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1080A5-D32F-4994-BB6C-646B777195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V462" i="2"/>
  <c r="V461" i="2"/>
  <c r="W460" i="2"/>
  <c r="X460" i="2" s="1"/>
  <c r="W459" i="2"/>
  <c r="X459" i="2" s="1"/>
  <c r="W458" i="2"/>
  <c r="X458" i="2" s="1"/>
  <c r="W457" i="2"/>
  <c r="X457" i="2" s="1"/>
  <c r="V455" i="2"/>
  <c r="V454" i="2"/>
  <c r="W453" i="2"/>
  <c r="W452" i="2"/>
  <c r="V450" i="2"/>
  <c r="V449" i="2"/>
  <c r="W448" i="2"/>
  <c r="X448" i="2" s="1"/>
  <c r="W447" i="2"/>
  <c r="V443" i="2"/>
  <c r="V442" i="2"/>
  <c r="W441" i="2"/>
  <c r="X441" i="2" s="1"/>
  <c r="N441" i="2"/>
  <c r="W440" i="2"/>
  <c r="W443" i="2" s="1"/>
  <c r="N440" i="2"/>
  <c r="V438" i="2"/>
  <c r="V437" i="2"/>
  <c r="X436" i="2"/>
  <c r="W436" i="2"/>
  <c r="X435" i="2"/>
  <c r="W435" i="2"/>
  <c r="X434" i="2"/>
  <c r="W434" i="2"/>
  <c r="W433" i="2"/>
  <c r="X433" i="2" s="1"/>
  <c r="N433" i="2"/>
  <c r="X432" i="2"/>
  <c r="W432" i="2"/>
  <c r="N432" i="2"/>
  <c r="W431" i="2"/>
  <c r="N431" i="2"/>
  <c r="V429" i="2"/>
  <c r="V428" i="2"/>
  <c r="W427" i="2"/>
  <c r="X427" i="2" s="1"/>
  <c r="N427" i="2"/>
  <c r="W426" i="2"/>
  <c r="X426" i="2" s="1"/>
  <c r="N426" i="2"/>
  <c r="V424" i="2"/>
  <c r="V423" i="2"/>
  <c r="W422" i="2"/>
  <c r="X422" i="2" s="1"/>
  <c r="N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W414" i="2"/>
  <c r="N414" i="2"/>
  <c r="V410" i="2"/>
  <c r="V409" i="2"/>
  <c r="W408" i="2"/>
  <c r="W410" i="2" s="1"/>
  <c r="V406" i="2"/>
  <c r="V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W400" i="2"/>
  <c r="X400" i="2" s="1"/>
  <c r="N400" i="2"/>
  <c r="W399" i="2"/>
  <c r="X399" i="2" s="1"/>
  <c r="N399" i="2"/>
  <c r="W398" i="2"/>
  <c r="N398" i="2"/>
  <c r="V396" i="2"/>
  <c r="V395" i="2"/>
  <c r="W394" i="2"/>
  <c r="X394" i="2" s="1"/>
  <c r="N394" i="2"/>
  <c r="W393" i="2"/>
  <c r="X393" i="2" s="1"/>
  <c r="N393" i="2"/>
  <c r="V390" i="2"/>
  <c r="V389" i="2"/>
  <c r="W388" i="2"/>
  <c r="W387" i="2"/>
  <c r="X387" i="2" s="1"/>
  <c r="W386" i="2"/>
  <c r="X386" i="2" s="1"/>
  <c r="W385" i="2"/>
  <c r="W390" i="2" s="1"/>
  <c r="V383" i="2"/>
  <c r="V382" i="2"/>
  <c r="W381" i="2"/>
  <c r="W383" i="2" s="1"/>
  <c r="N381" i="2"/>
  <c r="V379" i="2"/>
  <c r="V378" i="2"/>
  <c r="W377" i="2"/>
  <c r="X377" i="2" s="1"/>
  <c r="N377" i="2"/>
  <c r="W376" i="2"/>
  <c r="X376" i="2" s="1"/>
  <c r="N376" i="2"/>
  <c r="W375" i="2"/>
  <c r="X375" i="2" s="1"/>
  <c r="N375" i="2"/>
  <c r="W374" i="2"/>
  <c r="W378" i="2" s="1"/>
  <c r="N374" i="2"/>
  <c r="V372" i="2"/>
  <c r="V371" i="2"/>
  <c r="W370" i="2"/>
  <c r="X370" i="2" s="1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N358" i="2"/>
  <c r="V356" i="2"/>
  <c r="V355" i="2"/>
  <c r="W354" i="2"/>
  <c r="X354" i="2" s="1"/>
  <c r="N354" i="2"/>
  <c r="W353" i="2"/>
  <c r="W355" i="2" s="1"/>
  <c r="N353" i="2"/>
  <c r="V349" i="2"/>
  <c r="V348" i="2"/>
  <c r="W347" i="2"/>
  <c r="W349" i="2" s="1"/>
  <c r="N347" i="2"/>
  <c r="V345" i="2"/>
  <c r="V344" i="2"/>
  <c r="W343" i="2"/>
  <c r="X343" i="2" s="1"/>
  <c r="N343" i="2"/>
  <c r="W342" i="2"/>
  <c r="X342" i="2" s="1"/>
  <c r="N342" i="2"/>
  <c r="W341" i="2"/>
  <c r="X341" i="2" s="1"/>
  <c r="N341" i="2"/>
  <c r="W340" i="2"/>
  <c r="X340" i="2" s="1"/>
  <c r="X344" i="2" s="1"/>
  <c r="N340" i="2"/>
  <c r="V338" i="2"/>
  <c r="V337" i="2"/>
  <c r="W336" i="2"/>
  <c r="X336" i="2" s="1"/>
  <c r="N336" i="2"/>
  <c r="W335" i="2"/>
  <c r="W337" i="2" s="1"/>
  <c r="N335" i="2"/>
  <c r="V333" i="2"/>
  <c r="V332" i="2"/>
  <c r="X331" i="2"/>
  <c r="W331" i="2"/>
  <c r="N331" i="2"/>
  <c r="W330" i="2"/>
  <c r="X330" i="2" s="1"/>
  <c r="N330" i="2"/>
  <c r="W329" i="2"/>
  <c r="X329" i="2" s="1"/>
  <c r="N329" i="2"/>
  <c r="W328" i="2"/>
  <c r="N328" i="2"/>
  <c r="V325" i="2"/>
  <c r="V324" i="2"/>
  <c r="W323" i="2"/>
  <c r="W324" i="2" s="1"/>
  <c r="N323" i="2"/>
  <c r="V321" i="2"/>
  <c r="V320" i="2"/>
  <c r="W319" i="2"/>
  <c r="X319" i="2" s="1"/>
  <c r="N319" i="2"/>
  <c r="W318" i="2"/>
  <c r="W320" i="2" s="1"/>
  <c r="V316" i="2"/>
  <c r="V315" i="2"/>
  <c r="W314" i="2"/>
  <c r="X314" i="2" s="1"/>
  <c r="N314" i="2"/>
  <c r="W313" i="2"/>
  <c r="X313" i="2" s="1"/>
  <c r="W312" i="2"/>
  <c r="X312" i="2" s="1"/>
  <c r="N312" i="2"/>
  <c r="V310" i="2"/>
  <c r="V309" i="2"/>
  <c r="W308" i="2"/>
  <c r="X308" i="2" s="1"/>
  <c r="N308" i="2"/>
  <c r="W307" i="2"/>
  <c r="X307" i="2" s="1"/>
  <c r="N307" i="2"/>
  <c r="W306" i="2"/>
  <c r="X306" i="2" s="1"/>
  <c r="W305" i="2"/>
  <c r="X305" i="2" s="1"/>
  <c r="N305" i="2"/>
  <c r="W304" i="2"/>
  <c r="X304" i="2" s="1"/>
  <c r="N304" i="2"/>
  <c r="W303" i="2"/>
  <c r="X303" i="2" s="1"/>
  <c r="N303" i="2"/>
  <c r="W302" i="2"/>
  <c r="N302" i="2"/>
  <c r="W301" i="2"/>
  <c r="X301" i="2" s="1"/>
  <c r="N301" i="2"/>
  <c r="V297" i="2"/>
  <c r="V296" i="2"/>
  <c r="W295" i="2"/>
  <c r="W297" i="2" s="1"/>
  <c r="N295" i="2"/>
  <c r="V293" i="2"/>
  <c r="V292" i="2"/>
  <c r="W291" i="2"/>
  <c r="W293" i="2" s="1"/>
  <c r="N291" i="2"/>
  <c r="V289" i="2"/>
  <c r="V288" i="2"/>
  <c r="W287" i="2"/>
  <c r="W289" i="2" s="1"/>
  <c r="N287" i="2"/>
  <c r="V285" i="2"/>
  <c r="V284" i="2"/>
  <c r="W283" i="2"/>
  <c r="W285" i="2" s="1"/>
  <c r="N283" i="2"/>
  <c r="V280" i="2"/>
  <c r="V279" i="2"/>
  <c r="W278" i="2"/>
  <c r="X278" i="2" s="1"/>
  <c r="N278" i="2"/>
  <c r="W277" i="2"/>
  <c r="X277" i="2" s="1"/>
  <c r="N277" i="2"/>
  <c r="V275" i="2"/>
  <c r="V274" i="2"/>
  <c r="W273" i="2"/>
  <c r="X273" i="2" s="1"/>
  <c r="N273" i="2"/>
  <c r="W272" i="2"/>
  <c r="X272" i="2" s="1"/>
  <c r="N272" i="2"/>
  <c r="W271" i="2"/>
  <c r="X271" i="2" s="1"/>
  <c r="N271" i="2"/>
  <c r="W270" i="2"/>
  <c r="X270" i="2" s="1"/>
  <c r="W269" i="2"/>
  <c r="X269" i="2" s="1"/>
  <c r="N269" i="2"/>
  <c r="W268" i="2"/>
  <c r="X268" i="2" s="1"/>
  <c r="N268" i="2"/>
  <c r="W267" i="2"/>
  <c r="X267" i="2" s="1"/>
  <c r="N267" i="2"/>
  <c r="V264" i="2"/>
  <c r="V263" i="2"/>
  <c r="W262" i="2"/>
  <c r="X262" i="2" s="1"/>
  <c r="N262" i="2"/>
  <c r="W261" i="2"/>
  <c r="X261" i="2" s="1"/>
  <c r="N261" i="2"/>
  <c r="W260" i="2"/>
  <c r="W263" i="2" s="1"/>
  <c r="N260" i="2"/>
  <c r="V258" i="2"/>
  <c r="V257" i="2"/>
  <c r="W256" i="2"/>
  <c r="X256" i="2" s="1"/>
  <c r="N256" i="2"/>
  <c r="W255" i="2"/>
  <c r="X255" i="2" s="1"/>
  <c r="W254" i="2"/>
  <c r="X254" i="2" s="1"/>
  <c r="V252" i="2"/>
  <c r="V251" i="2"/>
  <c r="W250" i="2"/>
  <c r="X250" i="2" s="1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W239" i="2"/>
  <c r="X239" i="2" s="1"/>
  <c r="W238" i="2"/>
  <c r="X238" i="2" s="1"/>
  <c r="N238" i="2"/>
  <c r="W237" i="2"/>
  <c r="X237" i="2" s="1"/>
  <c r="N237" i="2"/>
  <c r="W236" i="2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V228" i="2"/>
  <c r="V227" i="2"/>
  <c r="W226" i="2"/>
  <c r="N226" i="2"/>
  <c r="V224" i="2"/>
  <c r="V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V205" i="2"/>
  <c r="V204" i="2"/>
  <c r="W203" i="2"/>
  <c r="N203" i="2"/>
  <c r="V200" i="2"/>
  <c r="V199" i="2"/>
  <c r="W198" i="2"/>
  <c r="X198" i="2" s="1"/>
  <c r="N198" i="2"/>
  <c r="W197" i="2"/>
  <c r="X197" i="2" s="1"/>
  <c r="N197" i="2"/>
  <c r="W196" i="2"/>
  <c r="W195" i="2"/>
  <c r="X195" i="2" s="1"/>
  <c r="V193" i="2"/>
  <c r="V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W181" i="2"/>
  <c r="X181" i="2" s="1"/>
  <c r="W180" i="2"/>
  <c r="X180" i="2" s="1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X168" i="2"/>
  <c r="W168" i="2"/>
  <c r="N168" i="2"/>
  <c r="V166" i="2"/>
  <c r="V165" i="2"/>
  <c r="W164" i="2"/>
  <c r="X164" i="2" s="1"/>
  <c r="N164" i="2"/>
  <c r="W163" i="2"/>
  <c r="W166" i="2" s="1"/>
  <c r="V161" i="2"/>
  <c r="V160" i="2"/>
  <c r="W159" i="2"/>
  <c r="X159" i="2" s="1"/>
  <c r="N159" i="2"/>
  <c r="W158" i="2"/>
  <c r="W161" i="2" s="1"/>
  <c r="N158" i="2"/>
  <c r="V155" i="2"/>
  <c r="V154" i="2"/>
  <c r="W153" i="2"/>
  <c r="X153" i="2" s="1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V142" i="2"/>
  <c r="V141" i="2"/>
  <c r="W140" i="2"/>
  <c r="X140" i="2" s="1"/>
  <c r="N140" i="2"/>
  <c r="W139" i="2"/>
  <c r="X139" i="2" s="1"/>
  <c r="N139" i="2"/>
  <c r="W138" i="2"/>
  <c r="N138" i="2"/>
  <c r="V134" i="2"/>
  <c r="V133" i="2"/>
  <c r="W132" i="2"/>
  <c r="X132" i="2" s="1"/>
  <c r="N132" i="2"/>
  <c r="W131" i="2"/>
  <c r="X131" i="2" s="1"/>
  <c r="N131" i="2"/>
  <c r="W130" i="2"/>
  <c r="X130" i="2" s="1"/>
  <c r="V127" i="2"/>
  <c r="V126" i="2"/>
  <c r="W125" i="2"/>
  <c r="X125" i="2" s="1"/>
  <c r="W124" i="2"/>
  <c r="X124" i="2" s="1"/>
  <c r="N124" i="2"/>
  <c r="W123" i="2"/>
  <c r="X123" i="2" s="1"/>
  <c r="W122" i="2"/>
  <c r="X122" i="2" s="1"/>
  <c r="W121" i="2"/>
  <c r="X121" i="2" s="1"/>
  <c r="N121" i="2"/>
  <c r="W120" i="2"/>
  <c r="N120" i="2"/>
  <c r="V118" i="2"/>
  <c r="V117" i="2"/>
  <c r="W116" i="2"/>
  <c r="X116" i="2" s="1"/>
  <c r="W115" i="2"/>
  <c r="X115" i="2" s="1"/>
  <c r="N115" i="2"/>
  <c r="W114" i="2"/>
  <c r="X114" i="2" s="1"/>
  <c r="W113" i="2"/>
  <c r="X113" i="2" s="1"/>
  <c r="W112" i="2"/>
  <c r="X112" i="2" s="1"/>
  <c r="W111" i="2"/>
  <c r="X111" i="2" s="1"/>
  <c r="W110" i="2"/>
  <c r="X110" i="2" s="1"/>
  <c r="W109" i="2"/>
  <c r="X109" i="2" s="1"/>
  <c r="N109" i="2"/>
  <c r="W108" i="2"/>
  <c r="X108" i="2" s="1"/>
  <c r="W107" i="2"/>
  <c r="X107" i="2" s="1"/>
  <c r="W106" i="2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W93" i="2"/>
  <c r="X93" i="2" s="1"/>
  <c r="N93" i="2"/>
  <c r="V91" i="2"/>
  <c r="V90" i="2"/>
  <c r="W89" i="2"/>
  <c r="X89" i="2" s="1"/>
  <c r="N89" i="2"/>
  <c r="W88" i="2"/>
  <c r="X88" i="2" s="1"/>
  <c r="W87" i="2"/>
  <c r="X87" i="2" s="1"/>
  <c r="W86" i="2"/>
  <c r="X86" i="2" s="1"/>
  <c r="W85" i="2"/>
  <c r="N85" i="2"/>
  <c r="V83" i="2"/>
  <c r="V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W66" i="2"/>
  <c r="X66" i="2" s="1"/>
  <c r="N66" i="2"/>
  <c r="W65" i="2"/>
  <c r="X65" i="2" s="1"/>
  <c r="W64" i="2"/>
  <c r="X64" i="2" s="1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A10" i="2" s="1"/>
  <c r="D7" i="2"/>
  <c r="O6" i="2"/>
  <c r="N2" i="2"/>
  <c r="X385" i="2" l="1"/>
  <c r="W406" i="2"/>
  <c r="S481" i="2"/>
  <c r="X39" i="2"/>
  <c r="X40" i="2" s="1"/>
  <c r="W40" i="2"/>
  <c r="W118" i="2"/>
  <c r="W133" i="2"/>
  <c r="X260" i="2"/>
  <c r="X323" i="2"/>
  <c r="X324" i="2" s="1"/>
  <c r="X347" i="2"/>
  <c r="X348" i="2" s="1"/>
  <c r="W348" i="2"/>
  <c r="W372" i="2"/>
  <c r="W455" i="2"/>
  <c r="V475" i="2"/>
  <c r="X35" i="2"/>
  <c r="X36" i="2" s="1"/>
  <c r="D481" i="2"/>
  <c r="W90" i="2"/>
  <c r="W104" i="2"/>
  <c r="X233" i="2"/>
  <c r="X279" i="2"/>
  <c r="X287" i="2"/>
  <c r="X288" i="2" s="1"/>
  <c r="W288" i="2"/>
  <c r="X291" i="2"/>
  <c r="X292" i="2" s="1"/>
  <c r="W292" i="2"/>
  <c r="W437" i="2"/>
  <c r="T481" i="2"/>
  <c r="W472" i="2"/>
  <c r="V474" i="2"/>
  <c r="X51" i="2"/>
  <c r="W24" i="2"/>
  <c r="W44" i="2"/>
  <c r="W52" i="2"/>
  <c r="W103" i="2"/>
  <c r="W126" i="2"/>
  <c r="X120" i="2"/>
  <c r="X126" i="2" s="1"/>
  <c r="J481" i="2"/>
  <c r="W205" i="2"/>
  <c r="W204" i="2"/>
  <c r="X203" i="2"/>
  <c r="X204" i="2" s="1"/>
  <c r="W228" i="2"/>
  <c r="W227" i="2"/>
  <c r="X226" i="2"/>
  <c r="X227" i="2" s="1"/>
  <c r="W252" i="2"/>
  <c r="X248" i="2"/>
  <c r="X251" i="2" s="1"/>
  <c r="X22" i="2"/>
  <c r="X23" i="2" s="1"/>
  <c r="V471" i="2"/>
  <c r="W37" i="2"/>
  <c r="C481" i="2"/>
  <c r="W51" i="2"/>
  <c r="W59" i="2"/>
  <c r="W83" i="2"/>
  <c r="X85" i="2"/>
  <c r="X94" i="2"/>
  <c r="W127" i="2"/>
  <c r="X133" i="2"/>
  <c r="W200" i="2"/>
  <c r="X196" i="2"/>
  <c r="W246" i="2"/>
  <c r="W251" i="2"/>
  <c r="W257" i="2"/>
  <c r="X263" i="2"/>
  <c r="W279" i="2"/>
  <c r="W310" i="2"/>
  <c r="X302" i="2"/>
  <c r="X395" i="2"/>
  <c r="W454" i="2"/>
  <c r="F481" i="2"/>
  <c r="G481" i="2"/>
  <c r="W172" i="2"/>
  <c r="W193" i="2"/>
  <c r="X199" i="2"/>
  <c r="W264" i="2"/>
  <c r="X274" i="2"/>
  <c r="W280" i="2"/>
  <c r="O481" i="2"/>
  <c r="W325" i="2"/>
  <c r="P481" i="2"/>
  <c r="W345" i="2"/>
  <c r="X358" i="2"/>
  <c r="X371" i="2" s="1"/>
  <c r="X374" i="2"/>
  <c r="X381" i="2"/>
  <c r="X382" i="2" s="1"/>
  <c r="W382" i="2"/>
  <c r="W389" i="2"/>
  <c r="R481" i="2"/>
  <c r="W395" i="2"/>
  <c r="X414" i="2"/>
  <c r="W428" i="2"/>
  <c r="X431" i="2"/>
  <c r="X437" i="2" s="1"/>
  <c r="X440" i="2"/>
  <c r="X442" i="2" s="1"/>
  <c r="W442" i="2"/>
  <c r="W450" i="2"/>
  <c r="X452" i="2"/>
  <c r="X453" i="2"/>
  <c r="W462" i="2"/>
  <c r="W461" i="2"/>
  <c r="W470" i="2"/>
  <c r="X103" i="2"/>
  <c r="X423" i="2"/>
  <c r="X90" i="2"/>
  <c r="X461" i="2"/>
  <c r="X223" i="2"/>
  <c r="X192" i="2"/>
  <c r="X315" i="2"/>
  <c r="X154" i="2"/>
  <c r="X82" i="2"/>
  <c r="X172" i="2"/>
  <c r="X257" i="2"/>
  <c r="X309" i="2"/>
  <c r="X428" i="2"/>
  <c r="X32" i="2"/>
  <c r="X378" i="2"/>
  <c r="W309" i="2"/>
  <c r="W332" i="2"/>
  <c r="F9" i="2"/>
  <c r="W33" i="2"/>
  <c r="W45" i="2"/>
  <c r="X163" i="2"/>
  <c r="X165" i="2" s="1"/>
  <c r="W258" i="2"/>
  <c r="W274" i="2"/>
  <c r="W315" i="2"/>
  <c r="X328" i="2"/>
  <c r="X332" i="2" s="1"/>
  <c r="X398" i="2"/>
  <c r="X405" i="2" s="1"/>
  <c r="X408" i="2"/>
  <c r="X409" i="2" s="1"/>
  <c r="W429" i="2"/>
  <c r="W473" i="2"/>
  <c r="W474" i="2" s="1"/>
  <c r="H481" i="2"/>
  <c r="W141" i="2"/>
  <c r="W173" i="2"/>
  <c r="W233" i="2"/>
  <c r="W321" i="2"/>
  <c r="W338" i="2"/>
  <c r="W356" i="2"/>
  <c r="W379" i="2"/>
  <c r="W424" i="2"/>
  <c r="W449" i="2"/>
  <c r="I481" i="2"/>
  <c r="H9" i="2"/>
  <c r="J9" i="2"/>
  <c r="X55" i="2"/>
  <c r="X59" i="2" s="1"/>
  <c r="W60" i="2"/>
  <c r="X106" i="2"/>
  <c r="X117" i="2" s="1"/>
  <c r="W117" i="2"/>
  <c r="W134" i="2"/>
  <c r="X158" i="2"/>
  <c r="X160" i="2" s="1"/>
  <c r="W192" i="2"/>
  <c r="W333" i="2"/>
  <c r="W409" i="2"/>
  <c r="W91" i="2"/>
  <c r="W223" i="2"/>
  <c r="W275" i="2"/>
  <c r="W316" i="2"/>
  <c r="W344" i="2"/>
  <c r="W469" i="2"/>
  <c r="L481" i="2"/>
  <c r="W155" i="2"/>
  <c r="W234" i="2"/>
  <c r="X464" i="2"/>
  <c r="X469" i="2" s="1"/>
  <c r="M481" i="2"/>
  <c r="F10" i="2"/>
  <c r="W142" i="2"/>
  <c r="X138" i="2"/>
  <c r="X141" i="2" s="1"/>
  <c r="W165" i="2"/>
  <c r="W199" i="2"/>
  <c r="X283" i="2"/>
  <c r="X284" i="2" s="1"/>
  <c r="X295" i="2"/>
  <c r="X296" i="2" s="1"/>
  <c r="X318" i="2"/>
  <c r="X320" i="2" s="1"/>
  <c r="X335" i="2"/>
  <c r="X337" i="2" s="1"/>
  <c r="X353" i="2"/>
  <c r="X355" i="2" s="1"/>
  <c r="W371" i="2"/>
  <c r="X388" i="2"/>
  <c r="X389" i="2" s="1"/>
  <c r="N481" i="2"/>
  <c r="W224" i="2"/>
  <c r="B481" i="2"/>
  <c r="W82" i="2"/>
  <c r="W160" i="2"/>
  <c r="X236" i="2"/>
  <c r="X245" i="2" s="1"/>
  <c r="W245" i="2"/>
  <c r="W284" i="2"/>
  <c r="W296" i="2"/>
  <c r="W405" i="2"/>
  <c r="W154" i="2"/>
  <c r="W438" i="2"/>
  <c r="Q481" i="2"/>
  <c r="W396" i="2"/>
  <c r="X447" i="2"/>
  <c r="X449" i="2" s="1"/>
  <c r="E481" i="2"/>
  <c r="W32" i="2"/>
  <c r="W23" i="2"/>
  <c r="W423" i="2"/>
  <c r="W471" i="2" l="1"/>
  <c r="X454" i="2"/>
  <c r="X476" i="2" s="1"/>
  <c r="W475" i="2"/>
</calcChain>
</file>

<file path=xl/sharedStrings.xml><?xml version="1.0" encoding="utf-8"?>
<sst xmlns="http://schemas.openxmlformats.org/spreadsheetml/2006/main" count="3127" uniqueCount="718">
  <si>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</si>
  <si>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</si>
  <si>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</si>
  <si>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</si>
  <si>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</si>
  <si>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</si>
  <si>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</si>
  <si>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</si>
  <si>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</si>
  <si>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</si>
  <si>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</si>
  <si>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</si>
  <si>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</si>
  <si>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</si>
  <si>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</si>
  <si>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</si>
  <si>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</si>
  <si>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</si>
  <si>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</si>
  <si>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</si>
  <si>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</si>
  <si>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</si>
  <si>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</si>
  <si>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</si>
  <si>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</si>
  <si>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</si>
  <si>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</si>
  <si>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</si>
  <si>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</si>
  <si>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</si>
  <si>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</si>
  <si>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</si>
  <si>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</si>
  <si>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</si>
  <si>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</si>
  <si>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</si>
  <si>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</si>
  <si>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</si>
  <si>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</si>
  <si>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</si>
  <si>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</si>
  <si>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</si>
  <si>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</si>
  <si>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</si>
  <si>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</si>
  <si>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</si>
  <si>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</si>
  <si>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</si>
  <si>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</si>
  <si>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</si>
  <si>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</si>
  <si>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</si>
  <si>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</si>
  <si>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</si>
  <si>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</si>
  <si>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</si>
  <si>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</si>
  <si>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</si>
  <si>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</si>
  <si>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</si>
  <si>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</si>
  <si>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</si>
  <si>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</si>
  <si>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</si>
  <si>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</si>
  <si>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</si>
  <si>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</si>
  <si>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01.01.2024</t>
  </si>
  <si>
    <t>27.12.2023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</si>
  <si>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</si>
  <si>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</si>
  <si>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</si>
  <si>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</si>
  <si>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</si>
  <si>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</si>
  <si>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</si>
  <si>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</si>
  <si>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</si>
  <si>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</si>
  <si>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</si>
  <si>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</si>
  <si>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</si>
  <si>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</si>
  <si>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</si>
  <si>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</si>
  <si>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</si>
  <si>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</si>
  <si>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</si>
  <si>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</si>
  <si>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</si>
  <si>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</si>
  <si>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</si>
  <si>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</si>
  <si>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</si>
  <si>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</si>
  <si>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</si>
  <si>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</si>
  <si>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</si>
  <si>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</si>
  <si>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</si>
  <si>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</si>
  <si>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</si>
  <si>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</si>
  <si>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</si>
  <si>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</si>
  <si>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</si>
  <si>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</si>
  <si>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</si>
  <si>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</si>
  <si>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</si>
  <si>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</si>
  <si>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</si>
  <si>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</si>
  <si>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</si>
  <si>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</si>
  <si>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</si>
  <si>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</si>
  <si>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</si>
  <si>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</si>
  <si>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</si>
  <si>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</si>
  <si>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</si>
  <si>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</si>
  <si>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</si>
  <si>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</si>
  <si>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</si>
  <si>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</si>
  <si>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</si>
  <si>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</si>
  <si>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</si>
  <si>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</si>
  <si>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</si>
  <si>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</si>
  <si>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</si>
  <si>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</si>
  <si>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</si>
  <si>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</si>
  <si>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</si>
  <si>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</si>
  <si>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</si>
  <si>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</si>
  <si>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</si>
  <si>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</si>
  <si>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</si>
  <si>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</si>
  <si>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</si>
  <si>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</si>
  <si>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</si>
  <si>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</si>
  <si>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</si>
  <si>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</si>
  <si>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</si>
  <si>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</si>
  <si>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</si>
  <si>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</si>
  <si>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</si>
  <si>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</si>
  <si>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</si>
  <si>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</si>
  <si>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</si>
  <si>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</si>
  <si>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</si>
  <si>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</si>
  <si>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</si>
  <si>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</si>
  <si>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</si>
  <si>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</si>
  <si>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</si>
  <si>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</si>
  <si>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</si>
  <si>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</si>
  <si>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</si>
  <si>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</si>
  <si>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</si>
  <si>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</si>
  <si>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</si>
  <si>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</si>
  <si>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</si>
  <si>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</si>
  <si>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</si>
  <si>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</si>
  <si>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</si>
  <si>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</si>
  <si>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</si>
  <si>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</si>
  <si>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</si>
  <si>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</si>
  <si>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</si>
  <si>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</si>
  <si>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</si>
  <si>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</si>
  <si>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</si>
  <si>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</si>
  <si>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</si>
  <si>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</si>
  <si>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</si>
  <si>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</si>
  <si>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</si>
  <si>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</si>
  <si>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</si>
  <si>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</si>
  <si>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</si>
  <si>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</si>
  <si>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</si>
  <si>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</si>
  <si>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</si>
  <si>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</si>
  <si>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</si>
  <si>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</si>
  <si>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</si>
  <si>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</si>
  <si>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</si>
  <si>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</si>
  <si>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</si>
  <si>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</si>
  <si>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</si>
  <si>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</si>
  <si>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</si>
  <si>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</si>
  <si>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</si>
  <si>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</si>
  <si>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</si>
  <si>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</si>
  <si>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</si>
  <si>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</si>
  <si>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</si>
  <si>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</si>
  <si>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</si>
  <si>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</si>
  <si>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</si>
  <si>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</si>
  <si>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</si>
  <si>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</si>
  <si>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</si>
  <si>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</si>
  <si>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</si>
  <si>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</si>
  <si>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</si>
  <si>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</si>
  <si>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</si>
  <si>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</si>
  <si>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</si>
  <si>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</si>
  <si>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</si>
  <si>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</si>
  <si>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</si>
  <si>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</si>
  <si>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</si>
  <si>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</si>
  <si>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</si>
  <si>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</si>
  <si>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</si>
  <si>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</si>
  <si>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</si>
  <si>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</si>
  <si>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</si>
  <si>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</si>
  <si>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</si>
  <si>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</si>
  <si>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</si>
  <si>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</si>
  <si>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</si>
  <si>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</si>
  <si>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</si>
  <si>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</si>
  <si>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</si>
  <si>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</si>
  <si>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</si>
  <si>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</si>
  <si>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</si>
  <si>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</si>
  <si>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</si>
  <si>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</si>
  <si>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</si>
  <si>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</si>
  <si>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</si>
  <si>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</si>
  <si>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</si>
  <si>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</si>
  <si>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</si>
  <si>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</si>
  <si>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</si>
  <si>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</si>
  <si>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</si>
  <si>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</si>
  <si>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</si>
  <si>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</si>
  <si>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</si>
  <si>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</si>
  <si>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</si>
  <si>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</si>
  <si>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</si>
  <si>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</si>
  <si>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</si>
  <si>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</si>
  <si>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</si>
  <si>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</si>
  <si>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</si>
  <si>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</si>
  <si>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</si>
  <si>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</si>
  <si>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</si>
  <si>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</si>
  <si>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</si>
  <si>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</si>
  <si>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</si>
  <si>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</si>
  <si>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</si>
  <si>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</si>
  <si>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</si>
  <si>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</si>
  <si>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</si>
  <si>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</si>
  <si>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</si>
  <si>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</si>
  <si>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</si>
  <si>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</si>
  <si>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</si>
  <si>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</si>
  <si>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</si>
  <si>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</si>
  <si>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</si>
  <si>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</si>
  <si>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</si>
  <si>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</si>
  <si>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</si>
  <si>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</si>
  <si>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</si>
  <si>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</si>
  <si>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</si>
  <si>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</si>
  <si>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</si>
  <si>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</si>
  <si>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</si>
  <si>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</si>
  <si>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</si>
  <si>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</si>
  <si>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</si>
  <si>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</si>
  <si>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</si>
  <si>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</si>
  <si>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</si>
  <si>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</si>
  <si>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</si>
  <si>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</si>
  <si>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</si>
  <si>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</si>
  <si>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</si>
  <si>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</si>
  <si>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</si>
  <si>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</si>
  <si>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</si>
  <si>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</si>
  <si>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</si>
  <si>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</si>
  <si>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</si>
  <si>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</si>
  <si>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</si>
  <si>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</si>
  <si>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</si>
  <si>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</si>
  <si>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</si>
  <si>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</si>
  <si>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</si>
  <si>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</si>
  <si>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</si>
  <si>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</si>
  <si>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</si>
  <si>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</si>
  <si>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</si>
  <si>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</si>
  <si>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</si>
  <si>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</si>
  <si>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</si>
  <si>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</si>
  <si>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</si>
  <si>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</si>
  <si>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</si>
  <si>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</si>
  <si>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</si>
  <si>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</si>
  <si>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</si>
  <si>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</si>
  <si>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</si>
  <si>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</si>
  <si>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</si>
  <si>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</si>
  <si>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</si>
  <si>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</si>
  <si>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</si>
  <si>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</si>
  <si>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</si>
  <si>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</si>
  <si>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</si>
  <si>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</si>
  <si>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</si>
  <si>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</si>
  <si>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</si>
  <si>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</si>
  <si>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</si>
  <si>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</si>
  <si>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</si>
  <si>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</si>
  <si>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</si>
  <si>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</si>
  <si>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</si>
  <si>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</si>
  <si>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</si>
  <si>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</si>
  <si>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</si>
  <si>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</si>
  <si>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</si>
  <si>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</si>
  <si>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</si>
  <si>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</si>
  <si>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</si>
  <si>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</si>
  <si>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</si>
  <si>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</si>
  <si>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</si>
  <si>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</si>
  <si>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</si>
  <si>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</si>
  <si>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</si>
  <si>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</si>
  <si>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</si>
  <si>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</si>
  <si>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</si>
  <si>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</si>
  <si>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</si>
  <si>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</si>
  <si>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</si>
  <si>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</si>
  <si>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</si>
  <si>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</si>
  <si>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</si>
  <si>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</si>
  <si>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</si>
  <si>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</si>
  <si>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</si>
  <si>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</si>
  <si>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</si>
  <si>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</si>
  <si>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</si>
  <si>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</si>
  <si>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</si>
  <si>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</si>
  <si>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</si>
  <si>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</si>
  <si>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</si>
  <si>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</si>
  <si>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</si>
  <si>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</si>
  <si>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</si>
  <si>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</si>
  <si>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</si>
  <si>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</si>
  <si>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</si>
  <si>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</si>
  <si>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</si>
  <si>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</si>
  <si>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</si>
  <si>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</si>
  <si>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</si>
  <si>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</si>
  <si>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</si>
  <si>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</si>
  <si>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</si>
  <si>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</si>
  <si>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</si>
  <si>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</si>
  <si>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</si>
  <si>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</si>
  <si>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</si>
  <si>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</si>
  <si>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</si>
  <si>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</si>
  <si>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</si>
  <si>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</si>
  <si>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</si>
  <si>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</si>
  <si>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</si>
  <si>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</si>
  <si>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</si>
  <si>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</si>
  <si>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</si>
  <si>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</si>
  <si>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</si>
  <si>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</si>
  <si>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</si>
  <si>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</si>
  <si>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</si>
  <si>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</si>
  <si>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</si>
  <si>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</si>
  <si>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</si>
  <si>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</si>
  <si>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</si>
  <si>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</si>
  <si>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</si>
  <si>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</si>
  <si>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</si>
  <si>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</si>
  <si>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</si>
  <si>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</si>
  <si>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</si>
  <si>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</si>
  <si>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</si>
  <si>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</si>
  <si>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</si>
  <si>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</si>
  <si>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</si>
  <si>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</si>
  <si>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</si>
  <si>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</si>
  <si>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</si>
  <si>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</si>
  <si>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</si>
  <si>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</si>
  <si>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</si>
  <si>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</si>
  <si>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</si>
  <si>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</si>
  <si>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</si>
  <si>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</si>
  <si>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</si>
  <si>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</si>
  <si>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</si>
  <si>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</si>
  <si>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</si>
  <si>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</si>
  <si>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</si>
  <si>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</si>
  <si>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</si>
  <si>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</si>
  <si>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</si>
  <si>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</si>
  <si>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</si>
  <si>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</si>
  <si>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</si>
  <si>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</si>
  <si>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</si>
  <si>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</si>
  <si>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</si>
  <si>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</si>
  <si>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</si>
  <si>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</si>
  <si>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</si>
  <si>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</si>
  <si>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</si>
  <si>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</si>
  <si>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</si>
  <si>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</si>
  <si>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</si>
  <si>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</si>
  <si>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</si>
  <si>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</si>
  <si>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</si>
  <si>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</si>
  <si>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</si>
  <si>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</si>
  <si>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</si>
  <si>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</si>
  <si>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</si>
  <si>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</si>
  <si>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</si>
  <si>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</si>
  <si>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</si>
  <si>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</si>
  <si>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</si>
  <si>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</si>
  <si>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</si>
  <si>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</si>
  <si>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</si>
  <si>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</si>
  <si>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</si>
  <si>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</si>
  <si>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</si>
  <si>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</si>
  <si>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</si>
  <si>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</si>
  <si>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</si>
  <si>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</si>
  <si>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</si>
  <si>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</si>
  <si>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</si>
  <si>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</si>
  <si>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</si>
  <si>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</si>
  <si>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</si>
  <si>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</si>
  <si>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</si>
  <si>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</si>
  <si>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</si>
  <si>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</si>
  <si>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</si>
  <si>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</si>
  <si>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</si>
  <si>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</si>
  <si>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</si>
  <si>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</si>
  <si>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</si>
  <si>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</si>
  <si>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</si>
  <si>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</si>
  <si>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</si>
  <si>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</si>
  <si>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</si>
  <si>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</si>
  <si>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</si>
  <si>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</si>
  <si>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</si>
  <si>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</si>
  <si>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</si>
  <si>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</si>
  <si>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</si>
  <si>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</si>
  <si>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</si>
  <si>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</si>
  <si>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</si>
  <si>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</si>
  <si>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</si>
  <si>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</si>
  <si>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</si>
  <si>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</si>
  <si>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</si>
  <si>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</si>
  <si>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</si>
  <si>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</si>
  <si>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</si>
  <si>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</si>
  <si>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</si>
  <si>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</si>
  <si>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</si>
  <si>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</si>
  <si>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</si>
  <si>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</si>
  <si>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</si>
  <si>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</si>
  <si>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</si>
  <si>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</si>
  <si>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</si>
  <si>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</si>
  <si>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</si>
  <si>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</si>
  <si>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</si>
  <si>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</si>
  <si>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</si>
  <si>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</si>
  <si>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</si>
  <si>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</si>
  <si>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</si>
  <si>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03.01.2024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</si>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</sst>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236" sqref="Z2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6" t="s">
        <v>29</v>
      </c>
      <c r="E1" s="326"/>
      <c r="F1" s="326"/>
      <c r="G1" s="14" t="s">
        <v>66</v>
      </c>
      <c r="H1" s="326" t="s">
        <v>49</v>
      </c>
      <c r="I1" s="326"/>
      <c r="J1" s="326"/>
      <c r="K1" s="326"/>
      <c r="L1" s="326"/>
      <c r="M1" s="326"/>
      <c r="N1" s="326"/>
      <c r="O1" s="326"/>
      <c r="P1" s="327" t="s">
        <v>67</v>
      </c>
      <c r="Q1" s="328"/>
      <c r="R1" s="32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9"/>
      <c r="O3" s="329"/>
      <c r="P3" s="329"/>
      <c r="Q3" s="329"/>
      <c r="R3" s="329"/>
      <c r="S3" s="329"/>
      <c r="T3" s="329"/>
      <c r="U3" s="32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30" t="s">
        <v>8</v>
      </c>
      <c r="B5" s="330"/>
      <c r="C5" s="330"/>
      <c r="D5" s="331"/>
      <c r="E5" s="331"/>
      <c r="F5" s="332" t="s">
        <v>14</v>
      </c>
      <c r="G5" s="332"/>
      <c r="H5" s="331" t="s">
        <v>717</v>
      </c>
      <c r="I5" s="331"/>
      <c r="J5" s="331"/>
      <c r="K5" s="331"/>
      <c r="L5" s="331"/>
      <c r="N5" s="27" t="s">
        <v>4</v>
      </c>
      <c r="O5" s="333">
        <v>45297</v>
      </c>
      <c r="P5" s="333"/>
      <c r="R5" s="334" t="s">
        <v>3</v>
      </c>
      <c r="S5" s="335"/>
      <c r="T5" s="336" t="s">
        <v>681</v>
      </c>
      <c r="U5" s="337"/>
      <c r="Z5" s="60"/>
      <c r="AA5" s="60"/>
      <c r="AB5" s="60"/>
    </row>
    <row r="6" spans="1:29" s="17" customFormat="1" ht="24" customHeight="1" x14ac:dyDescent="0.2">
      <c r="A6" s="330" t="s">
        <v>1</v>
      </c>
      <c r="B6" s="330"/>
      <c r="C6" s="330"/>
      <c r="D6" s="338" t="s">
        <v>691</v>
      </c>
      <c r="E6" s="338"/>
      <c r="F6" s="338"/>
      <c r="G6" s="338"/>
      <c r="H6" s="338"/>
      <c r="I6" s="338"/>
      <c r="J6" s="338"/>
      <c r="K6" s="338"/>
      <c r="L6" s="338"/>
      <c r="N6" s="27" t="s">
        <v>30</v>
      </c>
      <c r="O6" s="339" t="str">
        <f>IF(O5=0," ",CHOOSE(WEEKDAY(O5,2),"Понедельник","Вторник","Среда","Четверг","Пятница","Суббота","Воскресенье"))</f>
        <v>Суббота</v>
      </c>
      <c r="P6" s="339"/>
      <c r="R6" s="340" t="s">
        <v>5</v>
      </c>
      <c r="S6" s="341"/>
      <c r="T6" s="342" t="s">
        <v>69</v>
      </c>
      <c r="U6" s="34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8" t="str">
        <f>IFERROR(VLOOKUP(DeliveryAddress,Table,3,0),1)</f>
        <v>4</v>
      </c>
      <c r="E7" s="349"/>
      <c r="F7" s="349"/>
      <c r="G7" s="349"/>
      <c r="H7" s="349"/>
      <c r="I7" s="349"/>
      <c r="J7" s="349"/>
      <c r="K7" s="349"/>
      <c r="L7" s="350"/>
      <c r="N7" s="29"/>
      <c r="O7" s="49"/>
      <c r="P7" s="49"/>
      <c r="R7" s="340"/>
      <c r="S7" s="341"/>
      <c r="T7" s="344"/>
      <c r="U7" s="345"/>
      <c r="Z7" s="60"/>
      <c r="AA7" s="60"/>
      <c r="AB7" s="60"/>
    </row>
    <row r="8" spans="1:29" s="17" customFormat="1" ht="25.5" customHeight="1" x14ac:dyDescent="0.2">
      <c r="A8" s="351" t="s">
        <v>60</v>
      </c>
      <c r="B8" s="351"/>
      <c r="C8" s="351"/>
      <c r="D8" s="352"/>
      <c r="E8" s="352"/>
      <c r="F8" s="352"/>
      <c r="G8" s="352"/>
      <c r="H8" s="352"/>
      <c r="I8" s="352"/>
      <c r="J8" s="352"/>
      <c r="K8" s="352"/>
      <c r="L8" s="352"/>
      <c r="N8" s="27" t="s">
        <v>11</v>
      </c>
      <c r="O8" s="353">
        <v>0.41666666666666669</v>
      </c>
      <c r="P8" s="353"/>
      <c r="R8" s="340"/>
      <c r="S8" s="341"/>
      <c r="T8" s="344"/>
      <c r="U8" s="345"/>
      <c r="Z8" s="60"/>
      <c r="AA8" s="60"/>
      <c r="AB8" s="60"/>
    </row>
    <row r="9" spans="1:29" s="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355" t="s">
        <v>48</v>
      </c>
      <c r="E9" s="356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31" t="s">
        <v>15</v>
      </c>
      <c r="O9" s="333"/>
      <c r="P9" s="333"/>
      <c r="R9" s="340"/>
      <c r="S9" s="341"/>
      <c r="T9" s="346"/>
      <c r="U9" s="34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355"/>
      <c r="E10" s="356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358" t="str">
        <f>IFERROR(VLOOKUP($D$10,Proxy,2,FALSE),"")</f>
        <v/>
      </c>
      <c r="I10" s="358"/>
      <c r="J10" s="358"/>
      <c r="K10" s="358"/>
      <c r="L10" s="358"/>
      <c r="N10" s="31" t="s">
        <v>35</v>
      </c>
      <c r="O10" s="353"/>
      <c r="P10" s="353"/>
      <c r="S10" s="29" t="s">
        <v>12</v>
      </c>
      <c r="T10" s="359" t="s">
        <v>70</v>
      </c>
      <c r="U10" s="36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3"/>
      <c r="P11" s="353"/>
      <c r="S11" s="29" t="s">
        <v>31</v>
      </c>
      <c r="T11" s="361" t="s">
        <v>57</v>
      </c>
      <c r="U11" s="36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2" t="s">
        <v>71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N12" s="27" t="s">
        <v>33</v>
      </c>
      <c r="O12" s="363"/>
      <c r="P12" s="363"/>
      <c r="Q12" s="28"/>
      <c r="R12"/>
      <c r="S12" s="29" t="s">
        <v>48</v>
      </c>
      <c r="T12" s="364"/>
      <c r="U12" s="364"/>
      <c r="V12"/>
      <c r="Z12" s="60"/>
      <c r="AA12" s="60"/>
      <c r="AB12" s="60"/>
    </row>
    <row r="13" spans="1:29" s="17" customFormat="1" ht="23.25" customHeight="1" x14ac:dyDescent="0.2">
      <c r="A13" s="362" t="s">
        <v>72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1"/>
      <c r="N13" s="31" t="s">
        <v>34</v>
      </c>
      <c r="O13" s="361"/>
      <c r="P13" s="36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2" t="s">
        <v>73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5" t="s">
        <v>74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/>
      <c r="N15" s="366" t="s">
        <v>63</v>
      </c>
      <c r="O15" s="366"/>
      <c r="P15" s="366"/>
      <c r="Q15" s="366"/>
      <c r="R15" s="36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7"/>
      <c r="O16" s="367"/>
      <c r="P16" s="367"/>
      <c r="Q16" s="367"/>
      <c r="R16" s="36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9" t="s">
        <v>61</v>
      </c>
      <c r="B17" s="369" t="s">
        <v>51</v>
      </c>
      <c r="C17" s="370" t="s">
        <v>50</v>
      </c>
      <c r="D17" s="369" t="s">
        <v>52</v>
      </c>
      <c r="E17" s="369"/>
      <c r="F17" s="369" t="s">
        <v>24</v>
      </c>
      <c r="G17" s="369" t="s">
        <v>27</v>
      </c>
      <c r="H17" s="369" t="s">
        <v>25</v>
      </c>
      <c r="I17" s="369" t="s">
        <v>26</v>
      </c>
      <c r="J17" s="371" t="s">
        <v>16</v>
      </c>
      <c r="K17" s="371" t="s">
        <v>65</v>
      </c>
      <c r="L17" s="371" t="s">
        <v>2</v>
      </c>
      <c r="M17" s="369" t="s">
        <v>28</v>
      </c>
      <c r="N17" s="369" t="s">
        <v>17</v>
      </c>
      <c r="O17" s="369"/>
      <c r="P17" s="369"/>
      <c r="Q17" s="369"/>
      <c r="R17" s="369"/>
      <c r="S17" s="368" t="s">
        <v>58</v>
      </c>
      <c r="T17" s="369"/>
      <c r="U17" s="369" t="s">
        <v>6</v>
      </c>
      <c r="V17" s="369" t="s">
        <v>44</v>
      </c>
      <c r="W17" s="373" t="s">
        <v>56</v>
      </c>
      <c r="X17" s="369" t="s">
        <v>18</v>
      </c>
      <c r="Y17" s="375" t="s">
        <v>62</v>
      </c>
      <c r="Z17" s="375" t="s">
        <v>19</v>
      </c>
      <c r="AA17" s="376" t="s">
        <v>59</v>
      </c>
      <c r="AB17" s="377"/>
      <c r="AC17" s="378"/>
      <c r="AD17" s="382"/>
      <c r="BA17" s="383" t="s">
        <v>64</v>
      </c>
    </row>
    <row r="18" spans="1:53" ht="14.25" customHeight="1" x14ac:dyDescent="0.2">
      <c r="A18" s="369"/>
      <c r="B18" s="369"/>
      <c r="C18" s="370"/>
      <c r="D18" s="369"/>
      <c r="E18" s="369"/>
      <c r="F18" s="369" t="s">
        <v>20</v>
      </c>
      <c r="G18" s="369" t="s">
        <v>21</v>
      </c>
      <c r="H18" s="369" t="s">
        <v>22</v>
      </c>
      <c r="I18" s="369" t="s">
        <v>22</v>
      </c>
      <c r="J18" s="372"/>
      <c r="K18" s="372"/>
      <c r="L18" s="372"/>
      <c r="M18" s="369"/>
      <c r="N18" s="369"/>
      <c r="O18" s="369"/>
      <c r="P18" s="369"/>
      <c r="Q18" s="369"/>
      <c r="R18" s="369"/>
      <c r="S18" s="36" t="s">
        <v>47</v>
      </c>
      <c r="T18" s="36" t="s">
        <v>46</v>
      </c>
      <c r="U18" s="369"/>
      <c r="V18" s="369"/>
      <c r="W18" s="374"/>
      <c r="X18" s="369"/>
      <c r="Y18" s="375"/>
      <c r="Z18" s="375"/>
      <c r="AA18" s="379"/>
      <c r="AB18" s="380"/>
      <c r="AC18" s="381"/>
      <c r="AD18" s="382"/>
      <c r="BA18" s="383"/>
    </row>
    <row r="19" spans="1:53" ht="27.75" hidden="1" customHeight="1" x14ac:dyDescent="0.2">
      <c r="A19" s="384" t="s">
        <v>75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55"/>
      <c r="Z19" s="55"/>
    </row>
    <row r="20" spans="1:53" ht="16.5" hidden="1" customHeight="1" x14ac:dyDescent="0.25">
      <c r="A20" s="385" t="s">
        <v>75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66"/>
      <c r="Z20" s="66"/>
    </row>
    <row r="21" spans="1:53" ht="14.25" hidden="1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87">
        <v>4607091389258</v>
      </c>
      <c r="E22" s="38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9"/>
      <c r="P22" s="389"/>
      <c r="Q22" s="389"/>
      <c r="R22" s="39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5"/>
      <c r="N23" s="391" t="s">
        <v>43</v>
      </c>
      <c r="O23" s="392"/>
      <c r="P23" s="392"/>
      <c r="Q23" s="392"/>
      <c r="R23" s="392"/>
      <c r="S23" s="392"/>
      <c r="T23" s="39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5"/>
      <c r="N24" s="391" t="s">
        <v>43</v>
      </c>
      <c r="O24" s="392"/>
      <c r="P24" s="392"/>
      <c r="Q24" s="392"/>
      <c r="R24" s="392"/>
      <c r="S24" s="392"/>
      <c r="T24" s="39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87">
        <v>4607091383881</v>
      </c>
      <c r="E26" s="38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9"/>
      <c r="P26" s="389"/>
      <c r="Q26" s="389"/>
      <c r="R26" s="39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87">
        <v>4607091388237</v>
      </c>
      <c r="E27" s="38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9"/>
      <c r="P27" s="389"/>
      <c r="Q27" s="389"/>
      <c r="R27" s="39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87">
        <v>4607091383935</v>
      </c>
      <c r="E28" s="38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9"/>
      <c r="P28" s="389"/>
      <c r="Q28" s="389"/>
      <c r="R28" s="39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87">
        <v>4680115881853</v>
      </c>
      <c r="E29" s="38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9"/>
      <c r="P29" s="389"/>
      <c r="Q29" s="389"/>
      <c r="R29" s="39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87">
        <v>4607091383911</v>
      </c>
      <c r="E30" s="38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0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9"/>
      <c r="P30" s="389"/>
      <c r="Q30" s="389"/>
      <c r="R30" s="39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87">
        <v>4607091388244</v>
      </c>
      <c r="E31" s="38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9"/>
      <c r="P31" s="389"/>
      <c r="Q31" s="389"/>
      <c r="R31" s="39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94"/>
      <c r="B32" s="394"/>
      <c r="C32" s="394"/>
      <c r="D32" s="394"/>
      <c r="E32" s="394"/>
      <c r="F32" s="394"/>
      <c r="G32" s="394"/>
      <c r="H32" s="394"/>
      <c r="I32" s="394"/>
      <c r="J32" s="394"/>
      <c r="K32" s="394"/>
      <c r="L32" s="394"/>
      <c r="M32" s="395"/>
      <c r="N32" s="391" t="s">
        <v>43</v>
      </c>
      <c r="O32" s="392"/>
      <c r="P32" s="392"/>
      <c r="Q32" s="392"/>
      <c r="R32" s="392"/>
      <c r="S32" s="392"/>
      <c r="T32" s="39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94"/>
      <c r="B33" s="394"/>
      <c r="C33" s="394"/>
      <c r="D33" s="394"/>
      <c r="E33" s="394"/>
      <c r="F33" s="394"/>
      <c r="G33" s="394"/>
      <c r="H33" s="394"/>
      <c r="I33" s="394"/>
      <c r="J33" s="394"/>
      <c r="K33" s="394"/>
      <c r="L33" s="394"/>
      <c r="M33" s="395"/>
      <c r="N33" s="391" t="s">
        <v>43</v>
      </c>
      <c r="O33" s="392"/>
      <c r="P33" s="392"/>
      <c r="Q33" s="392"/>
      <c r="R33" s="392"/>
      <c r="S33" s="392"/>
      <c r="T33" s="39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86" t="s">
        <v>94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87">
        <v>4607091388503</v>
      </c>
      <c r="E35" s="38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9"/>
      <c r="P35" s="389"/>
      <c r="Q35" s="389"/>
      <c r="R35" s="390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94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5"/>
      <c r="N36" s="391" t="s">
        <v>43</v>
      </c>
      <c r="O36" s="392"/>
      <c r="P36" s="392"/>
      <c r="Q36" s="392"/>
      <c r="R36" s="392"/>
      <c r="S36" s="392"/>
      <c r="T36" s="39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5"/>
      <c r="N37" s="391" t="s">
        <v>43</v>
      </c>
      <c r="O37" s="392"/>
      <c r="P37" s="392"/>
      <c r="Q37" s="392"/>
      <c r="R37" s="392"/>
      <c r="S37" s="392"/>
      <c r="T37" s="39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86" t="s">
        <v>99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87">
        <v>4607091388282</v>
      </c>
      <c r="E39" s="38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0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9"/>
      <c r="P39" s="389"/>
      <c r="Q39" s="389"/>
      <c r="R39" s="390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94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5"/>
      <c r="N40" s="391" t="s">
        <v>43</v>
      </c>
      <c r="O40" s="392"/>
      <c r="P40" s="392"/>
      <c r="Q40" s="392"/>
      <c r="R40" s="392"/>
      <c r="S40" s="392"/>
      <c r="T40" s="39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5"/>
      <c r="N41" s="391" t="s">
        <v>43</v>
      </c>
      <c r="O41" s="392"/>
      <c r="P41" s="392"/>
      <c r="Q41" s="392"/>
      <c r="R41" s="392"/>
      <c r="S41" s="392"/>
      <c r="T41" s="39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86" t="s">
        <v>103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87">
        <v>4607091389111</v>
      </c>
      <c r="E43" s="38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9"/>
      <c r="P43" s="389"/>
      <c r="Q43" s="389"/>
      <c r="R43" s="390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94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5"/>
      <c r="N44" s="391" t="s">
        <v>43</v>
      </c>
      <c r="O44" s="392"/>
      <c r="P44" s="392"/>
      <c r="Q44" s="392"/>
      <c r="R44" s="392"/>
      <c r="S44" s="392"/>
      <c r="T44" s="39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5"/>
      <c r="N45" s="391" t="s">
        <v>43</v>
      </c>
      <c r="O45" s="392"/>
      <c r="P45" s="392"/>
      <c r="Q45" s="392"/>
      <c r="R45" s="392"/>
      <c r="S45" s="392"/>
      <c r="T45" s="39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84" t="s">
        <v>106</v>
      </c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  <c r="P46" s="384"/>
      <c r="Q46" s="384"/>
      <c r="R46" s="384"/>
      <c r="S46" s="384"/>
      <c r="T46" s="384"/>
      <c r="U46" s="384"/>
      <c r="V46" s="384"/>
      <c r="W46" s="384"/>
      <c r="X46" s="384"/>
      <c r="Y46" s="55"/>
      <c r="Z46" s="55"/>
    </row>
    <row r="47" spans="1:53" ht="16.5" hidden="1" customHeight="1" x14ac:dyDescent="0.25">
      <c r="A47" s="385" t="s">
        <v>107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66"/>
      <c r="Z47" s="66"/>
    </row>
    <row r="48" spans="1:53" ht="14.25" hidden="1" customHeight="1" x14ac:dyDescent="0.25">
      <c r="A48" s="386" t="s">
        <v>108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87">
        <v>4680115881440</v>
      </c>
      <c r="E49" s="38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9"/>
      <c r="P49" s="389"/>
      <c r="Q49" s="389"/>
      <c r="R49" s="390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87">
        <v>4680115881433</v>
      </c>
      <c r="E50" s="38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9"/>
      <c r="P50" s="389"/>
      <c r="Q50" s="389"/>
      <c r="R50" s="39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94"/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5"/>
      <c r="N51" s="391" t="s">
        <v>43</v>
      </c>
      <c r="O51" s="392"/>
      <c r="P51" s="392"/>
      <c r="Q51" s="392"/>
      <c r="R51" s="392"/>
      <c r="S51" s="392"/>
      <c r="T51" s="39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94"/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5"/>
      <c r="N52" s="391" t="s">
        <v>43</v>
      </c>
      <c r="O52" s="392"/>
      <c r="P52" s="392"/>
      <c r="Q52" s="392"/>
      <c r="R52" s="392"/>
      <c r="S52" s="392"/>
      <c r="T52" s="39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85" t="s">
        <v>115</v>
      </c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385"/>
      <c r="S53" s="385"/>
      <c r="T53" s="385"/>
      <c r="U53" s="385"/>
      <c r="V53" s="385"/>
      <c r="W53" s="385"/>
      <c r="X53" s="385"/>
      <c r="Y53" s="66"/>
      <c r="Z53" s="66"/>
    </row>
    <row r="54" spans="1:53" ht="14.25" hidden="1" customHeight="1" x14ac:dyDescent="0.25">
      <c r="A54" s="386" t="s">
        <v>116</v>
      </c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87">
        <v>4680115881426</v>
      </c>
      <c r="E55" s="387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9"/>
      <c r="P55" s="389"/>
      <c r="Q55" s="389"/>
      <c r="R55" s="390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87">
        <v>4680115881426</v>
      </c>
      <c r="E56" s="38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8" t="s">
        <v>120</v>
      </c>
      <c r="O56" s="389"/>
      <c r="P56" s="389"/>
      <c r="Q56" s="389"/>
      <c r="R56" s="39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87">
        <v>4680115881419</v>
      </c>
      <c r="E57" s="38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9"/>
      <c r="P57" s="389"/>
      <c r="Q57" s="389"/>
      <c r="R57" s="39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87">
        <v>4680115881525</v>
      </c>
      <c r="E58" s="38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10" t="s">
        <v>126</v>
      </c>
      <c r="O58" s="389"/>
      <c r="P58" s="389"/>
      <c r="Q58" s="389"/>
      <c r="R58" s="39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94"/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5"/>
      <c r="N59" s="391" t="s">
        <v>43</v>
      </c>
      <c r="O59" s="392"/>
      <c r="P59" s="392"/>
      <c r="Q59" s="392"/>
      <c r="R59" s="392"/>
      <c r="S59" s="392"/>
      <c r="T59" s="39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94"/>
      <c r="B60" s="394"/>
      <c r="C60" s="394"/>
      <c r="D60" s="394"/>
      <c r="E60" s="394"/>
      <c r="F60" s="394"/>
      <c r="G60" s="394"/>
      <c r="H60" s="394"/>
      <c r="I60" s="394"/>
      <c r="J60" s="394"/>
      <c r="K60" s="394"/>
      <c r="L60" s="394"/>
      <c r="M60" s="395"/>
      <c r="N60" s="391" t="s">
        <v>43</v>
      </c>
      <c r="O60" s="392"/>
      <c r="P60" s="392"/>
      <c r="Q60" s="392"/>
      <c r="R60" s="392"/>
      <c r="S60" s="392"/>
      <c r="T60" s="39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85" t="s">
        <v>106</v>
      </c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66"/>
      <c r="Z61" s="66"/>
    </row>
    <row r="62" spans="1:53" ht="14.25" hidden="1" customHeight="1" x14ac:dyDescent="0.25">
      <c r="A62" s="386" t="s">
        <v>116</v>
      </c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  <c r="X62" s="386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4301011625</v>
      </c>
      <c r="D63" s="387">
        <v>4680115883956</v>
      </c>
      <c r="E63" s="38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11" t="s">
        <v>129</v>
      </c>
      <c r="O63" s="389"/>
      <c r="P63" s="389"/>
      <c r="Q63" s="389"/>
      <c r="R63" s="390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1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hidden="1" customHeight="1" x14ac:dyDescent="0.25">
      <c r="A64" s="64" t="s">
        <v>131</v>
      </c>
      <c r="B64" s="64" t="s">
        <v>132</v>
      </c>
      <c r="C64" s="37">
        <v>4301011624</v>
      </c>
      <c r="D64" s="387">
        <v>4680115883949</v>
      </c>
      <c r="E64" s="387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412" t="s">
        <v>133</v>
      </c>
      <c r="O64" s="389"/>
      <c r="P64" s="389"/>
      <c r="Q64" s="389"/>
      <c r="R64" s="39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hidden="1" customHeight="1" x14ac:dyDescent="0.25">
      <c r="A65" s="64" t="s">
        <v>134</v>
      </c>
      <c r="B65" s="64" t="s">
        <v>135</v>
      </c>
      <c r="C65" s="37">
        <v>4301011623</v>
      </c>
      <c r="D65" s="387">
        <v>4607091382945</v>
      </c>
      <c r="E65" s="38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13" t="s">
        <v>136</v>
      </c>
      <c r="O65" s="389"/>
      <c r="P65" s="389"/>
      <c r="Q65" s="389"/>
      <c r="R65" s="39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137</v>
      </c>
      <c r="B66" s="64" t="s">
        <v>138</v>
      </c>
      <c r="C66" s="37">
        <v>4301011380</v>
      </c>
      <c r="D66" s="387">
        <v>4607091385670</v>
      </c>
      <c r="E66" s="38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89"/>
      <c r="P66" s="389"/>
      <c r="Q66" s="389"/>
      <c r="R66" s="39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137</v>
      </c>
      <c r="B67" s="64" t="s">
        <v>139</v>
      </c>
      <c r="C67" s="37">
        <v>4301011540</v>
      </c>
      <c r="D67" s="387">
        <v>4607091385670</v>
      </c>
      <c r="E67" s="38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141</v>
      </c>
      <c r="M67" s="38">
        <v>50</v>
      </c>
      <c r="N67" s="415" t="s">
        <v>140</v>
      </c>
      <c r="O67" s="389"/>
      <c r="P67" s="389"/>
      <c r="Q67" s="389"/>
      <c r="R67" s="39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142</v>
      </c>
      <c r="B68" s="64" t="s">
        <v>143</v>
      </c>
      <c r="C68" s="37">
        <v>4301011468</v>
      </c>
      <c r="D68" s="387">
        <v>4680115881327</v>
      </c>
      <c r="E68" s="387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144</v>
      </c>
      <c r="M68" s="38">
        <v>50</v>
      </c>
      <c r="N68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89"/>
      <c r="P68" s="389"/>
      <c r="Q68" s="389"/>
      <c r="R68" s="39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145</v>
      </c>
      <c r="B69" s="64" t="s">
        <v>146</v>
      </c>
      <c r="C69" s="37">
        <v>4301011703</v>
      </c>
      <c r="D69" s="387">
        <v>4680115882133</v>
      </c>
      <c r="E69" s="387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17" t="s">
        <v>147</v>
      </c>
      <c r="O69" s="389"/>
      <c r="P69" s="389"/>
      <c r="Q69" s="389"/>
      <c r="R69" s="39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148</v>
      </c>
      <c r="B70" s="64" t="s">
        <v>149</v>
      </c>
      <c r="C70" s="37">
        <v>4301011192</v>
      </c>
      <c r="D70" s="387">
        <v>4607091382952</v>
      </c>
      <c r="E70" s="387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89"/>
      <c r="P70" s="389"/>
      <c r="Q70" s="389"/>
      <c r="R70" s="39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150</v>
      </c>
      <c r="B71" s="64" t="s">
        <v>151</v>
      </c>
      <c r="C71" s="37">
        <v>4301011382</v>
      </c>
      <c r="D71" s="387">
        <v>4607091385687</v>
      </c>
      <c r="E71" s="38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141</v>
      </c>
      <c r="M71" s="38">
        <v>50</v>
      </c>
      <c r="N71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9"/>
      <c r="P71" s="389"/>
      <c r="Q71" s="389"/>
      <c r="R71" s="39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152</v>
      </c>
      <c r="B72" s="64" t="s">
        <v>153</v>
      </c>
      <c r="C72" s="37">
        <v>4301011565</v>
      </c>
      <c r="D72" s="387">
        <v>4680115882539</v>
      </c>
      <c r="E72" s="387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141</v>
      </c>
      <c r="M72" s="38">
        <v>50</v>
      </c>
      <c r="N72" s="4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89"/>
      <c r="P72" s="389"/>
      <c r="Q72" s="389"/>
      <c r="R72" s="39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154</v>
      </c>
      <c r="B73" s="64" t="s">
        <v>155</v>
      </c>
      <c r="C73" s="37">
        <v>4301011344</v>
      </c>
      <c r="D73" s="387">
        <v>4607091384604</v>
      </c>
      <c r="E73" s="387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89"/>
      <c r="P73" s="389"/>
      <c r="Q73" s="389"/>
      <c r="R73" s="39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156</v>
      </c>
      <c r="B74" s="64" t="s">
        <v>157</v>
      </c>
      <c r="C74" s="37">
        <v>4301011386</v>
      </c>
      <c r="D74" s="387">
        <v>4680115880283</v>
      </c>
      <c r="E74" s="387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89"/>
      <c r="P74" s="389"/>
      <c r="Q74" s="389"/>
      <c r="R74" s="39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hidden="1" customHeight="1" x14ac:dyDescent="0.25">
      <c r="A75" s="64" t="s">
        <v>158</v>
      </c>
      <c r="B75" s="64" t="s">
        <v>159</v>
      </c>
      <c r="C75" s="37">
        <v>4301011476</v>
      </c>
      <c r="D75" s="387">
        <v>4680115881518</v>
      </c>
      <c r="E75" s="38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141</v>
      </c>
      <c r="M75" s="38">
        <v>50</v>
      </c>
      <c r="N75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89"/>
      <c r="P75" s="389"/>
      <c r="Q75" s="389"/>
      <c r="R75" s="39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160</v>
      </c>
      <c r="B76" s="64" t="s">
        <v>161</v>
      </c>
      <c r="C76" s="37">
        <v>4301011443</v>
      </c>
      <c r="D76" s="387">
        <v>4680115881303</v>
      </c>
      <c r="E76" s="387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144</v>
      </c>
      <c r="M76" s="38">
        <v>50</v>
      </c>
      <c r="N76" s="4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89"/>
      <c r="P76" s="389"/>
      <c r="Q76" s="389"/>
      <c r="R76" s="39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162</v>
      </c>
      <c r="B77" s="64" t="s">
        <v>163</v>
      </c>
      <c r="C77" s="37">
        <v>4301011432</v>
      </c>
      <c r="D77" s="387">
        <v>4680115882720</v>
      </c>
      <c r="E77" s="387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111</v>
      </c>
      <c r="M77" s="38">
        <v>90</v>
      </c>
      <c r="N77" s="425" t="s">
        <v>164</v>
      </c>
      <c r="O77" s="389"/>
      <c r="P77" s="389"/>
      <c r="Q77" s="389"/>
      <c r="R77" s="39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165</v>
      </c>
      <c r="B78" s="64" t="s">
        <v>166</v>
      </c>
      <c r="C78" s="37">
        <v>4301011352</v>
      </c>
      <c r="D78" s="387">
        <v>4607091388466</v>
      </c>
      <c r="E78" s="387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141</v>
      </c>
      <c r="M78" s="38">
        <v>45</v>
      </c>
      <c r="N78" s="42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89"/>
      <c r="P78" s="389"/>
      <c r="Q78" s="389"/>
      <c r="R78" s="39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167</v>
      </c>
      <c r="B79" s="64" t="s">
        <v>168</v>
      </c>
      <c r="C79" s="37">
        <v>4301011417</v>
      </c>
      <c r="D79" s="387">
        <v>4680115880269</v>
      </c>
      <c r="E79" s="387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141</v>
      </c>
      <c r="M79" s="38">
        <v>50</v>
      </c>
      <c r="N79" s="42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89"/>
      <c r="P79" s="389"/>
      <c r="Q79" s="389"/>
      <c r="R79" s="39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hidden="1" customHeight="1" x14ac:dyDescent="0.25">
      <c r="A80" s="64" t="s">
        <v>169</v>
      </c>
      <c r="B80" s="64" t="s">
        <v>170</v>
      </c>
      <c r="C80" s="37">
        <v>4301011415</v>
      </c>
      <c r="D80" s="387">
        <v>4680115880429</v>
      </c>
      <c r="E80" s="387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141</v>
      </c>
      <c r="M80" s="38">
        <v>50</v>
      </c>
      <c r="N80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89"/>
      <c r="P80" s="389"/>
      <c r="Q80" s="389"/>
      <c r="R80" s="39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hidden="1" customHeight="1" x14ac:dyDescent="0.25">
      <c r="A81" s="64" t="s">
        <v>171</v>
      </c>
      <c r="B81" s="64" t="s">
        <v>172</v>
      </c>
      <c r="C81" s="37">
        <v>4301011462</v>
      </c>
      <c r="D81" s="387">
        <v>4680115881457</v>
      </c>
      <c r="E81" s="387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141</v>
      </c>
      <c r="M81" s="38">
        <v>50</v>
      </c>
      <c r="N81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89"/>
      <c r="P81" s="389"/>
      <c r="Q81" s="389"/>
      <c r="R81" s="39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idden="1" x14ac:dyDescent="0.2">
      <c r="A82" s="394"/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5"/>
      <c r="N82" s="391" t="s">
        <v>43</v>
      </c>
      <c r="O82" s="392"/>
      <c r="P82" s="392"/>
      <c r="Q82" s="392"/>
      <c r="R82" s="392"/>
      <c r="S82" s="392"/>
      <c r="T82" s="393"/>
      <c r="U82" s="43" t="s">
        <v>42</v>
      </c>
      <c r="V82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hidden="1" x14ac:dyDescent="0.2">
      <c r="A83" s="394"/>
      <c r="B83" s="394"/>
      <c r="C83" s="394"/>
      <c r="D83" s="394"/>
      <c r="E83" s="394"/>
      <c r="F83" s="394"/>
      <c r="G83" s="394"/>
      <c r="H83" s="394"/>
      <c r="I83" s="394"/>
      <c r="J83" s="394"/>
      <c r="K83" s="394"/>
      <c r="L83" s="394"/>
      <c r="M83" s="395"/>
      <c r="N83" s="391" t="s">
        <v>43</v>
      </c>
      <c r="O83" s="392"/>
      <c r="P83" s="392"/>
      <c r="Q83" s="392"/>
      <c r="R83" s="392"/>
      <c r="S83" s="392"/>
      <c r="T83" s="393"/>
      <c r="U83" s="43" t="s">
        <v>0</v>
      </c>
      <c r="V83" s="44">
        <f>IFERROR(SUM(V63:V81),"0")</f>
        <v>0</v>
      </c>
      <c r="W83" s="44">
        <f>IFERROR(SUM(W63:W81),"0")</f>
        <v>0</v>
      </c>
      <c r="X83" s="43"/>
      <c r="Y83" s="68"/>
      <c r="Z83" s="68"/>
    </row>
    <row r="84" spans="1:53" ht="14.25" hidden="1" customHeight="1" x14ac:dyDescent="0.25">
      <c r="A84" s="386" t="s">
        <v>108</v>
      </c>
      <c r="B84" s="386"/>
      <c r="C84" s="386"/>
      <c r="D84" s="386"/>
      <c r="E84" s="386"/>
      <c r="F84" s="386"/>
      <c r="G84" s="386"/>
      <c r="H84" s="386"/>
      <c r="I84" s="386"/>
      <c r="J84" s="386"/>
      <c r="K84" s="386"/>
      <c r="L84" s="386"/>
      <c r="M84" s="386"/>
      <c r="N84" s="386"/>
      <c r="O84" s="386"/>
      <c r="P84" s="386"/>
      <c r="Q84" s="386"/>
      <c r="R84" s="386"/>
      <c r="S84" s="386"/>
      <c r="T84" s="386"/>
      <c r="U84" s="386"/>
      <c r="V84" s="386"/>
      <c r="W84" s="386"/>
      <c r="X84" s="386"/>
      <c r="Y84" s="67"/>
      <c r="Z84" s="67"/>
    </row>
    <row r="85" spans="1:53" ht="16.5" hidden="1" customHeight="1" x14ac:dyDescent="0.25">
      <c r="A85" s="64" t="s">
        <v>173</v>
      </c>
      <c r="B85" s="64" t="s">
        <v>174</v>
      </c>
      <c r="C85" s="37">
        <v>4301020235</v>
      </c>
      <c r="D85" s="387">
        <v>4680115881488</v>
      </c>
      <c r="E85" s="387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4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9"/>
      <c r="P85" s="389"/>
      <c r="Q85" s="389"/>
      <c r="R85" s="390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175</v>
      </c>
      <c r="B86" s="64" t="s">
        <v>176</v>
      </c>
      <c r="C86" s="37">
        <v>4301020183</v>
      </c>
      <c r="D86" s="387">
        <v>4607091384765</v>
      </c>
      <c r="E86" s="387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431" t="s">
        <v>177</v>
      </c>
      <c r="O86" s="389"/>
      <c r="P86" s="389"/>
      <c r="Q86" s="389"/>
      <c r="R86" s="390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178</v>
      </c>
      <c r="B87" s="64" t="s">
        <v>179</v>
      </c>
      <c r="C87" s="37">
        <v>4301020228</v>
      </c>
      <c r="D87" s="387">
        <v>4680115882751</v>
      </c>
      <c r="E87" s="387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432" t="s">
        <v>180</v>
      </c>
      <c r="O87" s="389"/>
      <c r="P87" s="389"/>
      <c r="Q87" s="389"/>
      <c r="R87" s="390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181</v>
      </c>
      <c r="B88" s="64" t="s">
        <v>182</v>
      </c>
      <c r="C88" s="37">
        <v>4301020258</v>
      </c>
      <c r="D88" s="387">
        <v>4680115882775</v>
      </c>
      <c r="E88" s="387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184</v>
      </c>
      <c r="L88" s="39" t="s">
        <v>141</v>
      </c>
      <c r="M88" s="38">
        <v>50</v>
      </c>
      <c r="N88" s="433" t="s">
        <v>183</v>
      </c>
      <c r="O88" s="389"/>
      <c r="P88" s="389"/>
      <c r="Q88" s="389"/>
      <c r="R88" s="390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185</v>
      </c>
      <c r="B89" s="64" t="s">
        <v>186</v>
      </c>
      <c r="C89" s="37">
        <v>4301020217</v>
      </c>
      <c r="D89" s="387">
        <v>4680115880658</v>
      </c>
      <c r="E89" s="387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4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9"/>
      <c r="P89" s="389"/>
      <c r="Q89" s="389"/>
      <c r="R89" s="390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idden="1" x14ac:dyDescent="0.2">
      <c r="A90" s="394"/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5"/>
      <c r="N90" s="391" t="s">
        <v>43</v>
      </c>
      <c r="O90" s="392"/>
      <c r="P90" s="392"/>
      <c r="Q90" s="392"/>
      <c r="R90" s="392"/>
      <c r="S90" s="392"/>
      <c r="T90" s="393"/>
      <c r="U90" s="43" t="s">
        <v>42</v>
      </c>
      <c r="V90" s="44">
        <f>IFERROR(V85/H85,"0")+IFERROR(V86/H86,"0")+IFERROR(V87/H87,"0")+IFERROR(V88/H88,"0")+IFERROR(V89/H89,"0")</f>
        <v>0</v>
      </c>
      <c r="W90" s="44">
        <f>IFERROR(W85/H85,"0")+IFERROR(W86/H86,"0")+IFERROR(W87/H87,"0")+IFERROR(W88/H88,"0")+IFERROR(W89/H89,"0")</f>
        <v>0</v>
      </c>
      <c r="X90" s="44">
        <f>IFERROR(IF(X85="",0,X85),"0")+IFERROR(IF(X86="",0,X86),"0")+IFERROR(IF(X87="",0,X87),"0")+IFERROR(IF(X88="",0,X88),"0")+IFERROR(IF(X89="",0,X89),"0")</f>
        <v>0</v>
      </c>
      <c r="Y90" s="68"/>
      <c r="Z90" s="68"/>
    </row>
    <row r="91" spans="1:53" hidden="1" x14ac:dyDescent="0.2">
      <c r="A91" s="394"/>
      <c r="B91" s="394"/>
      <c r="C91" s="394"/>
      <c r="D91" s="394"/>
      <c r="E91" s="394"/>
      <c r="F91" s="394"/>
      <c r="G91" s="394"/>
      <c r="H91" s="394"/>
      <c r="I91" s="394"/>
      <c r="J91" s="394"/>
      <c r="K91" s="394"/>
      <c r="L91" s="394"/>
      <c r="M91" s="395"/>
      <c r="N91" s="391" t="s">
        <v>43</v>
      </c>
      <c r="O91" s="392"/>
      <c r="P91" s="392"/>
      <c r="Q91" s="392"/>
      <c r="R91" s="392"/>
      <c r="S91" s="392"/>
      <c r="T91" s="393"/>
      <c r="U91" s="43" t="s">
        <v>0</v>
      </c>
      <c r="V91" s="44">
        <f>IFERROR(SUM(V85:V89),"0")</f>
        <v>0</v>
      </c>
      <c r="W91" s="44">
        <f>IFERROR(SUM(W85:W89),"0")</f>
        <v>0</v>
      </c>
      <c r="X91" s="43"/>
      <c r="Y91" s="68"/>
      <c r="Z91" s="68"/>
    </row>
    <row r="92" spans="1:53" ht="14.25" hidden="1" customHeight="1" x14ac:dyDescent="0.25">
      <c r="A92" s="386" t="s">
        <v>76</v>
      </c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  <c r="X92" s="386"/>
      <c r="Y92" s="67"/>
      <c r="Z92" s="67"/>
    </row>
    <row r="93" spans="1:53" ht="16.5" hidden="1" customHeight="1" x14ac:dyDescent="0.25">
      <c r="A93" s="64" t="s">
        <v>187</v>
      </c>
      <c r="B93" s="64" t="s">
        <v>188</v>
      </c>
      <c r="C93" s="37">
        <v>4301030895</v>
      </c>
      <c r="D93" s="387">
        <v>4607091387667</v>
      </c>
      <c r="E93" s="387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89"/>
      <c r="P93" s="389"/>
      <c r="Q93" s="389"/>
      <c r="R93" s="390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4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hidden="1" customHeight="1" x14ac:dyDescent="0.25">
      <c r="A94" s="64" t="s">
        <v>189</v>
      </c>
      <c r="B94" s="64" t="s">
        <v>190</v>
      </c>
      <c r="C94" s="37">
        <v>4301030961</v>
      </c>
      <c r="D94" s="387">
        <v>4607091387636</v>
      </c>
      <c r="E94" s="387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89"/>
      <c r="P94" s="389"/>
      <c r="Q94" s="389"/>
      <c r="R94" s="39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191</v>
      </c>
      <c r="B95" s="64" t="s">
        <v>192</v>
      </c>
      <c r="C95" s="37">
        <v>4301031078</v>
      </c>
      <c r="D95" s="387">
        <v>4607091384727</v>
      </c>
      <c r="E95" s="38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89"/>
      <c r="P95" s="389"/>
      <c r="Q95" s="389"/>
      <c r="R95" s="39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193</v>
      </c>
      <c r="B96" s="64" t="s">
        <v>194</v>
      </c>
      <c r="C96" s="37">
        <v>4301031080</v>
      </c>
      <c r="D96" s="387">
        <v>4607091386745</v>
      </c>
      <c r="E96" s="38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89"/>
      <c r="P96" s="389"/>
      <c r="Q96" s="389"/>
      <c r="R96" s="39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hidden="1" customHeight="1" x14ac:dyDescent="0.25">
      <c r="A97" s="64" t="s">
        <v>195</v>
      </c>
      <c r="B97" s="64" t="s">
        <v>196</v>
      </c>
      <c r="C97" s="37">
        <v>4301030963</v>
      </c>
      <c r="D97" s="387">
        <v>4607091382426</v>
      </c>
      <c r="E97" s="387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89"/>
      <c r="P97" s="389"/>
      <c r="Q97" s="389"/>
      <c r="R97" s="39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197</v>
      </c>
      <c r="B98" s="64" t="s">
        <v>198</v>
      </c>
      <c r="C98" s="37">
        <v>4301030962</v>
      </c>
      <c r="D98" s="387">
        <v>4607091386547</v>
      </c>
      <c r="E98" s="387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184</v>
      </c>
      <c r="L98" s="39" t="s">
        <v>79</v>
      </c>
      <c r="M98" s="38">
        <v>40</v>
      </c>
      <c r="N98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89"/>
      <c r="P98" s="389"/>
      <c r="Q98" s="389"/>
      <c r="R98" s="39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199</v>
      </c>
      <c r="B99" s="64" t="s">
        <v>200</v>
      </c>
      <c r="C99" s="37">
        <v>4301031079</v>
      </c>
      <c r="D99" s="387">
        <v>4607091384734</v>
      </c>
      <c r="E99" s="38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184</v>
      </c>
      <c r="L99" s="39" t="s">
        <v>79</v>
      </c>
      <c r="M99" s="38">
        <v>45</v>
      </c>
      <c r="N99" s="44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89"/>
      <c r="P99" s="389"/>
      <c r="Q99" s="389"/>
      <c r="R99" s="39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201</v>
      </c>
      <c r="B100" s="64" t="s">
        <v>202</v>
      </c>
      <c r="C100" s="37">
        <v>4301030964</v>
      </c>
      <c r="D100" s="387">
        <v>4607091382464</v>
      </c>
      <c r="E100" s="38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184</v>
      </c>
      <c r="L100" s="39" t="s">
        <v>79</v>
      </c>
      <c r="M100" s="38">
        <v>40</v>
      </c>
      <c r="N100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89"/>
      <c r="P100" s="389"/>
      <c r="Q100" s="389"/>
      <c r="R100" s="39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203</v>
      </c>
      <c r="B101" s="64" t="s">
        <v>204</v>
      </c>
      <c r="C101" s="37">
        <v>4301031234</v>
      </c>
      <c r="D101" s="387">
        <v>4680115883444</v>
      </c>
      <c r="E101" s="387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43" t="s">
        <v>205</v>
      </c>
      <c r="O101" s="389"/>
      <c r="P101" s="389"/>
      <c r="Q101" s="389"/>
      <c r="R101" s="39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203</v>
      </c>
      <c r="B102" s="64" t="s">
        <v>206</v>
      </c>
      <c r="C102" s="37">
        <v>4301031235</v>
      </c>
      <c r="D102" s="387">
        <v>4680115883444</v>
      </c>
      <c r="E102" s="38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44" t="s">
        <v>205</v>
      </c>
      <c r="O102" s="389"/>
      <c r="P102" s="389"/>
      <c r="Q102" s="389"/>
      <c r="R102" s="39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idden="1" x14ac:dyDescent="0.2">
      <c r="A103" s="394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5"/>
      <c r="N103" s="391" t="s">
        <v>43</v>
      </c>
      <c r="O103" s="392"/>
      <c r="P103" s="392"/>
      <c r="Q103" s="392"/>
      <c r="R103" s="392"/>
      <c r="S103" s="392"/>
      <c r="T103" s="393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idden="1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5"/>
      <c r="N104" s="391" t="s">
        <v>43</v>
      </c>
      <c r="O104" s="392"/>
      <c r="P104" s="392"/>
      <c r="Q104" s="392"/>
      <c r="R104" s="392"/>
      <c r="S104" s="392"/>
      <c r="T104" s="393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hidden="1" customHeight="1" x14ac:dyDescent="0.25">
      <c r="A105" s="386" t="s">
        <v>81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67"/>
      <c r="Z105" s="67"/>
    </row>
    <row r="106" spans="1:53" ht="27" hidden="1" customHeight="1" x14ac:dyDescent="0.25">
      <c r="A106" s="64" t="s">
        <v>207</v>
      </c>
      <c r="B106" s="64" t="s">
        <v>208</v>
      </c>
      <c r="C106" s="37">
        <v>4301051543</v>
      </c>
      <c r="D106" s="387">
        <v>4607091386967</v>
      </c>
      <c r="E106" s="387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45" t="s">
        <v>209</v>
      </c>
      <c r="O106" s="389"/>
      <c r="P106" s="389"/>
      <c r="Q106" s="389"/>
      <c r="R106" s="390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207</v>
      </c>
      <c r="B107" s="64" t="s">
        <v>210</v>
      </c>
      <c r="C107" s="37">
        <v>4301051437</v>
      </c>
      <c r="D107" s="387">
        <v>4607091386967</v>
      </c>
      <c r="E107" s="387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141</v>
      </c>
      <c r="M107" s="38">
        <v>45</v>
      </c>
      <c r="N107" s="446" t="s">
        <v>211</v>
      </c>
      <c r="O107" s="389"/>
      <c r="P107" s="389"/>
      <c r="Q107" s="389"/>
      <c r="R107" s="39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212</v>
      </c>
      <c r="B108" s="64" t="s">
        <v>213</v>
      </c>
      <c r="C108" s="37">
        <v>4301051611</v>
      </c>
      <c r="D108" s="387">
        <v>4607091385304</v>
      </c>
      <c r="E108" s="387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47" t="s">
        <v>214</v>
      </c>
      <c r="O108" s="389"/>
      <c r="P108" s="389"/>
      <c r="Q108" s="389"/>
      <c r="R108" s="39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215</v>
      </c>
      <c r="B109" s="64" t="s">
        <v>216</v>
      </c>
      <c r="C109" s="37">
        <v>4301051306</v>
      </c>
      <c r="D109" s="387">
        <v>4607091386264</v>
      </c>
      <c r="E109" s="387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89"/>
      <c r="P109" s="389"/>
      <c r="Q109" s="389"/>
      <c r="R109" s="39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217</v>
      </c>
      <c r="B110" s="64" t="s">
        <v>218</v>
      </c>
      <c r="C110" s="37">
        <v>4301051477</v>
      </c>
      <c r="D110" s="387">
        <v>4680115882584</v>
      </c>
      <c r="E110" s="387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49" t="s">
        <v>219</v>
      </c>
      <c r="O110" s="389"/>
      <c r="P110" s="389"/>
      <c r="Q110" s="389"/>
      <c r="R110" s="39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217</v>
      </c>
      <c r="B111" s="64" t="s">
        <v>220</v>
      </c>
      <c r="C111" s="37">
        <v>4301051476</v>
      </c>
      <c r="D111" s="387">
        <v>4680115882584</v>
      </c>
      <c r="E111" s="387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50" t="s">
        <v>221</v>
      </c>
      <c r="O111" s="389"/>
      <c r="P111" s="389"/>
      <c r="Q111" s="389"/>
      <c r="R111" s="39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hidden="1" customHeight="1" x14ac:dyDescent="0.25">
      <c r="A112" s="64" t="s">
        <v>222</v>
      </c>
      <c r="B112" s="64" t="s">
        <v>223</v>
      </c>
      <c r="C112" s="37">
        <v>4301051436</v>
      </c>
      <c r="D112" s="387">
        <v>4607091385731</v>
      </c>
      <c r="E112" s="387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141</v>
      </c>
      <c r="M112" s="38">
        <v>45</v>
      </c>
      <c r="N112" s="451" t="s">
        <v>224</v>
      </c>
      <c r="O112" s="389"/>
      <c r="P112" s="389"/>
      <c r="Q112" s="389"/>
      <c r="R112" s="39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225</v>
      </c>
      <c r="B113" s="64" t="s">
        <v>226</v>
      </c>
      <c r="C113" s="37">
        <v>4301051439</v>
      </c>
      <c r="D113" s="387">
        <v>4680115880214</v>
      </c>
      <c r="E113" s="387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141</v>
      </c>
      <c r="M113" s="38">
        <v>45</v>
      </c>
      <c r="N113" s="452" t="s">
        <v>227</v>
      </c>
      <c r="O113" s="389"/>
      <c r="P113" s="389"/>
      <c r="Q113" s="389"/>
      <c r="R113" s="39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228</v>
      </c>
      <c r="B114" s="64" t="s">
        <v>229</v>
      </c>
      <c r="C114" s="37">
        <v>4301051438</v>
      </c>
      <c r="D114" s="387">
        <v>4680115880894</v>
      </c>
      <c r="E114" s="387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141</v>
      </c>
      <c r="M114" s="38">
        <v>45</v>
      </c>
      <c r="N114" s="453" t="s">
        <v>230</v>
      </c>
      <c r="O114" s="389"/>
      <c r="P114" s="389"/>
      <c r="Q114" s="389"/>
      <c r="R114" s="39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hidden="1" customHeight="1" x14ac:dyDescent="0.25">
      <c r="A115" s="64" t="s">
        <v>231</v>
      </c>
      <c r="B115" s="64" t="s">
        <v>232</v>
      </c>
      <c r="C115" s="37">
        <v>4301051313</v>
      </c>
      <c r="D115" s="387">
        <v>4607091385427</v>
      </c>
      <c r="E115" s="387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89"/>
      <c r="P115" s="389"/>
      <c r="Q115" s="389"/>
      <c r="R115" s="39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233</v>
      </c>
      <c r="B116" s="64" t="s">
        <v>234</v>
      </c>
      <c r="C116" s="37">
        <v>4301051480</v>
      </c>
      <c r="D116" s="387">
        <v>4680115882645</v>
      </c>
      <c r="E116" s="387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55" t="s">
        <v>235</v>
      </c>
      <c r="O116" s="389"/>
      <c r="P116" s="389"/>
      <c r="Q116" s="389"/>
      <c r="R116" s="39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idden="1" x14ac:dyDescent="0.2">
      <c r="A117" s="394"/>
      <c r="B117" s="394"/>
      <c r="C117" s="394"/>
      <c r="D117" s="394"/>
      <c r="E117" s="394"/>
      <c r="F117" s="394"/>
      <c r="G117" s="394"/>
      <c r="H117" s="394"/>
      <c r="I117" s="394"/>
      <c r="J117" s="394"/>
      <c r="K117" s="394"/>
      <c r="L117" s="394"/>
      <c r="M117" s="395"/>
      <c r="N117" s="391" t="s">
        <v>43</v>
      </c>
      <c r="O117" s="392"/>
      <c r="P117" s="392"/>
      <c r="Q117" s="392"/>
      <c r="R117" s="392"/>
      <c r="S117" s="392"/>
      <c r="T117" s="393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hidden="1" x14ac:dyDescent="0.2">
      <c r="A118" s="394"/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  <c r="L118" s="394"/>
      <c r="M118" s="395"/>
      <c r="N118" s="391" t="s">
        <v>43</v>
      </c>
      <c r="O118" s="392"/>
      <c r="P118" s="392"/>
      <c r="Q118" s="392"/>
      <c r="R118" s="392"/>
      <c r="S118" s="392"/>
      <c r="T118" s="393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hidden="1" customHeight="1" x14ac:dyDescent="0.25">
      <c r="A119" s="386" t="s">
        <v>236</v>
      </c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  <c r="X119" s="386"/>
      <c r="Y119" s="67"/>
      <c r="Z119" s="67"/>
    </row>
    <row r="120" spans="1:53" ht="27" hidden="1" customHeight="1" x14ac:dyDescent="0.25">
      <c r="A120" s="64" t="s">
        <v>237</v>
      </c>
      <c r="B120" s="64" t="s">
        <v>238</v>
      </c>
      <c r="C120" s="37">
        <v>4301060296</v>
      </c>
      <c r="D120" s="387">
        <v>4607091383065</v>
      </c>
      <c r="E120" s="387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89"/>
      <c r="P120" s="389"/>
      <c r="Q120" s="389"/>
      <c r="R120" s="390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ref="W120:W125" si="6"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hidden="1" customHeight="1" x14ac:dyDescent="0.25">
      <c r="A121" s="64" t="s">
        <v>239</v>
      </c>
      <c r="B121" s="64" t="s">
        <v>240</v>
      </c>
      <c r="C121" s="37">
        <v>4301060350</v>
      </c>
      <c r="D121" s="387">
        <v>4680115881532</v>
      </c>
      <c r="E121" s="387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141</v>
      </c>
      <c r="M121" s="38">
        <v>30</v>
      </c>
      <c r="N121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89"/>
      <c r="P121" s="389"/>
      <c r="Q121" s="389"/>
      <c r="R121" s="390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6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239</v>
      </c>
      <c r="B122" s="64" t="s">
        <v>241</v>
      </c>
      <c r="C122" s="37">
        <v>4301060371</v>
      </c>
      <c r="D122" s="387">
        <v>4680115881532</v>
      </c>
      <c r="E122" s="38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458" t="s">
        <v>242</v>
      </c>
      <c r="O122" s="389"/>
      <c r="P122" s="389"/>
      <c r="Q122" s="389"/>
      <c r="R122" s="390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6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243</v>
      </c>
      <c r="B123" s="64" t="s">
        <v>244</v>
      </c>
      <c r="C123" s="37">
        <v>4301060356</v>
      </c>
      <c r="D123" s="387">
        <v>4680115882652</v>
      </c>
      <c r="E123" s="387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59" t="s">
        <v>245</v>
      </c>
      <c r="O123" s="389"/>
      <c r="P123" s="389"/>
      <c r="Q123" s="389"/>
      <c r="R123" s="39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6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hidden="1" customHeight="1" x14ac:dyDescent="0.25">
      <c r="A124" s="64" t="s">
        <v>246</v>
      </c>
      <c r="B124" s="64" t="s">
        <v>247</v>
      </c>
      <c r="C124" s="37">
        <v>4301060309</v>
      </c>
      <c r="D124" s="387">
        <v>4680115880238</v>
      </c>
      <c r="E124" s="387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46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9"/>
      <c r="P124" s="389"/>
      <c r="Q124" s="389"/>
      <c r="R124" s="39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6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248</v>
      </c>
      <c r="B125" s="64" t="s">
        <v>249</v>
      </c>
      <c r="C125" s="37">
        <v>4301060351</v>
      </c>
      <c r="D125" s="387">
        <v>4680115881464</v>
      </c>
      <c r="E125" s="387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141</v>
      </c>
      <c r="M125" s="38">
        <v>30</v>
      </c>
      <c r="N125" s="461" t="s">
        <v>250</v>
      </c>
      <c r="O125" s="389"/>
      <c r="P125" s="389"/>
      <c r="Q125" s="389"/>
      <c r="R125" s="39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6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idden="1" x14ac:dyDescent="0.2">
      <c r="A126" s="394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5"/>
      <c r="N126" s="391" t="s">
        <v>43</v>
      </c>
      <c r="O126" s="392"/>
      <c r="P126" s="392"/>
      <c r="Q126" s="392"/>
      <c r="R126" s="392"/>
      <c r="S126" s="392"/>
      <c r="T126" s="393"/>
      <c r="U126" s="43" t="s">
        <v>42</v>
      </c>
      <c r="V126" s="44">
        <f>IFERROR(V120/H120,"0")+IFERROR(V121/H121,"0")+IFERROR(V122/H122,"0")+IFERROR(V123/H123,"0")+IFERROR(V124/H124,"0")+IFERROR(V125/H125,"0")</f>
        <v>0</v>
      </c>
      <c r="W126" s="44">
        <f>IFERROR(W120/H120,"0")+IFERROR(W121/H121,"0")+IFERROR(W122/H122,"0")+IFERROR(W123/H123,"0")+IFERROR(W124/H124,"0")+IFERROR(W125/H125,"0")</f>
        <v>0</v>
      </c>
      <c r="X126" s="44">
        <f>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hidden="1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5"/>
      <c r="N127" s="391" t="s">
        <v>43</v>
      </c>
      <c r="O127" s="392"/>
      <c r="P127" s="392"/>
      <c r="Q127" s="392"/>
      <c r="R127" s="392"/>
      <c r="S127" s="392"/>
      <c r="T127" s="393"/>
      <c r="U127" s="43" t="s">
        <v>0</v>
      </c>
      <c r="V127" s="44">
        <f>IFERROR(SUM(V120:V125),"0")</f>
        <v>0</v>
      </c>
      <c r="W127" s="44">
        <f>IFERROR(SUM(W120:W125),"0")</f>
        <v>0</v>
      </c>
      <c r="X127" s="43"/>
      <c r="Y127" s="68"/>
      <c r="Z127" s="68"/>
    </row>
    <row r="128" spans="1:53" ht="16.5" hidden="1" customHeight="1" x14ac:dyDescent="0.25">
      <c r="A128" s="385" t="s">
        <v>251</v>
      </c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5"/>
      <c r="O128" s="385"/>
      <c r="P128" s="385"/>
      <c r="Q128" s="385"/>
      <c r="R128" s="385"/>
      <c r="S128" s="385"/>
      <c r="T128" s="385"/>
      <c r="U128" s="385"/>
      <c r="V128" s="385"/>
      <c r="W128" s="385"/>
      <c r="X128" s="385"/>
      <c r="Y128" s="66"/>
      <c r="Z128" s="66"/>
    </row>
    <row r="129" spans="1:53" ht="14.25" hidden="1" customHeight="1" x14ac:dyDescent="0.25">
      <c r="A129" s="386" t="s">
        <v>81</v>
      </c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386"/>
      <c r="O129" s="386"/>
      <c r="P129" s="386"/>
      <c r="Q129" s="386"/>
      <c r="R129" s="386"/>
      <c r="S129" s="386"/>
      <c r="T129" s="386"/>
      <c r="U129" s="386"/>
      <c r="V129" s="386"/>
      <c r="W129" s="386"/>
      <c r="X129" s="386"/>
      <c r="Y129" s="67"/>
      <c r="Z129" s="67"/>
    </row>
    <row r="130" spans="1:53" ht="27" hidden="1" customHeight="1" x14ac:dyDescent="0.25">
      <c r="A130" s="64" t="s">
        <v>252</v>
      </c>
      <c r="B130" s="64" t="s">
        <v>253</v>
      </c>
      <c r="C130" s="37">
        <v>4301051612</v>
      </c>
      <c r="D130" s="387">
        <v>4607091385168</v>
      </c>
      <c r="E130" s="387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462" t="s">
        <v>254</v>
      </c>
      <c r="O130" s="389"/>
      <c r="P130" s="389"/>
      <c r="Q130" s="389"/>
      <c r="R130" s="390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hidden="1" customHeight="1" x14ac:dyDescent="0.25">
      <c r="A131" s="64" t="s">
        <v>255</v>
      </c>
      <c r="B131" s="64" t="s">
        <v>256</v>
      </c>
      <c r="C131" s="37">
        <v>4301051362</v>
      </c>
      <c r="D131" s="387">
        <v>4607091383256</v>
      </c>
      <c r="E131" s="387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141</v>
      </c>
      <c r="M131" s="38">
        <v>45</v>
      </c>
      <c r="N131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9"/>
      <c r="P131" s="389"/>
      <c r="Q131" s="389"/>
      <c r="R131" s="39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hidden="1" customHeight="1" x14ac:dyDescent="0.25">
      <c r="A132" s="64" t="s">
        <v>257</v>
      </c>
      <c r="B132" s="64" t="s">
        <v>258</v>
      </c>
      <c r="C132" s="37">
        <v>4301051358</v>
      </c>
      <c r="D132" s="387">
        <v>4607091385748</v>
      </c>
      <c r="E132" s="387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141</v>
      </c>
      <c r="M132" s="38">
        <v>45</v>
      </c>
      <c r="N132" s="4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9"/>
      <c r="P132" s="389"/>
      <c r="Q132" s="389"/>
      <c r="R132" s="390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idden="1" x14ac:dyDescent="0.2">
      <c r="A133" s="394"/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5"/>
      <c r="N133" s="391" t="s">
        <v>43</v>
      </c>
      <c r="O133" s="392"/>
      <c r="P133" s="392"/>
      <c r="Q133" s="392"/>
      <c r="R133" s="392"/>
      <c r="S133" s="392"/>
      <c r="T133" s="393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hidden="1" x14ac:dyDescent="0.2">
      <c r="A134" s="394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5"/>
      <c r="N134" s="391" t="s">
        <v>43</v>
      </c>
      <c r="O134" s="392"/>
      <c r="P134" s="392"/>
      <c r="Q134" s="392"/>
      <c r="R134" s="392"/>
      <c r="S134" s="392"/>
      <c r="T134" s="393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hidden="1" customHeight="1" x14ac:dyDescent="0.2">
      <c r="A135" s="384" t="s">
        <v>259</v>
      </c>
      <c r="B135" s="384"/>
      <c r="C135" s="384"/>
      <c r="D135" s="384"/>
      <c r="E135" s="384"/>
      <c r="F135" s="384"/>
      <c r="G135" s="384"/>
      <c r="H135" s="384"/>
      <c r="I135" s="384"/>
      <c r="J135" s="384"/>
      <c r="K135" s="384"/>
      <c r="L135" s="384"/>
      <c r="M135" s="384"/>
      <c r="N135" s="384"/>
      <c r="O135" s="384"/>
      <c r="P135" s="384"/>
      <c r="Q135" s="384"/>
      <c r="R135" s="384"/>
      <c r="S135" s="384"/>
      <c r="T135" s="384"/>
      <c r="U135" s="384"/>
      <c r="V135" s="384"/>
      <c r="W135" s="384"/>
      <c r="X135" s="384"/>
      <c r="Y135" s="55"/>
      <c r="Z135" s="55"/>
    </row>
    <row r="136" spans="1:53" ht="16.5" hidden="1" customHeight="1" x14ac:dyDescent="0.25">
      <c r="A136" s="385" t="s">
        <v>260</v>
      </c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5"/>
      <c r="O136" s="385"/>
      <c r="P136" s="385"/>
      <c r="Q136" s="385"/>
      <c r="R136" s="385"/>
      <c r="S136" s="385"/>
      <c r="T136" s="385"/>
      <c r="U136" s="385"/>
      <c r="V136" s="385"/>
      <c r="W136" s="385"/>
      <c r="X136" s="385"/>
      <c r="Y136" s="66"/>
      <c r="Z136" s="66"/>
    </row>
    <row r="137" spans="1:53" ht="14.25" hidden="1" customHeight="1" x14ac:dyDescent="0.25">
      <c r="A137" s="386" t="s">
        <v>116</v>
      </c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X137" s="386"/>
      <c r="Y137" s="67"/>
      <c r="Z137" s="67"/>
    </row>
    <row r="138" spans="1:53" ht="27" hidden="1" customHeight="1" x14ac:dyDescent="0.25">
      <c r="A138" s="64" t="s">
        <v>261</v>
      </c>
      <c r="B138" s="64" t="s">
        <v>262</v>
      </c>
      <c r="C138" s="37">
        <v>4301011223</v>
      </c>
      <c r="D138" s="387">
        <v>4607091383423</v>
      </c>
      <c r="E138" s="387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141</v>
      </c>
      <c r="M138" s="38">
        <v>35</v>
      </c>
      <c r="N138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9"/>
      <c r="P138" s="389"/>
      <c r="Q138" s="389"/>
      <c r="R138" s="390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hidden="1" customHeight="1" x14ac:dyDescent="0.25">
      <c r="A139" s="64" t="s">
        <v>263</v>
      </c>
      <c r="B139" s="64" t="s">
        <v>264</v>
      </c>
      <c r="C139" s="37">
        <v>4301011338</v>
      </c>
      <c r="D139" s="387">
        <v>4607091381405</v>
      </c>
      <c r="E139" s="387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46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9"/>
      <c r="P139" s="389"/>
      <c r="Q139" s="389"/>
      <c r="R139" s="39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hidden="1" customHeight="1" x14ac:dyDescent="0.25">
      <c r="A140" s="64" t="s">
        <v>265</v>
      </c>
      <c r="B140" s="64" t="s">
        <v>266</v>
      </c>
      <c r="C140" s="37">
        <v>4301011333</v>
      </c>
      <c r="D140" s="387">
        <v>4607091386516</v>
      </c>
      <c r="E140" s="387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4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9"/>
      <c r="P140" s="389"/>
      <c r="Q140" s="389"/>
      <c r="R140" s="390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idden="1" x14ac:dyDescent="0.2">
      <c r="A141" s="394"/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5"/>
      <c r="N141" s="391" t="s">
        <v>43</v>
      </c>
      <c r="O141" s="392"/>
      <c r="P141" s="392"/>
      <c r="Q141" s="392"/>
      <c r="R141" s="392"/>
      <c r="S141" s="392"/>
      <c r="T141" s="393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hidden="1" x14ac:dyDescent="0.2">
      <c r="A142" s="394"/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5"/>
      <c r="N142" s="391" t="s">
        <v>43</v>
      </c>
      <c r="O142" s="392"/>
      <c r="P142" s="392"/>
      <c r="Q142" s="392"/>
      <c r="R142" s="392"/>
      <c r="S142" s="392"/>
      <c r="T142" s="393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hidden="1" customHeight="1" x14ac:dyDescent="0.25">
      <c r="A143" s="385" t="s">
        <v>267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66"/>
      <c r="Z143" s="66"/>
    </row>
    <row r="144" spans="1:53" ht="14.25" hidden="1" customHeight="1" x14ac:dyDescent="0.25">
      <c r="A144" s="386" t="s">
        <v>76</v>
      </c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67"/>
      <c r="Z144" s="67"/>
    </row>
    <row r="145" spans="1:53" ht="27" hidden="1" customHeight="1" x14ac:dyDescent="0.25">
      <c r="A145" s="64" t="s">
        <v>268</v>
      </c>
      <c r="B145" s="64" t="s">
        <v>269</v>
      </c>
      <c r="C145" s="37">
        <v>4301031191</v>
      </c>
      <c r="D145" s="387">
        <v>4680115880993</v>
      </c>
      <c r="E145" s="387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89"/>
      <c r="P145" s="389"/>
      <c r="Q145" s="389"/>
      <c r="R145" s="390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hidden="1" customHeight="1" x14ac:dyDescent="0.25">
      <c r="A146" s="64" t="s">
        <v>270</v>
      </c>
      <c r="B146" s="64" t="s">
        <v>271</v>
      </c>
      <c r="C146" s="37">
        <v>4301031204</v>
      </c>
      <c r="D146" s="387">
        <v>4680115881761</v>
      </c>
      <c r="E146" s="387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89"/>
      <c r="P146" s="389"/>
      <c r="Q146" s="389"/>
      <c r="R146" s="39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272</v>
      </c>
      <c r="B147" s="64" t="s">
        <v>273</v>
      </c>
      <c r="C147" s="37">
        <v>4301031201</v>
      </c>
      <c r="D147" s="387">
        <v>4680115881563</v>
      </c>
      <c r="E147" s="387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89"/>
      <c r="P147" s="389"/>
      <c r="Q147" s="389"/>
      <c r="R147" s="39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274</v>
      </c>
      <c r="B148" s="64" t="s">
        <v>275</v>
      </c>
      <c r="C148" s="37">
        <v>4301031199</v>
      </c>
      <c r="D148" s="387">
        <v>4680115880986</v>
      </c>
      <c r="E148" s="387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184</v>
      </c>
      <c r="L148" s="39" t="s">
        <v>79</v>
      </c>
      <c r="M148" s="38">
        <v>40</v>
      </c>
      <c r="N148" s="4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89"/>
      <c r="P148" s="389"/>
      <c r="Q148" s="389"/>
      <c r="R148" s="39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276</v>
      </c>
      <c r="B149" s="64" t="s">
        <v>277</v>
      </c>
      <c r="C149" s="37">
        <v>4301031190</v>
      </c>
      <c r="D149" s="387">
        <v>4680115880207</v>
      </c>
      <c r="E149" s="387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89"/>
      <c r="P149" s="389"/>
      <c r="Q149" s="389"/>
      <c r="R149" s="39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278</v>
      </c>
      <c r="B150" s="64" t="s">
        <v>279</v>
      </c>
      <c r="C150" s="37">
        <v>4301031205</v>
      </c>
      <c r="D150" s="387">
        <v>4680115881785</v>
      </c>
      <c r="E150" s="387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184</v>
      </c>
      <c r="L150" s="39" t="s">
        <v>79</v>
      </c>
      <c r="M150" s="38">
        <v>40</v>
      </c>
      <c r="N150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89"/>
      <c r="P150" s="389"/>
      <c r="Q150" s="389"/>
      <c r="R150" s="39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280</v>
      </c>
      <c r="B151" s="64" t="s">
        <v>281</v>
      </c>
      <c r="C151" s="37">
        <v>4301031202</v>
      </c>
      <c r="D151" s="387">
        <v>4680115881679</v>
      </c>
      <c r="E151" s="387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184</v>
      </c>
      <c r="L151" s="39" t="s">
        <v>79</v>
      </c>
      <c r="M151" s="38">
        <v>40</v>
      </c>
      <c r="N151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89"/>
      <c r="P151" s="389"/>
      <c r="Q151" s="389"/>
      <c r="R151" s="39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282</v>
      </c>
      <c r="B152" s="64" t="s">
        <v>283</v>
      </c>
      <c r="C152" s="37">
        <v>4301031158</v>
      </c>
      <c r="D152" s="387">
        <v>4680115880191</v>
      </c>
      <c r="E152" s="387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4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89"/>
      <c r="P152" s="389"/>
      <c r="Q152" s="389"/>
      <c r="R152" s="39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hidden="1" customHeight="1" x14ac:dyDescent="0.25">
      <c r="A153" s="64" t="s">
        <v>284</v>
      </c>
      <c r="B153" s="64" t="s">
        <v>285</v>
      </c>
      <c r="C153" s="37">
        <v>4301031245</v>
      </c>
      <c r="D153" s="387">
        <v>4680115883963</v>
      </c>
      <c r="E153" s="387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184</v>
      </c>
      <c r="L153" s="39" t="s">
        <v>79</v>
      </c>
      <c r="M153" s="38">
        <v>40</v>
      </c>
      <c r="N153" s="476" t="s">
        <v>286</v>
      </c>
      <c r="O153" s="389"/>
      <c r="P153" s="389"/>
      <c r="Q153" s="389"/>
      <c r="R153" s="39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idden="1" x14ac:dyDescent="0.2">
      <c r="A154" s="394"/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5"/>
      <c r="N154" s="391" t="s">
        <v>43</v>
      </c>
      <c r="O154" s="392"/>
      <c r="P154" s="392"/>
      <c r="Q154" s="392"/>
      <c r="R154" s="392"/>
      <c r="S154" s="392"/>
      <c r="T154" s="393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hidden="1" x14ac:dyDescent="0.2">
      <c r="A155" s="394"/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5"/>
      <c r="N155" s="391" t="s">
        <v>43</v>
      </c>
      <c r="O155" s="392"/>
      <c r="P155" s="392"/>
      <c r="Q155" s="392"/>
      <c r="R155" s="392"/>
      <c r="S155" s="392"/>
      <c r="T155" s="393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hidden="1" customHeight="1" x14ac:dyDescent="0.25">
      <c r="A156" s="385" t="s">
        <v>287</v>
      </c>
      <c r="B156" s="385"/>
      <c r="C156" s="385"/>
      <c r="D156" s="385"/>
      <c r="E156" s="385"/>
      <c r="F156" s="385"/>
      <c r="G156" s="385"/>
      <c r="H156" s="385"/>
      <c r="I156" s="385"/>
      <c r="J156" s="385"/>
      <c r="K156" s="385"/>
      <c r="L156" s="385"/>
      <c r="M156" s="385"/>
      <c r="N156" s="385"/>
      <c r="O156" s="385"/>
      <c r="P156" s="385"/>
      <c r="Q156" s="385"/>
      <c r="R156" s="385"/>
      <c r="S156" s="385"/>
      <c r="T156" s="385"/>
      <c r="U156" s="385"/>
      <c r="V156" s="385"/>
      <c r="W156" s="385"/>
      <c r="X156" s="385"/>
      <c r="Y156" s="66"/>
      <c r="Z156" s="66"/>
    </row>
    <row r="157" spans="1:53" ht="14.25" hidden="1" customHeight="1" x14ac:dyDescent="0.25">
      <c r="A157" s="386" t="s">
        <v>116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67"/>
      <c r="Z157" s="67"/>
    </row>
    <row r="158" spans="1:53" ht="16.5" hidden="1" customHeight="1" x14ac:dyDescent="0.25">
      <c r="A158" s="64" t="s">
        <v>288</v>
      </c>
      <c r="B158" s="64" t="s">
        <v>289</v>
      </c>
      <c r="C158" s="37">
        <v>4301011450</v>
      </c>
      <c r="D158" s="387">
        <v>4680115881402</v>
      </c>
      <c r="E158" s="387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4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9"/>
      <c r="P158" s="389"/>
      <c r="Q158" s="389"/>
      <c r="R158" s="390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hidden="1" customHeight="1" x14ac:dyDescent="0.25">
      <c r="A159" s="64" t="s">
        <v>290</v>
      </c>
      <c r="B159" s="64" t="s">
        <v>291</v>
      </c>
      <c r="C159" s="37">
        <v>4301011454</v>
      </c>
      <c r="D159" s="387">
        <v>4680115881396</v>
      </c>
      <c r="E159" s="387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4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9"/>
      <c r="P159" s="389"/>
      <c r="Q159" s="389"/>
      <c r="R159" s="390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idden="1" x14ac:dyDescent="0.2">
      <c r="A160" s="394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5"/>
      <c r="N160" s="391" t="s">
        <v>43</v>
      </c>
      <c r="O160" s="392"/>
      <c r="P160" s="392"/>
      <c r="Q160" s="392"/>
      <c r="R160" s="392"/>
      <c r="S160" s="392"/>
      <c r="T160" s="393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hidden="1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5"/>
      <c r="N161" s="391" t="s">
        <v>43</v>
      </c>
      <c r="O161" s="392"/>
      <c r="P161" s="392"/>
      <c r="Q161" s="392"/>
      <c r="R161" s="392"/>
      <c r="S161" s="392"/>
      <c r="T161" s="393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hidden="1" customHeight="1" x14ac:dyDescent="0.25">
      <c r="A162" s="386" t="s">
        <v>108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67"/>
      <c r="Z162" s="67"/>
    </row>
    <row r="163" spans="1:53" ht="16.5" hidden="1" customHeight="1" x14ac:dyDescent="0.25">
      <c r="A163" s="64" t="s">
        <v>292</v>
      </c>
      <c r="B163" s="64" t="s">
        <v>293</v>
      </c>
      <c r="C163" s="37">
        <v>4301020262</v>
      </c>
      <c r="D163" s="387">
        <v>4680115882935</v>
      </c>
      <c r="E163" s="387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141</v>
      </c>
      <c r="M163" s="38">
        <v>50</v>
      </c>
      <c r="N163" s="479" t="s">
        <v>294</v>
      </c>
      <c r="O163" s="389"/>
      <c r="P163" s="389"/>
      <c r="Q163" s="389"/>
      <c r="R163" s="39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hidden="1" customHeight="1" x14ac:dyDescent="0.25">
      <c r="A164" s="64" t="s">
        <v>295</v>
      </c>
      <c r="B164" s="64" t="s">
        <v>296</v>
      </c>
      <c r="C164" s="37">
        <v>4301020220</v>
      </c>
      <c r="D164" s="387">
        <v>4680115880764</v>
      </c>
      <c r="E164" s="387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4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9"/>
      <c r="P164" s="389"/>
      <c r="Q164" s="389"/>
      <c r="R164" s="39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idden="1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5"/>
      <c r="N165" s="391" t="s">
        <v>43</v>
      </c>
      <c r="O165" s="392"/>
      <c r="P165" s="392"/>
      <c r="Q165" s="392"/>
      <c r="R165" s="392"/>
      <c r="S165" s="392"/>
      <c r="T165" s="393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idden="1" x14ac:dyDescent="0.2">
      <c r="A166" s="394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5"/>
      <c r="N166" s="391" t="s">
        <v>43</v>
      </c>
      <c r="O166" s="392"/>
      <c r="P166" s="392"/>
      <c r="Q166" s="392"/>
      <c r="R166" s="392"/>
      <c r="S166" s="392"/>
      <c r="T166" s="393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hidden="1" customHeight="1" x14ac:dyDescent="0.25">
      <c r="A167" s="386" t="s">
        <v>76</v>
      </c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6"/>
      <c r="P167" s="386"/>
      <c r="Q167" s="386"/>
      <c r="R167" s="386"/>
      <c r="S167" s="386"/>
      <c r="T167" s="386"/>
      <c r="U167" s="386"/>
      <c r="V167" s="386"/>
      <c r="W167" s="386"/>
      <c r="X167" s="386"/>
      <c r="Y167" s="67"/>
      <c r="Z167" s="67"/>
    </row>
    <row r="168" spans="1:53" ht="27" hidden="1" customHeight="1" x14ac:dyDescent="0.25">
      <c r="A168" s="64" t="s">
        <v>297</v>
      </c>
      <c r="B168" s="64" t="s">
        <v>298</v>
      </c>
      <c r="C168" s="37">
        <v>4301031224</v>
      </c>
      <c r="D168" s="387">
        <v>4680115882683</v>
      </c>
      <c r="E168" s="387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9"/>
      <c r="P168" s="389"/>
      <c r="Q168" s="389"/>
      <c r="R168" s="39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hidden="1" customHeight="1" x14ac:dyDescent="0.25">
      <c r="A169" s="64" t="s">
        <v>299</v>
      </c>
      <c r="B169" s="64" t="s">
        <v>300</v>
      </c>
      <c r="C169" s="37">
        <v>4301031230</v>
      </c>
      <c r="D169" s="387">
        <v>4680115882690</v>
      </c>
      <c r="E169" s="38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9"/>
      <c r="P169" s="389"/>
      <c r="Q169" s="389"/>
      <c r="R169" s="39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301</v>
      </c>
      <c r="B170" s="64" t="s">
        <v>302</v>
      </c>
      <c r="C170" s="37">
        <v>4301031220</v>
      </c>
      <c r="D170" s="387">
        <v>4680115882669</v>
      </c>
      <c r="E170" s="38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9"/>
      <c r="P170" s="389"/>
      <c r="Q170" s="389"/>
      <c r="R170" s="39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303</v>
      </c>
      <c r="B171" s="64" t="s">
        <v>304</v>
      </c>
      <c r="C171" s="37">
        <v>4301031221</v>
      </c>
      <c r="D171" s="387">
        <v>4680115882676</v>
      </c>
      <c r="E171" s="387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9"/>
      <c r="P171" s="389"/>
      <c r="Q171" s="389"/>
      <c r="R171" s="390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idden="1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5"/>
      <c r="N172" s="391" t="s">
        <v>43</v>
      </c>
      <c r="O172" s="392"/>
      <c r="P172" s="392"/>
      <c r="Q172" s="392"/>
      <c r="R172" s="392"/>
      <c r="S172" s="392"/>
      <c r="T172" s="393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hidden="1" x14ac:dyDescent="0.2">
      <c r="A173" s="394"/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5"/>
      <c r="N173" s="391" t="s">
        <v>43</v>
      </c>
      <c r="O173" s="392"/>
      <c r="P173" s="392"/>
      <c r="Q173" s="392"/>
      <c r="R173" s="392"/>
      <c r="S173" s="392"/>
      <c r="T173" s="393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hidden="1" customHeight="1" x14ac:dyDescent="0.25">
      <c r="A174" s="386" t="s">
        <v>81</v>
      </c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67"/>
      <c r="Z174" s="67"/>
    </row>
    <row r="175" spans="1:53" ht="27" hidden="1" customHeight="1" x14ac:dyDescent="0.25">
      <c r="A175" s="64" t="s">
        <v>305</v>
      </c>
      <c r="B175" s="64" t="s">
        <v>306</v>
      </c>
      <c r="C175" s="37">
        <v>4301051409</v>
      </c>
      <c r="D175" s="387">
        <v>4680115881556</v>
      </c>
      <c r="E175" s="387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141</v>
      </c>
      <c r="M175" s="38">
        <v>45</v>
      </c>
      <c r="N175" s="4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9"/>
      <c r="P175" s="389"/>
      <c r="Q175" s="389"/>
      <c r="R175" s="390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hidden="1" customHeight="1" x14ac:dyDescent="0.25">
      <c r="A176" s="64" t="s">
        <v>307</v>
      </c>
      <c r="B176" s="64" t="s">
        <v>308</v>
      </c>
      <c r="C176" s="37">
        <v>4301051538</v>
      </c>
      <c r="D176" s="387">
        <v>4680115880573</v>
      </c>
      <c r="E176" s="387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86" t="s">
        <v>309</v>
      </c>
      <c r="O176" s="389"/>
      <c r="P176" s="389"/>
      <c r="Q176" s="389"/>
      <c r="R176" s="39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310</v>
      </c>
      <c r="B177" s="64" t="s">
        <v>311</v>
      </c>
      <c r="C177" s="37">
        <v>4301051408</v>
      </c>
      <c r="D177" s="387">
        <v>4680115881594</v>
      </c>
      <c r="E177" s="387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141</v>
      </c>
      <c r="M177" s="38">
        <v>40</v>
      </c>
      <c r="N177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9"/>
      <c r="P177" s="389"/>
      <c r="Q177" s="389"/>
      <c r="R177" s="39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312</v>
      </c>
      <c r="B178" s="64" t="s">
        <v>313</v>
      </c>
      <c r="C178" s="37">
        <v>4301051505</v>
      </c>
      <c r="D178" s="387">
        <v>4680115881587</v>
      </c>
      <c r="E178" s="387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488" t="s">
        <v>314</v>
      </c>
      <c r="O178" s="389"/>
      <c r="P178" s="389"/>
      <c r="Q178" s="389"/>
      <c r="R178" s="39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315</v>
      </c>
      <c r="B179" s="64" t="s">
        <v>316</v>
      </c>
      <c r="C179" s="37">
        <v>4301051380</v>
      </c>
      <c r="D179" s="387">
        <v>4680115880962</v>
      </c>
      <c r="E179" s="387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4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9"/>
      <c r="P179" s="389"/>
      <c r="Q179" s="389"/>
      <c r="R179" s="39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317</v>
      </c>
      <c r="B180" s="64" t="s">
        <v>318</v>
      </c>
      <c r="C180" s="37">
        <v>4301051411</v>
      </c>
      <c r="D180" s="387">
        <v>4680115881617</v>
      </c>
      <c r="E180" s="387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141</v>
      </c>
      <c r="M180" s="38">
        <v>40</v>
      </c>
      <c r="N180" s="4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9"/>
      <c r="P180" s="389"/>
      <c r="Q180" s="389"/>
      <c r="R180" s="39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319</v>
      </c>
      <c r="B181" s="64" t="s">
        <v>320</v>
      </c>
      <c r="C181" s="37">
        <v>4301051487</v>
      </c>
      <c r="D181" s="387">
        <v>4680115881228</v>
      </c>
      <c r="E181" s="387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91" t="s">
        <v>321</v>
      </c>
      <c r="O181" s="389"/>
      <c r="P181" s="389"/>
      <c r="Q181" s="389"/>
      <c r="R181" s="39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322</v>
      </c>
      <c r="B182" s="64" t="s">
        <v>323</v>
      </c>
      <c r="C182" s="37">
        <v>4301051506</v>
      </c>
      <c r="D182" s="387">
        <v>4680115881037</v>
      </c>
      <c r="E182" s="387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492" t="s">
        <v>324</v>
      </c>
      <c r="O182" s="389"/>
      <c r="P182" s="389"/>
      <c r="Q182" s="389"/>
      <c r="R182" s="39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325</v>
      </c>
      <c r="B183" s="64" t="s">
        <v>326</v>
      </c>
      <c r="C183" s="37">
        <v>4301051384</v>
      </c>
      <c r="D183" s="387">
        <v>4680115881211</v>
      </c>
      <c r="E183" s="387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9"/>
      <c r="P183" s="389"/>
      <c r="Q183" s="389"/>
      <c r="R183" s="39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327</v>
      </c>
      <c r="B184" s="64" t="s">
        <v>328</v>
      </c>
      <c r="C184" s="37">
        <v>4301051378</v>
      </c>
      <c r="D184" s="387">
        <v>4680115881020</v>
      </c>
      <c r="E184" s="387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9"/>
      <c r="P184" s="389"/>
      <c r="Q184" s="389"/>
      <c r="R184" s="39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329</v>
      </c>
      <c r="B185" s="64" t="s">
        <v>330</v>
      </c>
      <c r="C185" s="37">
        <v>4301051407</v>
      </c>
      <c r="D185" s="387">
        <v>4680115882195</v>
      </c>
      <c r="E185" s="387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141</v>
      </c>
      <c r="M185" s="38">
        <v>40</v>
      </c>
      <c r="N185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9"/>
      <c r="P185" s="389"/>
      <c r="Q185" s="389"/>
      <c r="R185" s="39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331</v>
      </c>
      <c r="B186" s="64" t="s">
        <v>332</v>
      </c>
      <c r="C186" s="37">
        <v>4301051479</v>
      </c>
      <c r="D186" s="387">
        <v>4680115882607</v>
      </c>
      <c r="E186" s="387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141</v>
      </c>
      <c r="M186" s="38">
        <v>45</v>
      </c>
      <c r="N186" s="4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9"/>
      <c r="P186" s="389"/>
      <c r="Q186" s="389"/>
      <c r="R186" s="39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333</v>
      </c>
      <c r="B187" s="64" t="s">
        <v>334</v>
      </c>
      <c r="C187" s="37">
        <v>4301051468</v>
      </c>
      <c r="D187" s="387">
        <v>4680115880092</v>
      </c>
      <c r="E187" s="387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141</v>
      </c>
      <c r="M187" s="38">
        <v>45</v>
      </c>
      <c r="N187" s="4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9"/>
      <c r="P187" s="389"/>
      <c r="Q187" s="389"/>
      <c r="R187" s="39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335</v>
      </c>
      <c r="B188" s="64" t="s">
        <v>336</v>
      </c>
      <c r="C188" s="37">
        <v>4301051469</v>
      </c>
      <c r="D188" s="387">
        <v>4680115880221</v>
      </c>
      <c r="E188" s="387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141</v>
      </c>
      <c r="M188" s="38">
        <v>45</v>
      </c>
      <c r="N188" s="4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9"/>
      <c r="P188" s="389"/>
      <c r="Q188" s="389"/>
      <c r="R188" s="39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hidden="1" customHeight="1" x14ac:dyDescent="0.25">
      <c r="A189" s="64" t="s">
        <v>337</v>
      </c>
      <c r="B189" s="64" t="s">
        <v>338</v>
      </c>
      <c r="C189" s="37">
        <v>4301051523</v>
      </c>
      <c r="D189" s="387">
        <v>4680115882942</v>
      </c>
      <c r="E189" s="387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4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9"/>
      <c r="P189" s="389"/>
      <c r="Q189" s="389"/>
      <c r="R189" s="39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hidden="1" customHeight="1" x14ac:dyDescent="0.25">
      <c r="A190" s="64" t="s">
        <v>339</v>
      </c>
      <c r="B190" s="64" t="s">
        <v>340</v>
      </c>
      <c r="C190" s="37">
        <v>4301051326</v>
      </c>
      <c r="D190" s="387">
        <v>4680115880504</v>
      </c>
      <c r="E190" s="387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9"/>
      <c r="P190" s="389"/>
      <c r="Q190" s="389"/>
      <c r="R190" s="39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341</v>
      </c>
      <c r="B191" s="64" t="s">
        <v>342</v>
      </c>
      <c r="C191" s="37">
        <v>4301051410</v>
      </c>
      <c r="D191" s="387">
        <v>4680115882164</v>
      </c>
      <c r="E191" s="387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141</v>
      </c>
      <c r="M191" s="38">
        <v>40</v>
      </c>
      <c r="N191" s="5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9"/>
      <c r="P191" s="389"/>
      <c r="Q191" s="389"/>
      <c r="R191" s="39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idden="1" x14ac:dyDescent="0.2">
      <c r="A192" s="394"/>
      <c r="B192" s="394"/>
      <c r="C192" s="394"/>
      <c r="D192" s="394"/>
      <c r="E192" s="394"/>
      <c r="F192" s="394"/>
      <c r="G192" s="394"/>
      <c r="H192" s="394"/>
      <c r="I192" s="394"/>
      <c r="J192" s="394"/>
      <c r="K192" s="394"/>
      <c r="L192" s="394"/>
      <c r="M192" s="395"/>
      <c r="N192" s="391" t="s">
        <v>43</v>
      </c>
      <c r="O192" s="392"/>
      <c r="P192" s="392"/>
      <c r="Q192" s="392"/>
      <c r="R192" s="392"/>
      <c r="S192" s="392"/>
      <c r="T192" s="393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hidden="1" x14ac:dyDescent="0.2">
      <c r="A193" s="394"/>
      <c r="B193" s="394"/>
      <c r="C193" s="394"/>
      <c r="D193" s="394"/>
      <c r="E193" s="394"/>
      <c r="F193" s="394"/>
      <c r="G193" s="394"/>
      <c r="H193" s="394"/>
      <c r="I193" s="394"/>
      <c r="J193" s="394"/>
      <c r="K193" s="394"/>
      <c r="L193" s="394"/>
      <c r="M193" s="395"/>
      <c r="N193" s="391" t="s">
        <v>43</v>
      </c>
      <c r="O193" s="392"/>
      <c r="P193" s="392"/>
      <c r="Q193" s="392"/>
      <c r="R193" s="392"/>
      <c r="S193" s="392"/>
      <c r="T193" s="393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hidden="1" customHeight="1" x14ac:dyDescent="0.25">
      <c r="A194" s="386" t="s">
        <v>236</v>
      </c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6"/>
      <c r="P194" s="386"/>
      <c r="Q194" s="386"/>
      <c r="R194" s="386"/>
      <c r="S194" s="386"/>
      <c r="T194" s="386"/>
      <c r="U194" s="386"/>
      <c r="V194" s="386"/>
      <c r="W194" s="386"/>
      <c r="X194" s="386"/>
      <c r="Y194" s="67"/>
      <c r="Z194" s="67"/>
    </row>
    <row r="195" spans="1:53" ht="16.5" hidden="1" customHeight="1" x14ac:dyDescent="0.25">
      <c r="A195" s="64" t="s">
        <v>343</v>
      </c>
      <c r="B195" s="64" t="s">
        <v>344</v>
      </c>
      <c r="C195" s="37">
        <v>4301060360</v>
      </c>
      <c r="D195" s="387">
        <v>4680115882874</v>
      </c>
      <c r="E195" s="387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02" t="s">
        <v>345</v>
      </c>
      <c r="O195" s="389"/>
      <c r="P195" s="389"/>
      <c r="Q195" s="389"/>
      <c r="R195" s="390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hidden="1" customHeight="1" x14ac:dyDescent="0.25">
      <c r="A196" s="64" t="s">
        <v>346</v>
      </c>
      <c r="B196" s="64" t="s">
        <v>347</v>
      </c>
      <c r="C196" s="37">
        <v>4301060359</v>
      </c>
      <c r="D196" s="387">
        <v>4680115884434</v>
      </c>
      <c r="E196" s="387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03" t="s">
        <v>348</v>
      </c>
      <c r="O196" s="389"/>
      <c r="P196" s="389"/>
      <c r="Q196" s="389"/>
      <c r="R196" s="39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hidden="1" customHeight="1" x14ac:dyDescent="0.25">
      <c r="A197" s="64" t="s">
        <v>349</v>
      </c>
      <c r="B197" s="64" t="s">
        <v>350</v>
      </c>
      <c r="C197" s="37">
        <v>4301060338</v>
      </c>
      <c r="D197" s="387">
        <v>4680115880801</v>
      </c>
      <c r="E197" s="387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89"/>
      <c r="P197" s="389"/>
      <c r="Q197" s="389"/>
      <c r="R197" s="39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hidden="1" customHeight="1" x14ac:dyDescent="0.25">
      <c r="A198" s="64" t="s">
        <v>351</v>
      </c>
      <c r="B198" s="64" t="s">
        <v>352</v>
      </c>
      <c r="C198" s="37">
        <v>4301060339</v>
      </c>
      <c r="D198" s="387">
        <v>4680115880818</v>
      </c>
      <c r="E198" s="387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89"/>
      <c r="P198" s="389"/>
      <c r="Q198" s="389"/>
      <c r="R198" s="390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idden="1" x14ac:dyDescent="0.2">
      <c r="A199" s="394"/>
      <c r="B199" s="394"/>
      <c r="C199" s="394"/>
      <c r="D199" s="394"/>
      <c r="E199" s="394"/>
      <c r="F199" s="394"/>
      <c r="G199" s="394"/>
      <c r="H199" s="394"/>
      <c r="I199" s="394"/>
      <c r="J199" s="394"/>
      <c r="K199" s="394"/>
      <c r="L199" s="394"/>
      <c r="M199" s="395"/>
      <c r="N199" s="391" t="s">
        <v>43</v>
      </c>
      <c r="O199" s="392"/>
      <c r="P199" s="392"/>
      <c r="Q199" s="392"/>
      <c r="R199" s="392"/>
      <c r="S199" s="392"/>
      <c r="T199" s="393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hidden="1" x14ac:dyDescent="0.2">
      <c r="A200" s="394"/>
      <c r="B200" s="394"/>
      <c r="C200" s="394"/>
      <c r="D200" s="394"/>
      <c r="E200" s="394"/>
      <c r="F200" s="394"/>
      <c r="G200" s="394"/>
      <c r="H200" s="394"/>
      <c r="I200" s="394"/>
      <c r="J200" s="394"/>
      <c r="K200" s="394"/>
      <c r="L200" s="394"/>
      <c r="M200" s="395"/>
      <c r="N200" s="391" t="s">
        <v>43</v>
      </c>
      <c r="O200" s="392"/>
      <c r="P200" s="392"/>
      <c r="Q200" s="392"/>
      <c r="R200" s="392"/>
      <c r="S200" s="392"/>
      <c r="T200" s="393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hidden="1" customHeight="1" x14ac:dyDescent="0.25">
      <c r="A201" s="385" t="s">
        <v>353</v>
      </c>
      <c r="B201" s="385"/>
      <c r="C201" s="385"/>
      <c r="D201" s="385"/>
      <c r="E201" s="385"/>
      <c r="F201" s="385"/>
      <c r="G201" s="385"/>
      <c r="H201" s="385"/>
      <c r="I201" s="385"/>
      <c r="J201" s="385"/>
      <c r="K201" s="385"/>
      <c r="L201" s="385"/>
      <c r="M201" s="385"/>
      <c r="N201" s="385"/>
      <c r="O201" s="385"/>
      <c r="P201" s="385"/>
      <c r="Q201" s="385"/>
      <c r="R201" s="385"/>
      <c r="S201" s="385"/>
      <c r="T201" s="385"/>
      <c r="U201" s="385"/>
      <c r="V201" s="385"/>
      <c r="W201" s="385"/>
      <c r="X201" s="385"/>
      <c r="Y201" s="66"/>
      <c r="Z201" s="66"/>
    </row>
    <row r="202" spans="1:53" ht="14.25" hidden="1" customHeight="1" x14ac:dyDescent="0.25">
      <c r="A202" s="386" t="s">
        <v>76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67"/>
      <c r="Z202" s="67"/>
    </row>
    <row r="203" spans="1:53" ht="27" hidden="1" customHeight="1" x14ac:dyDescent="0.25">
      <c r="A203" s="64" t="s">
        <v>354</v>
      </c>
      <c r="B203" s="64" t="s">
        <v>355</v>
      </c>
      <c r="C203" s="37">
        <v>4301031151</v>
      </c>
      <c r="D203" s="387">
        <v>4607091389845</v>
      </c>
      <c r="E203" s="387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184</v>
      </c>
      <c r="L203" s="39" t="s">
        <v>79</v>
      </c>
      <c r="M203" s="38">
        <v>40</v>
      </c>
      <c r="N203" s="5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89"/>
      <c r="P203" s="389"/>
      <c r="Q203" s="389"/>
      <c r="R203" s="390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idden="1" x14ac:dyDescent="0.2">
      <c r="A204" s="394"/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5"/>
      <c r="N204" s="391" t="s">
        <v>43</v>
      </c>
      <c r="O204" s="392"/>
      <c r="P204" s="392"/>
      <c r="Q204" s="392"/>
      <c r="R204" s="392"/>
      <c r="S204" s="392"/>
      <c r="T204" s="393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hidden="1" x14ac:dyDescent="0.2">
      <c r="A205" s="394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5"/>
      <c r="N205" s="391" t="s">
        <v>43</v>
      </c>
      <c r="O205" s="392"/>
      <c r="P205" s="392"/>
      <c r="Q205" s="392"/>
      <c r="R205" s="392"/>
      <c r="S205" s="392"/>
      <c r="T205" s="393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hidden="1" customHeight="1" x14ac:dyDescent="0.25">
      <c r="A206" s="385" t="s">
        <v>356</v>
      </c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85"/>
      <c r="O206" s="385"/>
      <c r="P206" s="385"/>
      <c r="Q206" s="385"/>
      <c r="R206" s="385"/>
      <c r="S206" s="385"/>
      <c r="T206" s="385"/>
      <c r="U206" s="385"/>
      <c r="V206" s="385"/>
      <c r="W206" s="385"/>
      <c r="X206" s="385"/>
      <c r="Y206" s="66"/>
      <c r="Z206" s="66"/>
    </row>
    <row r="207" spans="1:53" ht="14.25" hidden="1" customHeight="1" x14ac:dyDescent="0.25">
      <c r="A207" s="386" t="s">
        <v>116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67"/>
      <c r="Z207" s="67"/>
    </row>
    <row r="208" spans="1:53" ht="27" hidden="1" customHeight="1" x14ac:dyDescent="0.25">
      <c r="A208" s="64" t="s">
        <v>357</v>
      </c>
      <c r="B208" s="64" t="s">
        <v>358</v>
      </c>
      <c r="C208" s="37">
        <v>4301011346</v>
      </c>
      <c r="D208" s="387">
        <v>4607091387445</v>
      </c>
      <c r="E208" s="387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112</v>
      </c>
      <c r="L208" s="39" t="s">
        <v>111</v>
      </c>
      <c r="M208" s="38">
        <v>31</v>
      </c>
      <c r="N20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89"/>
      <c r="P208" s="389"/>
      <c r="Q208" s="389"/>
      <c r="R208" s="390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 x14ac:dyDescent="0.25">
      <c r="A209" s="64" t="s">
        <v>359</v>
      </c>
      <c r="B209" s="64" t="s">
        <v>360</v>
      </c>
      <c r="C209" s="37">
        <v>4301011362</v>
      </c>
      <c r="D209" s="387">
        <v>4607091386004</v>
      </c>
      <c r="E209" s="387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112</v>
      </c>
      <c r="L209" s="39" t="s">
        <v>121</v>
      </c>
      <c r="M209" s="38">
        <v>55</v>
      </c>
      <c r="N20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9"/>
      <c r="P209" s="389"/>
      <c r="Q209" s="389"/>
      <c r="R209" s="39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 x14ac:dyDescent="0.25">
      <c r="A210" s="64" t="s">
        <v>359</v>
      </c>
      <c r="B210" s="64" t="s">
        <v>361</v>
      </c>
      <c r="C210" s="37">
        <v>4301011308</v>
      </c>
      <c r="D210" s="387">
        <v>4607091386004</v>
      </c>
      <c r="E210" s="387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112</v>
      </c>
      <c r="L210" s="39" t="s">
        <v>111</v>
      </c>
      <c r="M210" s="38">
        <v>55</v>
      </c>
      <c r="N21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89"/>
      <c r="P210" s="389"/>
      <c r="Q210" s="389"/>
      <c r="R210" s="39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362</v>
      </c>
      <c r="B211" s="64" t="s">
        <v>363</v>
      </c>
      <c r="C211" s="37">
        <v>4301011347</v>
      </c>
      <c r="D211" s="387">
        <v>4607091386073</v>
      </c>
      <c r="E211" s="387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112</v>
      </c>
      <c r="L211" s="39" t="s">
        <v>111</v>
      </c>
      <c r="M211" s="38">
        <v>31</v>
      </c>
      <c r="N21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89"/>
      <c r="P211" s="389"/>
      <c r="Q211" s="389"/>
      <c r="R211" s="39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364</v>
      </c>
      <c r="B212" s="64" t="s">
        <v>365</v>
      </c>
      <c r="C212" s="37">
        <v>4301010928</v>
      </c>
      <c r="D212" s="387">
        <v>4607091387322</v>
      </c>
      <c r="E212" s="387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5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9"/>
      <c r="P212" s="389"/>
      <c r="Q212" s="389"/>
      <c r="R212" s="39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364</v>
      </c>
      <c r="B213" s="64" t="s">
        <v>366</v>
      </c>
      <c r="C213" s="37">
        <v>4301011395</v>
      </c>
      <c r="D213" s="387">
        <v>4607091387322</v>
      </c>
      <c r="E213" s="387"/>
      <c r="F213" s="63">
        <v>1.35</v>
      </c>
      <c r="G213" s="38">
        <v>8</v>
      </c>
      <c r="H213" s="63">
        <v>10.8</v>
      </c>
      <c r="I213" s="63">
        <v>11.28</v>
      </c>
      <c r="J213" s="38">
        <v>48</v>
      </c>
      <c r="K213" s="38" t="s">
        <v>112</v>
      </c>
      <c r="L213" s="39" t="s">
        <v>121</v>
      </c>
      <c r="M213" s="38">
        <v>55</v>
      </c>
      <c r="N213" s="5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89"/>
      <c r="P213" s="389"/>
      <c r="Q213" s="389"/>
      <c r="R213" s="39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IFERROR(IF(W213=0,"",ROUNDUP(W213/H213,0)*0.02039),"")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 x14ac:dyDescent="0.25">
      <c r="A214" s="64" t="s">
        <v>367</v>
      </c>
      <c r="B214" s="64" t="s">
        <v>368</v>
      </c>
      <c r="C214" s="37">
        <v>4301011311</v>
      </c>
      <c r="D214" s="387">
        <v>4607091387377</v>
      </c>
      <c r="E214" s="387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1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89"/>
      <c r="P214" s="389"/>
      <c r="Q214" s="389"/>
      <c r="R214" s="39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hidden="1" customHeight="1" x14ac:dyDescent="0.25">
      <c r="A215" s="64" t="s">
        <v>369</v>
      </c>
      <c r="B215" s="64" t="s">
        <v>370</v>
      </c>
      <c r="C215" s="37">
        <v>4301010945</v>
      </c>
      <c r="D215" s="387">
        <v>4607091387353</v>
      </c>
      <c r="E215" s="387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112</v>
      </c>
      <c r="L215" s="39" t="s">
        <v>111</v>
      </c>
      <c r="M215" s="38">
        <v>55</v>
      </c>
      <c r="N215" s="5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89"/>
      <c r="P215" s="389"/>
      <c r="Q215" s="389"/>
      <c r="R215" s="39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hidden="1" customHeight="1" x14ac:dyDescent="0.25">
      <c r="A216" s="64" t="s">
        <v>371</v>
      </c>
      <c r="B216" s="64" t="s">
        <v>372</v>
      </c>
      <c r="C216" s="37">
        <v>4301011328</v>
      </c>
      <c r="D216" s="387">
        <v>4607091386011</v>
      </c>
      <c r="E216" s="387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80</v>
      </c>
      <c r="L216" s="39" t="s">
        <v>79</v>
      </c>
      <c r="M216" s="38">
        <v>55</v>
      </c>
      <c r="N216" s="5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89"/>
      <c r="P216" s="389"/>
      <c r="Q216" s="389"/>
      <c r="R216" s="39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hidden="1" customHeight="1" x14ac:dyDescent="0.25">
      <c r="A217" s="64" t="s">
        <v>373</v>
      </c>
      <c r="B217" s="64" t="s">
        <v>374</v>
      </c>
      <c r="C217" s="37">
        <v>4301011329</v>
      </c>
      <c r="D217" s="387">
        <v>4607091387308</v>
      </c>
      <c r="E217" s="387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80</v>
      </c>
      <c r="L217" s="39" t="s">
        <v>79</v>
      </c>
      <c r="M217" s="38">
        <v>55</v>
      </c>
      <c r="N217" s="5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89"/>
      <c r="P217" s="389"/>
      <c r="Q217" s="389"/>
      <c r="R217" s="39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hidden="1" customHeight="1" x14ac:dyDescent="0.25">
      <c r="A218" s="64" t="s">
        <v>375</v>
      </c>
      <c r="B218" s="64" t="s">
        <v>376</v>
      </c>
      <c r="C218" s="37">
        <v>4301011049</v>
      </c>
      <c r="D218" s="387">
        <v>4607091387339</v>
      </c>
      <c r="E218" s="387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80</v>
      </c>
      <c r="L218" s="39" t="s">
        <v>111</v>
      </c>
      <c r="M218" s="38">
        <v>55</v>
      </c>
      <c r="N218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89"/>
      <c r="P218" s="389"/>
      <c r="Q218" s="389"/>
      <c r="R218" s="39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hidden="1" customHeight="1" x14ac:dyDescent="0.25">
      <c r="A219" s="64" t="s">
        <v>377</v>
      </c>
      <c r="B219" s="64" t="s">
        <v>378</v>
      </c>
      <c r="C219" s="37">
        <v>4301011433</v>
      </c>
      <c r="D219" s="387">
        <v>4680115882638</v>
      </c>
      <c r="E219" s="387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89"/>
      <c r="P219" s="389"/>
      <c r="Q219" s="389"/>
      <c r="R219" s="39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hidden="1" customHeight="1" x14ac:dyDescent="0.25">
      <c r="A220" s="64" t="s">
        <v>379</v>
      </c>
      <c r="B220" s="64" t="s">
        <v>380</v>
      </c>
      <c r="C220" s="37">
        <v>4301011573</v>
      </c>
      <c r="D220" s="387">
        <v>4680115881938</v>
      </c>
      <c r="E220" s="387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90</v>
      </c>
      <c r="N220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89"/>
      <c r="P220" s="389"/>
      <c r="Q220" s="389"/>
      <c r="R220" s="39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hidden="1" customHeight="1" x14ac:dyDescent="0.25">
      <c r="A221" s="64" t="s">
        <v>381</v>
      </c>
      <c r="B221" s="64" t="s">
        <v>382</v>
      </c>
      <c r="C221" s="37">
        <v>4301010944</v>
      </c>
      <c r="D221" s="387">
        <v>4607091387346</v>
      </c>
      <c r="E221" s="387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55</v>
      </c>
      <c r="N221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89"/>
      <c r="P221" s="389"/>
      <c r="Q221" s="389"/>
      <c r="R221" s="39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hidden="1" customHeight="1" x14ac:dyDescent="0.25">
      <c r="A222" s="64" t="s">
        <v>383</v>
      </c>
      <c r="B222" s="64" t="s">
        <v>384</v>
      </c>
      <c r="C222" s="37">
        <v>4301011353</v>
      </c>
      <c r="D222" s="387">
        <v>4607091389807</v>
      </c>
      <c r="E222" s="387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111</v>
      </c>
      <c r="M222" s="38">
        <v>55</v>
      </c>
      <c r="N222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89"/>
      <c r="P222" s="389"/>
      <c r="Q222" s="389"/>
      <c r="R222" s="390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idden="1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5"/>
      <c r="N223" s="391" t="s">
        <v>43</v>
      </c>
      <c r="O223" s="392"/>
      <c r="P223" s="392"/>
      <c r="Q223" s="392"/>
      <c r="R223" s="392"/>
      <c r="S223" s="392"/>
      <c r="T223" s="393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hidden="1" x14ac:dyDescent="0.2">
      <c r="A224" s="394"/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5"/>
      <c r="N224" s="391" t="s">
        <v>43</v>
      </c>
      <c r="O224" s="392"/>
      <c r="P224" s="392"/>
      <c r="Q224" s="392"/>
      <c r="R224" s="392"/>
      <c r="S224" s="392"/>
      <c r="T224" s="393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hidden="1" customHeight="1" x14ac:dyDescent="0.25">
      <c r="A225" s="386" t="s">
        <v>108</v>
      </c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6"/>
      <c r="M225" s="386"/>
      <c r="N225" s="386"/>
      <c r="O225" s="386"/>
      <c r="P225" s="386"/>
      <c r="Q225" s="386"/>
      <c r="R225" s="386"/>
      <c r="S225" s="386"/>
      <c r="T225" s="386"/>
      <c r="U225" s="386"/>
      <c r="V225" s="386"/>
      <c r="W225" s="386"/>
      <c r="X225" s="386"/>
      <c r="Y225" s="67"/>
      <c r="Z225" s="67"/>
    </row>
    <row r="226" spans="1:53" ht="27" hidden="1" customHeight="1" x14ac:dyDescent="0.25">
      <c r="A226" s="64" t="s">
        <v>385</v>
      </c>
      <c r="B226" s="64" t="s">
        <v>386</v>
      </c>
      <c r="C226" s="37">
        <v>4301020254</v>
      </c>
      <c r="D226" s="387">
        <v>4680115881914</v>
      </c>
      <c r="E226" s="387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111</v>
      </c>
      <c r="M226" s="38">
        <v>90</v>
      </c>
      <c r="N226" s="5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89"/>
      <c r="P226" s="389"/>
      <c r="Q226" s="389"/>
      <c r="R226" s="390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5"/>
      <c r="N227" s="391" t="s">
        <v>43</v>
      </c>
      <c r="O227" s="392"/>
      <c r="P227" s="392"/>
      <c r="Q227" s="392"/>
      <c r="R227" s="392"/>
      <c r="S227" s="392"/>
      <c r="T227" s="393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hidden="1" x14ac:dyDescent="0.2">
      <c r="A228" s="394"/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5"/>
      <c r="N228" s="391" t="s">
        <v>43</v>
      </c>
      <c r="O228" s="392"/>
      <c r="P228" s="392"/>
      <c r="Q228" s="392"/>
      <c r="R228" s="392"/>
      <c r="S228" s="392"/>
      <c r="T228" s="393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hidden="1" customHeight="1" x14ac:dyDescent="0.25">
      <c r="A229" s="386" t="s">
        <v>76</v>
      </c>
      <c r="B229" s="386"/>
      <c r="C229" s="386"/>
      <c r="D229" s="386"/>
      <c r="E229" s="386"/>
      <c r="F229" s="386"/>
      <c r="G229" s="386"/>
      <c r="H229" s="386"/>
      <c r="I229" s="386"/>
      <c r="J229" s="386"/>
      <c r="K229" s="386"/>
      <c r="L229" s="386"/>
      <c r="M229" s="386"/>
      <c r="N229" s="386"/>
      <c r="O229" s="386"/>
      <c r="P229" s="386"/>
      <c r="Q229" s="386"/>
      <c r="R229" s="386"/>
      <c r="S229" s="386"/>
      <c r="T229" s="386"/>
      <c r="U229" s="386"/>
      <c r="V229" s="386"/>
      <c r="W229" s="386"/>
      <c r="X229" s="386"/>
      <c r="Y229" s="67"/>
      <c r="Z229" s="67"/>
    </row>
    <row r="230" spans="1:53" ht="27" hidden="1" customHeight="1" x14ac:dyDescent="0.25">
      <c r="A230" s="64" t="s">
        <v>387</v>
      </c>
      <c r="B230" s="64" t="s">
        <v>388</v>
      </c>
      <c r="C230" s="37">
        <v>4301030878</v>
      </c>
      <c r="D230" s="387">
        <v>4607091387193</v>
      </c>
      <c r="E230" s="387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35</v>
      </c>
      <c r="N230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89"/>
      <c r="P230" s="389"/>
      <c r="Q230" s="389"/>
      <c r="R230" s="390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hidden="1" customHeight="1" x14ac:dyDescent="0.25">
      <c r="A231" s="64" t="s">
        <v>389</v>
      </c>
      <c r="B231" s="64" t="s">
        <v>390</v>
      </c>
      <c r="C231" s="37">
        <v>4301031153</v>
      </c>
      <c r="D231" s="387">
        <v>4607091387230</v>
      </c>
      <c r="E231" s="387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80</v>
      </c>
      <c r="L231" s="39" t="s">
        <v>79</v>
      </c>
      <c r="M231" s="38">
        <v>40</v>
      </c>
      <c r="N231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89"/>
      <c r="P231" s="389"/>
      <c r="Q231" s="389"/>
      <c r="R231" s="390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hidden="1" customHeight="1" x14ac:dyDescent="0.25">
      <c r="A232" s="64" t="s">
        <v>391</v>
      </c>
      <c r="B232" s="64" t="s">
        <v>392</v>
      </c>
      <c r="C232" s="37">
        <v>4301031152</v>
      </c>
      <c r="D232" s="387">
        <v>4607091387285</v>
      </c>
      <c r="E232" s="387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184</v>
      </c>
      <c r="L232" s="39" t="s">
        <v>79</v>
      </c>
      <c r="M232" s="38">
        <v>40</v>
      </c>
      <c r="N232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89"/>
      <c r="P232" s="389"/>
      <c r="Q232" s="389"/>
      <c r="R232" s="390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hidden="1" x14ac:dyDescent="0.2">
      <c r="A233" s="394"/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5"/>
      <c r="N233" s="391" t="s">
        <v>43</v>
      </c>
      <c r="O233" s="392"/>
      <c r="P233" s="392"/>
      <c r="Q233" s="392"/>
      <c r="R233" s="392"/>
      <c r="S233" s="392"/>
      <c r="T233" s="393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hidden="1" x14ac:dyDescent="0.2">
      <c r="A234" s="394"/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5"/>
      <c r="N234" s="391" t="s">
        <v>43</v>
      </c>
      <c r="O234" s="392"/>
      <c r="P234" s="392"/>
      <c r="Q234" s="392"/>
      <c r="R234" s="392"/>
      <c r="S234" s="392"/>
      <c r="T234" s="393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hidden="1" customHeight="1" x14ac:dyDescent="0.25">
      <c r="A235" s="386" t="s">
        <v>81</v>
      </c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6"/>
      <c r="M235" s="386"/>
      <c r="N235" s="386"/>
      <c r="O235" s="386"/>
      <c r="P235" s="386"/>
      <c r="Q235" s="386"/>
      <c r="R235" s="386"/>
      <c r="S235" s="386"/>
      <c r="T235" s="386"/>
      <c r="U235" s="386"/>
      <c r="V235" s="386"/>
      <c r="W235" s="386"/>
      <c r="X235" s="386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87">
        <v>4607091387766</v>
      </c>
      <c r="E236" s="387"/>
      <c r="F236" s="63">
        <v>1.3</v>
      </c>
      <c r="G236" s="38">
        <v>6</v>
      </c>
      <c r="H236" s="63">
        <v>7.8</v>
      </c>
      <c r="I236" s="63">
        <v>8.3580000000000005</v>
      </c>
      <c r="J236" s="38">
        <v>56</v>
      </c>
      <c r="K236" s="38" t="s">
        <v>112</v>
      </c>
      <c r="L236" s="39" t="s">
        <v>141</v>
      </c>
      <c r="M236" s="38">
        <v>40</v>
      </c>
      <c r="N236" s="5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89"/>
      <c r="P236" s="389"/>
      <c r="Q236" s="389"/>
      <c r="R236" s="390"/>
      <c r="S236" s="40" t="s">
        <v>48</v>
      </c>
      <c r="T236" s="40" t="s">
        <v>48</v>
      </c>
      <c r="U236" s="41" t="s">
        <v>0</v>
      </c>
      <c r="V236" s="59">
        <v>3200</v>
      </c>
      <c r="W236" s="56">
        <f t="shared" ref="W236:W244" si="12">IFERROR(IF(V236="",0,CEILING((V236/$H236),1)*$H236),"")</f>
        <v>3205.7999999999997</v>
      </c>
      <c r="X236" s="42">
        <f>IFERROR(IF(W236=0,"",ROUNDUP(W236/H236,0)*0.02175),"")</f>
        <v>8.9392499999999995</v>
      </c>
      <c r="Y236" s="69" t="s">
        <v>48</v>
      </c>
      <c r="Z236" s="70" t="s">
        <v>48</v>
      </c>
      <c r="AD236" s="71"/>
      <c r="BA236" s="204" t="s">
        <v>66</v>
      </c>
    </row>
    <row r="237" spans="1:53" ht="27" hidden="1" customHeight="1" x14ac:dyDescent="0.25">
      <c r="A237" s="64" t="s">
        <v>395</v>
      </c>
      <c r="B237" s="64" t="s">
        <v>396</v>
      </c>
      <c r="C237" s="37">
        <v>4301051116</v>
      </c>
      <c r="D237" s="387">
        <v>4607091387957</v>
      </c>
      <c r="E237" s="387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40</v>
      </c>
      <c r="N237" s="5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89"/>
      <c r="P237" s="389"/>
      <c r="Q237" s="389"/>
      <c r="R237" s="390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hidden="1" customHeight="1" x14ac:dyDescent="0.25">
      <c r="A238" s="64" t="s">
        <v>397</v>
      </c>
      <c r="B238" s="64" t="s">
        <v>398</v>
      </c>
      <c r="C238" s="37">
        <v>4301051115</v>
      </c>
      <c r="D238" s="387">
        <v>4607091387964</v>
      </c>
      <c r="E238" s="387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112</v>
      </c>
      <c r="L238" s="39" t="s">
        <v>79</v>
      </c>
      <c r="M238" s="38">
        <v>40</v>
      </c>
      <c r="N238" s="5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89"/>
      <c r="P238" s="389"/>
      <c r="Q238" s="389"/>
      <c r="R238" s="390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hidden="1" customHeight="1" x14ac:dyDescent="0.25">
      <c r="A239" s="64" t="s">
        <v>399</v>
      </c>
      <c r="B239" s="64" t="s">
        <v>400</v>
      </c>
      <c r="C239" s="37">
        <v>4301051461</v>
      </c>
      <c r="D239" s="387">
        <v>4680115883604</v>
      </c>
      <c r="E239" s="387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80</v>
      </c>
      <c r="L239" s="39" t="s">
        <v>141</v>
      </c>
      <c r="M239" s="38">
        <v>45</v>
      </c>
      <c r="N239" s="529" t="s">
        <v>401</v>
      </c>
      <c r="O239" s="389"/>
      <c r="P239" s="389"/>
      <c r="Q239" s="389"/>
      <c r="R239" s="390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hidden="1" customHeight="1" x14ac:dyDescent="0.25">
      <c r="A240" s="64" t="s">
        <v>402</v>
      </c>
      <c r="B240" s="64" t="s">
        <v>403</v>
      </c>
      <c r="C240" s="37">
        <v>4301051485</v>
      </c>
      <c r="D240" s="387">
        <v>4680115883567</v>
      </c>
      <c r="E240" s="387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80</v>
      </c>
      <c r="L240" s="39" t="s">
        <v>79</v>
      </c>
      <c r="M240" s="38">
        <v>40</v>
      </c>
      <c r="N240" s="530" t="s">
        <v>404</v>
      </c>
      <c r="O240" s="389"/>
      <c r="P240" s="389"/>
      <c r="Q240" s="389"/>
      <c r="R240" s="390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hidden="1" customHeight="1" x14ac:dyDescent="0.25">
      <c r="A241" s="64" t="s">
        <v>405</v>
      </c>
      <c r="B241" s="64" t="s">
        <v>406</v>
      </c>
      <c r="C241" s="37">
        <v>4301051134</v>
      </c>
      <c r="D241" s="387">
        <v>4607091381672</v>
      </c>
      <c r="E241" s="387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80</v>
      </c>
      <c r="L241" s="39" t="s">
        <v>79</v>
      </c>
      <c r="M241" s="38">
        <v>40</v>
      </c>
      <c r="N241" s="5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89"/>
      <c r="P241" s="389"/>
      <c r="Q241" s="389"/>
      <c r="R241" s="390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hidden="1" customHeight="1" x14ac:dyDescent="0.25">
      <c r="A242" s="64" t="s">
        <v>407</v>
      </c>
      <c r="B242" s="64" t="s">
        <v>408</v>
      </c>
      <c r="C242" s="37">
        <v>4301051130</v>
      </c>
      <c r="D242" s="387">
        <v>4607091387537</v>
      </c>
      <c r="E242" s="387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80</v>
      </c>
      <c r="L242" s="39" t="s">
        <v>79</v>
      </c>
      <c r="M242" s="38">
        <v>40</v>
      </c>
      <c r="N242" s="5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89"/>
      <c r="P242" s="389"/>
      <c r="Q242" s="389"/>
      <c r="R242" s="390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hidden="1" customHeight="1" x14ac:dyDescent="0.25">
      <c r="A243" s="64" t="s">
        <v>409</v>
      </c>
      <c r="B243" s="64" t="s">
        <v>410</v>
      </c>
      <c r="C243" s="37">
        <v>4301051132</v>
      </c>
      <c r="D243" s="387">
        <v>4607091387513</v>
      </c>
      <c r="E243" s="387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80</v>
      </c>
      <c r="L243" s="39" t="s">
        <v>79</v>
      </c>
      <c r="M243" s="38">
        <v>40</v>
      </c>
      <c r="N243" s="5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89"/>
      <c r="P243" s="389"/>
      <c r="Q243" s="389"/>
      <c r="R243" s="390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hidden="1" customHeight="1" x14ac:dyDescent="0.25">
      <c r="A244" s="64" t="s">
        <v>411</v>
      </c>
      <c r="B244" s="64" t="s">
        <v>412</v>
      </c>
      <c r="C244" s="37">
        <v>4301051277</v>
      </c>
      <c r="D244" s="387">
        <v>4680115880511</v>
      </c>
      <c r="E244" s="387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80</v>
      </c>
      <c r="L244" s="39" t="s">
        <v>141</v>
      </c>
      <c r="M244" s="38">
        <v>40</v>
      </c>
      <c r="N244" s="5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89"/>
      <c r="P244" s="389"/>
      <c r="Q244" s="389"/>
      <c r="R244" s="390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94"/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5"/>
      <c r="N245" s="391" t="s">
        <v>43</v>
      </c>
      <c r="O245" s="392"/>
      <c r="P245" s="392"/>
      <c r="Q245" s="392"/>
      <c r="R245" s="392"/>
      <c r="S245" s="392"/>
      <c r="T245" s="393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410.25641025641028</v>
      </c>
      <c r="W245" s="44">
        <f>IFERROR(W236/H236,"0")+IFERROR(W237/H237,"0")+IFERROR(W238/H238,"0")+IFERROR(W239/H239,"0")+IFERROR(W240/H240,"0")+IFERROR(W241/H241,"0")+IFERROR(W242/H242,"0")+IFERROR(W243/H243,"0")+IFERROR(W244/H244,"0")</f>
        <v>411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8.9392499999999995</v>
      </c>
      <c r="Y245" s="68"/>
      <c r="Z245" s="68"/>
    </row>
    <row r="246" spans="1:53" x14ac:dyDescent="0.2">
      <c r="A246" s="394"/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5"/>
      <c r="N246" s="391" t="s">
        <v>43</v>
      </c>
      <c r="O246" s="392"/>
      <c r="P246" s="392"/>
      <c r="Q246" s="392"/>
      <c r="R246" s="392"/>
      <c r="S246" s="392"/>
      <c r="T246" s="393"/>
      <c r="U246" s="43" t="s">
        <v>0</v>
      </c>
      <c r="V246" s="44">
        <f>IFERROR(SUM(V236:V244),"0")</f>
        <v>3200</v>
      </c>
      <c r="W246" s="44">
        <f>IFERROR(SUM(W236:W244),"0")</f>
        <v>3205.7999999999997</v>
      </c>
      <c r="X246" s="43"/>
      <c r="Y246" s="68"/>
      <c r="Z246" s="68"/>
    </row>
    <row r="247" spans="1:53" ht="14.25" hidden="1" customHeight="1" x14ac:dyDescent="0.25">
      <c r="A247" s="386" t="s">
        <v>236</v>
      </c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6"/>
      <c r="M247" s="386"/>
      <c r="N247" s="386"/>
      <c r="O247" s="386"/>
      <c r="P247" s="386"/>
      <c r="Q247" s="386"/>
      <c r="R247" s="386"/>
      <c r="S247" s="386"/>
      <c r="T247" s="386"/>
      <c r="U247" s="386"/>
      <c r="V247" s="386"/>
      <c r="W247" s="386"/>
      <c r="X247" s="386"/>
      <c r="Y247" s="67"/>
      <c r="Z247" s="67"/>
    </row>
    <row r="248" spans="1:53" ht="16.5" hidden="1" customHeight="1" x14ac:dyDescent="0.25">
      <c r="A248" s="64" t="s">
        <v>413</v>
      </c>
      <c r="B248" s="64" t="s">
        <v>414</v>
      </c>
      <c r="C248" s="37">
        <v>4301060326</v>
      </c>
      <c r="D248" s="387">
        <v>4607091380880</v>
      </c>
      <c r="E248" s="387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5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89"/>
      <c r="P248" s="389"/>
      <c r="Q248" s="389"/>
      <c r="R248" s="39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hidden="1" customHeight="1" x14ac:dyDescent="0.25">
      <c r="A249" s="64" t="s">
        <v>415</v>
      </c>
      <c r="B249" s="64" t="s">
        <v>416</v>
      </c>
      <c r="C249" s="37">
        <v>4301060308</v>
      </c>
      <c r="D249" s="387">
        <v>4607091384482</v>
      </c>
      <c r="E249" s="387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30</v>
      </c>
      <c r="N249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89"/>
      <c r="P249" s="389"/>
      <c r="Q249" s="389"/>
      <c r="R249" s="390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hidden="1" customHeight="1" x14ac:dyDescent="0.25">
      <c r="A250" s="64" t="s">
        <v>417</v>
      </c>
      <c r="B250" s="64" t="s">
        <v>418</v>
      </c>
      <c r="C250" s="37">
        <v>4301060325</v>
      </c>
      <c r="D250" s="387">
        <v>4607091380897</v>
      </c>
      <c r="E250" s="387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112</v>
      </c>
      <c r="L250" s="39" t="s">
        <v>79</v>
      </c>
      <c r="M250" s="38">
        <v>30</v>
      </c>
      <c r="N250" s="5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89"/>
      <c r="P250" s="389"/>
      <c r="Q250" s="389"/>
      <c r="R250" s="390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idden="1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5"/>
      <c r="N251" s="391" t="s">
        <v>43</v>
      </c>
      <c r="O251" s="392"/>
      <c r="P251" s="392"/>
      <c r="Q251" s="392"/>
      <c r="R251" s="392"/>
      <c r="S251" s="392"/>
      <c r="T251" s="393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hidden="1" x14ac:dyDescent="0.2">
      <c r="A252" s="394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5"/>
      <c r="N252" s="391" t="s">
        <v>43</v>
      </c>
      <c r="O252" s="392"/>
      <c r="P252" s="392"/>
      <c r="Q252" s="392"/>
      <c r="R252" s="392"/>
      <c r="S252" s="392"/>
      <c r="T252" s="393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hidden="1" customHeight="1" x14ac:dyDescent="0.25">
      <c r="A253" s="386" t="s">
        <v>94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67"/>
      <c r="Z253" s="67"/>
    </row>
    <row r="254" spans="1:53" ht="16.5" hidden="1" customHeight="1" x14ac:dyDescent="0.25">
      <c r="A254" s="64" t="s">
        <v>419</v>
      </c>
      <c r="B254" s="64" t="s">
        <v>420</v>
      </c>
      <c r="C254" s="37">
        <v>4301030232</v>
      </c>
      <c r="D254" s="387">
        <v>4607091388374</v>
      </c>
      <c r="E254" s="387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80</v>
      </c>
      <c r="L254" s="39" t="s">
        <v>98</v>
      </c>
      <c r="M254" s="38">
        <v>180</v>
      </c>
      <c r="N254" s="538" t="s">
        <v>421</v>
      </c>
      <c r="O254" s="389"/>
      <c r="P254" s="389"/>
      <c r="Q254" s="389"/>
      <c r="R254" s="390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hidden="1" customHeight="1" x14ac:dyDescent="0.25">
      <c r="A255" s="64" t="s">
        <v>422</v>
      </c>
      <c r="B255" s="64" t="s">
        <v>423</v>
      </c>
      <c r="C255" s="37">
        <v>4301030235</v>
      </c>
      <c r="D255" s="387">
        <v>4607091388381</v>
      </c>
      <c r="E255" s="387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80</v>
      </c>
      <c r="L255" s="39" t="s">
        <v>98</v>
      </c>
      <c r="M255" s="38">
        <v>180</v>
      </c>
      <c r="N255" s="539" t="s">
        <v>424</v>
      </c>
      <c r="O255" s="389"/>
      <c r="P255" s="389"/>
      <c r="Q255" s="389"/>
      <c r="R255" s="390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hidden="1" customHeight="1" x14ac:dyDescent="0.25">
      <c r="A256" s="64" t="s">
        <v>425</v>
      </c>
      <c r="B256" s="64" t="s">
        <v>426</v>
      </c>
      <c r="C256" s="37">
        <v>4301030233</v>
      </c>
      <c r="D256" s="387">
        <v>4607091388404</v>
      </c>
      <c r="E256" s="387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80</v>
      </c>
      <c r="L256" s="39" t="s">
        <v>98</v>
      </c>
      <c r="M256" s="38">
        <v>180</v>
      </c>
      <c r="N256" s="5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89"/>
      <c r="P256" s="389"/>
      <c r="Q256" s="389"/>
      <c r="R256" s="390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hidden="1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5"/>
      <c r="N257" s="391" t="s">
        <v>43</v>
      </c>
      <c r="O257" s="392"/>
      <c r="P257" s="392"/>
      <c r="Q257" s="392"/>
      <c r="R257" s="392"/>
      <c r="S257" s="392"/>
      <c r="T257" s="393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hidden="1" x14ac:dyDescent="0.2">
      <c r="A258" s="394"/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5"/>
      <c r="N258" s="391" t="s">
        <v>43</v>
      </c>
      <c r="O258" s="392"/>
      <c r="P258" s="392"/>
      <c r="Q258" s="392"/>
      <c r="R258" s="392"/>
      <c r="S258" s="392"/>
      <c r="T258" s="393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hidden="1" customHeight="1" x14ac:dyDescent="0.25">
      <c r="A259" s="386" t="s">
        <v>427</v>
      </c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6"/>
      <c r="O259" s="386"/>
      <c r="P259" s="386"/>
      <c r="Q259" s="386"/>
      <c r="R259" s="386"/>
      <c r="S259" s="386"/>
      <c r="T259" s="386"/>
      <c r="U259" s="386"/>
      <c r="V259" s="386"/>
      <c r="W259" s="386"/>
      <c r="X259" s="386"/>
      <c r="Y259" s="67"/>
      <c r="Z259" s="67"/>
    </row>
    <row r="260" spans="1:53" ht="16.5" hidden="1" customHeight="1" x14ac:dyDescent="0.25">
      <c r="A260" s="64" t="s">
        <v>428</v>
      </c>
      <c r="B260" s="64" t="s">
        <v>429</v>
      </c>
      <c r="C260" s="37">
        <v>4301180007</v>
      </c>
      <c r="D260" s="387">
        <v>4680115881808</v>
      </c>
      <c r="E260" s="387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89"/>
      <c r="P260" s="389"/>
      <c r="Q260" s="389"/>
      <c r="R260" s="390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hidden="1" customHeight="1" x14ac:dyDescent="0.25">
      <c r="A261" s="64" t="s">
        <v>432</v>
      </c>
      <c r="B261" s="64" t="s">
        <v>433</v>
      </c>
      <c r="C261" s="37">
        <v>4301180006</v>
      </c>
      <c r="D261" s="387">
        <v>4680115881822</v>
      </c>
      <c r="E261" s="387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89"/>
      <c r="P261" s="389"/>
      <c r="Q261" s="389"/>
      <c r="R261" s="390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hidden="1" customHeight="1" x14ac:dyDescent="0.25">
      <c r="A262" s="64" t="s">
        <v>434</v>
      </c>
      <c r="B262" s="64" t="s">
        <v>435</v>
      </c>
      <c r="C262" s="37">
        <v>4301180001</v>
      </c>
      <c r="D262" s="387">
        <v>4680115880016</v>
      </c>
      <c r="E262" s="387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89"/>
      <c r="P262" s="389"/>
      <c r="Q262" s="389"/>
      <c r="R262" s="390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idden="1" x14ac:dyDescent="0.2">
      <c r="A263" s="394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5"/>
      <c r="N263" s="391" t="s">
        <v>43</v>
      </c>
      <c r="O263" s="392"/>
      <c r="P263" s="392"/>
      <c r="Q263" s="392"/>
      <c r="R263" s="392"/>
      <c r="S263" s="392"/>
      <c r="T263" s="393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5"/>
      <c r="N264" s="391" t="s">
        <v>43</v>
      </c>
      <c r="O264" s="392"/>
      <c r="P264" s="392"/>
      <c r="Q264" s="392"/>
      <c r="R264" s="392"/>
      <c r="S264" s="392"/>
      <c r="T264" s="393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hidden="1" customHeight="1" x14ac:dyDescent="0.25">
      <c r="A265" s="385" t="s">
        <v>436</v>
      </c>
      <c r="B265" s="385"/>
      <c r="C265" s="385"/>
      <c r="D265" s="385"/>
      <c r="E265" s="385"/>
      <c r="F265" s="385"/>
      <c r="G265" s="385"/>
      <c r="H265" s="385"/>
      <c r="I265" s="385"/>
      <c r="J265" s="385"/>
      <c r="K265" s="385"/>
      <c r="L265" s="385"/>
      <c r="M265" s="385"/>
      <c r="N265" s="385"/>
      <c r="O265" s="385"/>
      <c r="P265" s="385"/>
      <c r="Q265" s="385"/>
      <c r="R265" s="385"/>
      <c r="S265" s="385"/>
      <c r="T265" s="385"/>
      <c r="U265" s="385"/>
      <c r="V265" s="385"/>
      <c r="W265" s="385"/>
      <c r="X265" s="385"/>
      <c r="Y265" s="66"/>
      <c r="Z265" s="66"/>
    </row>
    <row r="266" spans="1:53" ht="14.25" hidden="1" customHeight="1" x14ac:dyDescent="0.25">
      <c r="A266" s="386" t="s">
        <v>116</v>
      </c>
      <c r="B266" s="386"/>
      <c r="C266" s="386"/>
      <c r="D266" s="386"/>
      <c r="E266" s="386"/>
      <c r="F266" s="386"/>
      <c r="G266" s="386"/>
      <c r="H266" s="386"/>
      <c r="I266" s="386"/>
      <c r="J266" s="386"/>
      <c r="K266" s="386"/>
      <c r="L266" s="386"/>
      <c r="M266" s="386"/>
      <c r="N266" s="386"/>
      <c r="O266" s="386"/>
      <c r="P266" s="386"/>
      <c r="Q266" s="386"/>
      <c r="R266" s="386"/>
      <c r="S266" s="386"/>
      <c r="T266" s="386"/>
      <c r="U266" s="386"/>
      <c r="V266" s="386"/>
      <c r="W266" s="386"/>
      <c r="X266" s="386"/>
      <c r="Y266" s="67"/>
      <c r="Z266" s="67"/>
    </row>
    <row r="267" spans="1:53" ht="27" hidden="1" customHeight="1" x14ac:dyDescent="0.25">
      <c r="A267" s="64" t="s">
        <v>437</v>
      </c>
      <c r="B267" s="64" t="s">
        <v>438</v>
      </c>
      <c r="C267" s="37">
        <v>4301011315</v>
      </c>
      <c r="D267" s="387">
        <v>4607091387421</v>
      </c>
      <c r="E267" s="387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112</v>
      </c>
      <c r="L267" s="39" t="s">
        <v>111</v>
      </c>
      <c r="M267" s="38">
        <v>55</v>
      </c>
      <c r="N267" s="5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9"/>
      <c r="P267" s="389"/>
      <c r="Q267" s="389"/>
      <c r="R267" s="390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hidden="1" customHeight="1" x14ac:dyDescent="0.25">
      <c r="A268" s="64" t="s">
        <v>437</v>
      </c>
      <c r="B268" s="64" t="s">
        <v>439</v>
      </c>
      <c r="C268" s="37">
        <v>4301011121</v>
      </c>
      <c r="D268" s="387">
        <v>4607091387421</v>
      </c>
      <c r="E268" s="387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5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89"/>
      <c r="P268" s="389"/>
      <c r="Q268" s="389"/>
      <c r="R268" s="390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hidden="1" customHeight="1" x14ac:dyDescent="0.25">
      <c r="A269" s="64" t="s">
        <v>440</v>
      </c>
      <c r="B269" s="64" t="s">
        <v>441</v>
      </c>
      <c r="C269" s="37">
        <v>4301011396</v>
      </c>
      <c r="D269" s="387">
        <v>4607091387452</v>
      </c>
      <c r="E269" s="387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112</v>
      </c>
      <c r="L269" s="39" t="s">
        <v>121</v>
      </c>
      <c r="M269" s="38">
        <v>55</v>
      </c>
      <c r="N269" s="5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89"/>
      <c r="P269" s="389"/>
      <c r="Q269" s="389"/>
      <c r="R269" s="390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hidden="1" customHeight="1" x14ac:dyDescent="0.25">
      <c r="A270" s="64" t="s">
        <v>440</v>
      </c>
      <c r="B270" s="64" t="s">
        <v>442</v>
      </c>
      <c r="C270" s="37">
        <v>4301011619</v>
      </c>
      <c r="D270" s="387">
        <v>4607091387452</v>
      </c>
      <c r="E270" s="387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112</v>
      </c>
      <c r="L270" s="39" t="s">
        <v>111</v>
      </c>
      <c r="M270" s="38">
        <v>55</v>
      </c>
      <c r="N270" s="547" t="s">
        <v>443</v>
      </c>
      <c r="O270" s="389"/>
      <c r="P270" s="389"/>
      <c r="Q270" s="389"/>
      <c r="R270" s="390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hidden="1" customHeight="1" x14ac:dyDescent="0.25">
      <c r="A271" s="64" t="s">
        <v>444</v>
      </c>
      <c r="B271" s="64" t="s">
        <v>445</v>
      </c>
      <c r="C271" s="37">
        <v>4301011313</v>
      </c>
      <c r="D271" s="387">
        <v>4607091385984</v>
      </c>
      <c r="E271" s="387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112</v>
      </c>
      <c r="L271" s="39" t="s">
        <v>111</v>
      </c>
      <c r="M271" s="38">
        <v>55</v>
      </c>
      <c r="N271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89"/>
      <c r="P271" s="389"/>
      <c r="Q271" s="389"/>
      <c r="R271" s="390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hidden="1" customHeight="1" x14ac:dyDescent="0.25">
      <c r="A272" s="64" t="s">
        <v>446</v>
      </c>
      <c r="B272" s="64" t="s">
        <v>447</v>
      </c>
      <c r="C272" s="37">
        <v>4301011316</v>
      </c>
      <c r="D272" s="387">
        <v>4607091387438</v>
      </c>
      <c r="E272" s="387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80</v>
      </c>
      <c r="L272" s="39" t="s">
        <v>111</v>
      </c>
      <c r="M272" s="38">
        <v>55</v>
      </c>
      <c r="N272" s="5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89"/>
      <c r="P272" s="389"/>
      <c r="Q272" s="389"/>
      <c r="R272" s="390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hidden="1" customHeight="1" x14ac:dyDescent="0.25">
      <c r="A273" s="64" t="s">
        <v>448</v>
      </c>
      <c r="B273" s="64" t="s">
        <v>449</v>
      </c>
      <c r="C273" s="37">
        <v>4301011318</v>
      </c>
      <c r="D273" s="387">
        <v>4607091387469</v>
      </c>
      <c r="E273" s="387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80</v>
      </c>
      <c r="L273" s="39" t="s">
        <v>79</v>
      </c>
      <c r="M273" s="38">
        <v>55</v>
      </c>
      <c r="N273" s="5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89"/>
      <c r="P273" s="389"/>
      <c r="Q273" s="389"/>
      <c r="R273" s="390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idden="1" x14ac:dyDescent="0.2">
      <c r="A274" s="394"/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5"/>
      <c r="N274" s="391" t="s">
        <v>43</v>
      </c>
      <c r="O274" s="392"/>
      <c r="P274" s="392"/>
      <c r="Q274" s="392"/>
      <c r="R274" s="392"/>
      <c r="S274" s="392"/>
      <c r="T274" s="393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hidden="1" x14ac:dyDescent="0.2">
      <c r="A275" s="394"/>
      <c r="B275" s="394"/>
      <c r="C275" s="394"/>
      <c r="D275" s="394"/>
      <c r="E275" s="394"/>
      <c r="F275" s="394"/>
      <c r="G275" s="394"/>
      <c r="H275" s="394"/>
      <c r="I275" s="394"/>
      <c r="J275" s="394"/>
      <c r="K275" s="394"/>
      <c r="L275" s="394"/>
      <c r="M275" s="395"/>
      <c r="N275" s="391" t="s">
        <v>43</v>
      </c>
      <c r="O275" s="392"/>
      <c r="P275" s="392"/>
      <c r="Q275" s="392"/>
      <c r="R275" s="392"/>
      <c r="S275" s="392"/>
      <c r="T275" s="393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hidden="1" customHeight="1" x14ac:dyDescent="0.25">
      <c r="A276" s="386" t="s">
        <v>76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67"/>
      <c r="Z276" s="67"/>
    </row>
    <row r="277" spans="1:53" ht="27" hidden="1" customHeight="1" x14ac:dyDescent="0.25">
      <c r="A277" s="64" t="s">
        <v>450</v>
      </c>
      <c r="B277" s="64" t="s">
        <v>451</v>
      </c>
      <c r="C277" s="37">
        <v>4301031154</v>
      </c>
      <c r="D277" s="387">
        <v>4607091387292</v>
      </c>
      <c r="E277" s="387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80</v>
      </c>
      <c r="L277" s="39" t="s">
        <v>79</v>
      </c>
      <c r="M277" s="38">
        <v>45</v>
      </c>
      <c r="N277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89"/>
      <c r="P277" s="389"/>
      <c r="Q277" s="389"/>
      <c r="R277" s="39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hidden="1" customHeight="1" x14ac:dyDescent="0.25">
      <c r="A278" s="64" t="s">
        <v>452</v>
      </c>
      <c r="B278" s="64" t="s">
        <v>453</v>
      </c>
      <c r="C278" s="37">
        <v>4301031155</v>
      </c>
      <c r="D278" s="387">
        <v>4607091387315</v>
      </c>
      <c r="E278" s="387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80</v>
      </c>
      <c r="L278" s="39" t="s">
        <v>79</v>
      </c>
      <c r="M278" s="38">
        <v>45</v>
      </c>
      <c r="N278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89"/>
      <c r="P278" s="389"/>
      <c r="Q278" s="389"/>
      <c r="R278" s="390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hidden="1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5"/>
      <c r="N279" s="391" t="s">
        <v>43</v>
      </c>
      <c r="O279" s="392"/>
      <c r="P279" s="392"/>
      <c r="Q279" s="392"/>
      <c r="R279" s="392"/>
      <c r="S279" s="392"/>
      <c r="T279" s="393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hidden="1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5"/>
      <c r="N280" s="391" t="s">
        <v>43</v>
      </c>
      <c r="O280" s="392"/>
      <c r="P280" s="392"/>
      <c r="Q280" s="392"/>
      <c r="R280" s="392"/>
      <c r="S280" s="392"/>
      <c r="T280" s="393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hidden="1" customHeight="1" x14ac:dyDescent="0.25">
      <c r="A281" s="385" t="s">
        <v>454</v>
      </c>
      <c r="B281" s="385"/>
      <c r="C281" s="385"/>
      <c r="D281" s="385"/>
      <c r="E281" s="385"/>
      <c r="F281" s="385"/>
      <c r="G281" s="385"/>
      <c r="H281" s="385"/>
      <c r="I281" s="385"/>
      <c r="J281" s="385"/>
      <c r="K281" s="385"/>
      <c r="L281" s="385"/>
      <c r="M281" s="385"/>
      <c r="N281" s="385"/>
      <c r="O281" s="385"/>
      <c r="P281" s="385"/>
      <c r="Q281" s="385"/>
      <c r="R281" s="385"/>
      <c r="S281" s="385"/>
      <c r="T281" s="385"/>
      <c r="U281" s="385"/>
      <c r="V281" s="385"/>
      <c r="W281" s="385"/>
      <c r="X281" s="385"/>
      <c r="Y281" s="66"/>
      <c r="Z281" s="66"/>
    </row>
    <row r="282" spans="1:53" ht="14.25" hidden="1" customHeight="1" x14ac:dyDescent="0.25">
      <c r="A282" s="386" t="s">
        <v>76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67"/>
      <c r="Z282" s="67"/>
    </row>
    <row r="283" spans="1:53" ht="27" hidden="1" customHeight="1" x14ac:dyDescent="0.25">
      <c r="A283" s="64" t="s">
        <v>455</v>
      </c>
      <c r="B283" s="64" t="s">
        <v>456</v>
      </c>
      <c r="C283" s="37">
        <v>4301031066</v>
      </c>
      <c r="D283" s="387">
        <v>4607091383836</v>
      </c>
      <c r="E283" s="387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80</v>
      </c>
      <c r="L283" s="39" t="s">
        <v>79</v>
      </c>
      <c r="M283" s="38">
        <v>40</v>
      </c>
      <c r="N283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89"/>
      <c r="P283" s="389"/>
      <c r="Q283" s="389"/>
      <c r="R283" s="390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hidden="1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5"/>
      <c r="N284" s="391" t="s">
        <v>43</v>
      </c>
      <c r="O284" s="392"/>
      <c r="P284" s="392"/>
      <c r="Q284" s="392"/>
      <c r="R284" s="392"/>
      <c r="S284" s="392"/>
      <c r="T284" s="393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hidden="1" x14ac:dyDescent="0.2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5"/>
      <c r="N285" s="391" t="s">
        <v>43</v>
      </c>
      <c r="O285" s="392"/>
      <c r="P285" s="392"/>
      <c r="Q285" s="392"/>
      <c r="R285" s="392"/>
      <c r="S285" s="392"/>
      <c r="T285" s="393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hidden="1" customHeight="1" x14ac:dyDescent="0.25">
      <c r="A286" s="386" t="s">
        <v>81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67"/>
      <c r="Z286" s="67"/>
    </row>
    <row r="287" spans="1:53" ht="27" hidden="1" customHeight="1" x14ac:dyDescent="0.25">
      <c r="A287" s="64" t="s">
        <v>457</v>
      </c>
      <c r="B287" s="64" t="s">
        <v>458</v>
      </c>
      <c r="C287" s="37">
        <v>4301051142</v>
      </c>
      <c r="D287" s="387">
        <v>4607091387919</v>
      </c>
      <c r="E287" s="387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112</v>
      </c>
      <c r="L287" s="39" t="s">
        <v>79</v>
      </c>
      <c r="M287" s="38">
        <v>45</v>
      </c>
      <c r="N287" s="5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89"/>
      <c r="P287" s="389"/>
      <c r="Q287" s="389"/>
      <c r="R287" s="390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hidden="1" x14ac:dyDescent="0.2">
      <c r="A288" s="394"/>
      <c r="B288" s="394"/>
      <c r="C288" s="394"/>
      <c r="D288" s="394"/>
      <c r="E288" s="394"/>
      <c r="F288" s="394"/>
      <c r="G288" s="394"/>
      <c r="H288" s="394"/>
      <c r="I288" s="394"/>
      <c r="J288" s="394"/>
      <c r="K288" s="394"/>
      <c r="L288" s="394"/>
      <c r="M288" s="395"/>
      <c r="N288" s="391" t="s">
        <v>43</v>
      </c>
      <c r="O288" s="392"/>
      <c r="P288" s="392"/>
      <c r="Q288" s="392"/>
      <c r="R288" s="392"/>
      <c r="S288" s="392"/>
      <c r="T288" s="393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hidden="1" x14ac:dyDescent="0.2">
      <c r="A289" s="394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5"/>
      <c r="N289" s="391" t="s">
        <v>43</v>
      </c>
      <c r="O289" s="392"/>
      <c r="P289" s="392"/>
      <c r="Q289" s="392"/>
      <c r="R289" s="392"/>
      <c r="S289" s="392"/>
      <c r="T289" s="393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hidden="1" customHeight="1" x14ac:dyDescent="0.25">
      <c r="A290" s="386" t="s">
        <v>236</v>
      </c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  <c r="X290" s="386"/>
      <c r="Y290" s="67"/>
      <c r="Z290" s="67"/>
    </row>
    <row r="291" spans="1:53" ht="27" hidden="1" customHeight="1" x14ac:dyDescent="0.25">
      <c r="A291" s="64" t="s">
        <v>459</v>
      </c>
      <c r="B291" s="64" t="s">
        <v>460</v>
      </c>
      <c r="C291" s="37">
        <v>4301060324</v>
      </c>
      <c r="D291" s="387">
        <v>4607091388831</v>
      </c>
      <c r="E291" s="387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80</v>
      </c>
      <c r="L291" s="39" t="s">
        <v>79</v>
      </c>
      <c r="M291" s="38">
        <v>40</v>
      </c>
      <c r="N291" s="55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89"/>
      <c r="P291" s="389"/>
      <c r="Q291" s="389"/>
      <c r="R291" s="390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hidden="1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5"/>
      <c r="N292" s="391" t="s">
        <v>43</v>
      </c>
      <c r="O292" s="392"/>
      <c r="P292" s="392"/>
      <c r="Q292" s="392"/>
      <c r="R292" s="392"/>
      <c r="S292" s="392"/>
      <c r="T292" s="393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hidden="1" x14ac:dyDescent="0.2">
      <c r="A293" s="394"/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5"/>
      <c r="N293" s="391" t="s">
        <v>43</v>
      </c>
      <c r="O293" s="392"/>
      <c r="P293" s="392"/>
      <c r="Q293" s="392"/>
      <c r="R293" s="392"/>
      <c r="S293" s="392"/>
      <c r="T293" s="393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hidden="1" customHeight="1" x14ac:dyDescent="0.25">
      <c r="A294" s="386" t="s">
        <v>94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67"/>
      <c r="Z294" s="67"/>
    </row>
    <row r="295" spans="1:53" ht="27" hidden="1" customHeight="1" x14ac:dyDescent="0.25">
      <c r="A295" s="64" t="s">
        <v>461</v>
      </c>
      <c r="B295" s="64" t="s">
        <v>462</v>
      </c>
      <c r="C295" s="37">
        <v>4301032015</v>
      </c>
      <c r="D295" s="387">
        <v>4607091383102</v>
      </c>
      <c r="E295" s="387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80</v>
      </c>
      <c r="L295" s="39" t="s">
        <v>98</v>
      </c>
      <c r="M295" s="38">
        <v>180</v>
      </c>
      <c r="N295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89"/>
      <c r="P295" s="389"/>
      <c r="Q295" s="389"/>
      <c r="R295" s="390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hidden="1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5"/>
      <c r="N296" s="391" t="s">
        <v>43</v>
      </c>
      <c r="O296" s="392"/>
      <c r="P296" s="392"/>
      <c r="Q296" s="392"/>
      <c r="R296" s="392"/>
      <c r="S296" s="392"/>
      <c r="T296" s="393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hidden="1" x14ac:dyDescent="0.2">
      <c r="A297" s="394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5"/>
      <c r="N297" s="391" t="s">
        <v>43</v>
      </c>
      <c r="O297" s="392"/>
      <c r="P297" s="392"/>
      <c r="Q297" s="392"/>
      <c r="R297" s="392"/>
      <c r="S297" s="392"/>
      <c r="T297" s="393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hidden="1" customHeight="1" x14ac:dyDescent="0.2">
      <c r="A298" s="384" t="s">
        <v>463</v>
      </c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4"/>
      <c r="M298" s="384"/>
      <c r="N298" s="384"/>
      <c r="O298" s="384"/>
      <c r="P298" s="384"/>
      <c r="Q298" s="384"/>
      <c r="R298" s="384"/>
      <c r="S298" s="384"/>
      <c r="T298" s="384"/>
      <c r="U298" s="384"/>
      <c r="V298" s="384"/>
      <c r="W298" s="384"/>
      <c r="X298" s="384"/>
      <c r="Y298" s="55"/>
      <c r="Z298" s="55"/>
    </row>
    <row r="299" spans="1:53" ht="16.5" hidden="1" customHeight="1" x14ac:dyDescent="0.25">
      <c r="A299" s="385" t="s">
        <v>464</v>
      </c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85"/>
      <c r="O299" s="385"/>
      <c r="P299" s="385"/>
      <c r="Q299" s="385"/>
      <c r="R299" s="385"/>
      <c r="S299" s="385"/>
      <c r="T299" s="385"/>
      <c r="U299" s="385"/>
      <c r="V299" s="385"/>
      <c r="W299" s="385"/>
      <c r="X299" s="385"/>
      <c r="Y299" s="66"/>
      <c r="Z299" s="66"/>
    </row>
    <row r="300" spans="1:53" ht="14.25" hidden="1" customHeight="1" x14ac:dyDescent="0.25">
      <c r="A300" s="386" t="s">
        <v>116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67"/>
      <c r="Z300" s="67"/>
    </row>
    <row r="301" spans="1:53" ht="27" hidden="1" customHeight="1" x14ac:dyDescent="0.25">
      <c r="A301" s="64" t="s">
        <v>465</v>
      </c>
      <c r="B301" s="64" t="s">
        <v>466</v>
      </c>
      <c r="C301" s="37">
        <v>4301011339</v>
      </c>
      <c r="D301" s="387">
        <v>4607091383997</v>
      </c>
      <c r="E301" s="38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5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9"/>
      <c r="P301" s="389"/>
      <c r="Q301" s="389"/>
      <c r="R301" s="390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ref="W301:W308" si="14"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hidden="1" customHeight="1" x14ac:dyDescent="0.25">
      <c r="A302" s="64" t="s">
        <v>465</v>
      </c>
      <c r="B302" s="64" t="s">
        <v>467</v>
      </c>
      <c r="C302" s="37">
        <v>4301011239</v>
      </c>
      <c r="D302" s="387">
        <v>4607091383997</v>
      </c>
      <c r="E302" s="387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5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89"/>
      <c r="P302" s="389"/>
      <c r="Q302" s="389"/>
      <c r="R302" s="390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87">
        <v>4607091384130</v>
      </c>
      <c r="E303" s="38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5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9"/>
      <c r="P303" s="389"/>
      <c r="Q303" s="389"/>
      <c r="R303" s="390"/>
      <c r="S303" s="40" t="s">
        <v>48</v>
      </c>
      <c r="T303" s="40" t="s">
        <v>48</v>
      </c>
      <c r="U303" s="41" t="s">
        <v>0</v>
      </c>
      <c r="V303" s="59">
        <v>1700</v>
      </c>
      <c r="W303" s="56">
        <f t="shared" si="14"/>
        <v>1710</v>
      </c>
      <c r="X303" s="42">
        <f>IFERROR(IF(W303=0,"",ROUNDUP(W303/H303,0)*0.02175),"")</f>
        <v>2.4794999999999998</v>
      </c>
      <c r="Y303" s="69" t="s">
        <v>48</v>
      </c>
      <c r="Z303" s="70" t="s">
        <v>48</v>
      </c>
      <c r="AD303" s="71"/>
      <c r="BA303" s="237" t="s">
        <v>66</v>
      </c>
    </row>
    <row r="304" spans="1:53" ht="27" hidden="1" customHeight="1" x14ac:dyDescent="0.25">
      <c r="A304" s="64" t="s">
        <v>468</v>
      </c>
      <c r="B304" s="64" t="s">
        <v>470</v>
      </c>
      <c r="C304" s="37">
        <v>4301011240</v>
      </c>
      <c r="D304" s="387">
        <v>4607091384130</v>
      </c>
      <c r="E304" s="387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89"/>
      <c r="P304" s="389"/>
      <c r="Q304" s="389"/>
      <c r="R304" s="390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hidden="1" customHeight="1" x14ac:dyDescent="0.25">
      <c r="A305" s="64" t="s">
        <v>471</v>
      </c>
      <c r="B305" s="64" t="s">
        <v>472</v>
      </c>
      <c r="C305" s="37">
        <v>4301011330</v>
      </c>
      <c r="D305" s="387">
        <v>4607091384147</v>
      </c>
      <c r="E305" s="387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112</v>
      </c>
      <c r="L305" s="39" t="s">
        <v>79</v>
      </c>
      <c r="M305" s="38">
        <v>60</v>
      </c>
      <c r="N305" s="5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89"/>
      <c r="P305" s="389"/>
      <c r="Q305" s="389"/>
      <c r="R305" s="390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4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16.5" hidden="1" customHeight="1" x14ac:dyDescent="0.25">
      <c r="A306" s="64" t="s">
        <v>471</v>
      </c>
      <c r="B306" s="64" t="s">
        <v>473</v>
      </c>
      <c r="C306" s="37">
        <v>4301011238</v>
      </c>
      <c r="D306" s="387">
        <v>4607091384147</v>
      </c>
      <c r="E306" s="387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121</v>
      </c>
      <c r="M306" s="38">
        <v>60</v>
      </c>
      <c r="N306" s="562" t="s">
        <v>474</v>
      </c>
      <c r="O306" s="389"/>
      <c r="P306" s="389"/>
      <c r="Q306" s="389"/>
      <c r="R306" s="390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hidden="1" customHeight="1" x14ac:dyDescent="0.25">
      <c r="A307" s="64" t="s">
        <v>475</v>
      </c>
      <c r="B307" s="64" t="s">
        <v>476</v>
      </c>
      <c r="C307" s="37">
        <v>4301011327</v>
      </c>
      <c r="D307" s="387">
        <v>4607091384154</v>
      </c>
      <c r="E307" s="387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5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89"/>
      <c r="P307" s="389"/>
      <c r="Q307" s="389"/>
      <c r="R307" s="390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hidden="1" customHeight="1" x14ac:dyDescent="0.25">
      <c r="A308" s="64" t="s">
        <v>477</v>
      </c>
      <c r="B308" s="64" t="s">
        <v>478</v>
      </c>
      <c r="C308" s="37">
        <v>4301011332</v>
      </c>
      <c r="D308" s="387">
        <v>4607091384161</v>
      </c>
      <c r="E308" s="387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80</v>
      </c>
      <c r="L308" s="39" t="s">
        <v>79</v>
      </c>
      <c r="M308" s="38">
        <v>60</v>
      </c>
      <c r="N308" s="5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89"/>
      <c r="P308" s="389"/>
      <c r="Q308" s="389"/>
      <c r="R308" s="390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94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5"/>
      <c r="N309" s="391" t="s">
        <v>43</v>
      </c>
      <c r="O309" s="392"/>
      <c r="P309" s="392"/>
      <c r="Q309" s="392"/>
      <c r="R309" s="392"/>
      <c r="S309" s="392"/>
      <c r="T309" s="393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113.33333333333333</v>
      </c>
      <c r="W309" s="44">
        <f>IFERROR(W301/H301,"0")+IFERROR(W302/H302,"0")+IFERROR(W303/H303,"0")+IFERROR(W304/H304,"0")+IFERROR(W305/H305,"0")+IFERROR(W306/H306,"0")+IFERROR(W307/H307,"0")+IFERROR(W308/H308,"0")</f>
        <v>114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2.4794999999999998</v>
      </c>
      <c r="Y309" s="68"/>
      <c r="Z309" s="68"/>
    </row>
    <row r="310" spans="1:53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5"/>
      <c r="N310" s="391" t="s">
        <v>43</v>
      </c>
      <c r="O310" s="392"/>
      <c r="P310" s="392"/>
      <c r="Q310" s="392"/>
      <c r="R310" s="392"/>
      <c r="S310" s="392"/>
      <c r="T310" s="393"/>
      <c r="U310" s="43" t="s">
        <v>0</v>
      </c>
      <c r="V310" s="44">
        <f>IFERROR(SUM(V301:V308),"0")</f>
        <v>1700</v>
      </c>
      <c r="W310" s="44">
        <f>IFERROR(SUM(W301:W308),"0")</f>
        <v>1710</v>
      </c>
      <c r="X310" s="43"/>
      <c r="Y310" s="68"/>
      <c r="Z310" s="68"/>
    </row>
    <row r="311" spans="1:53" ht="14.25" hidden="1" customHeight="1" x14ac:dyDescent="0.25">
      <c r="A311" s="386" t="s">
        <v>108</v>
      </c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  <c r="X311" s="386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87">
        <v>4607091383980</v>
      </c>
      <c r="E312" s="387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111</v>
      </c>
      <c r="M312" s="38">
        <v>50</v>
      </c>
      <c r="N312" s="5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89"/>
      <c r="P312" s="389"/>
      <c r="Q312" s="389"/>
      <c r="R312" s="390"/>
      <c r="S312" s="40" t="s">
        <v>48</v>
      </c>
      <c r="T312" s="40" t="s">
        <v>48</v>
      </c>
      <c r="U312" s="41" t="s">
        <v>0</v>
      </c>
      <c r="V312" s="59">
        <v>1700</v>
      </c>
      <c r="W312" s="56">
        <f>IFERROR(IF(V312="",0,CEILING((V312/$H312),1)*$H312),"")</f>
        <v>1710</v>
      </c>
      <c r="X312" s="42">
        <f>IFERROR(IF(W312=0,"",ROUNDUP(W312/H312,0)*0.02175),"")</f>
        <v>2.4794999999999998</v>
      </c>
      <c r="Y312" s="69" t="s">
        <v>48</v>
      </c>
      <c r="Z312" s="70" t="s">
        <v>48</v>
      </c>
      <c r="AD312" s="71"/>
      <c r="BA312" s="243" t="s">
        <v>66</v>
      </c>
    </row>
    <row r="313" spans="1:53" ht="16.5" hidden="1" customHeight="1" x14ac:dyDescent="0.25">
      <c r="A313" s="64" t="s">
        <v>481</v>
      </c>
      <c r="B313" s="64" t="s">
        <v>482</v>
      </c>
      <c r="C313" s="37">
        <v>4301020270</v>
      </c>
      <c r="D313" s="387">
        <v>4680115883314</v>
      </c>
      <c r="E313" s="387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141</v>
      </c>
      <c r="M313" s="38">
        <v>50</v>
      </c>
      <c r="N313" s="566" t="s">
        <v>483</v>
      </c>
      <c r="O313" s="389"/>
      <c r="P313" s="389"/>
      <c r="Q313" s="389"/>
      <c r="R313" s="390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hidden="1" customHeight="1" x14ac:dyDescent="0.25">
      <c r="A314" s="64" t="s">
        <v>484</v>
      </c>
      <c r="B314" s="64" t="s">
        <v>485</v>
      </c>
      <c r="C314" s="37">
        <v>4301020179</v>
      </c>
      <c r="D314" s="387">
        <v>4607091384178</v>
      </c>
      <c r="E314" s="387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80</v>
      </c>
      <c r="L314" s="39" t="s">
        <v>111</v>
      </c>
      <c r="M314" s="38">
        <v>50</v>
      </c>
      <c r="N31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89"/>
      <c r="P314" s="389"/>
      <c r="Q314" s="389"/>
      <c r="R314" s="390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5"/>
      <c r="N315" s="391" t="s">
        <v>43</v>
      </c>
      <c r="O315" s="392"/>
      <c r="P315" s="392"/>
      <c r="Q315" s="392"/>
      <c r="R315" s="392"/>
      <c r="S315" s="392"/>
      <c r="T315" s="393"/>
      <c r="U315" s="43" t="s">
        <v>42</v>
      </c>
      <c r="V315" s="44">
        <f>IFERROR(V312/H312,"0")+IFERROR(V313/H313,"0")+IFERROR(V314/H314,"0")</f>
        <v>113.33333333333333</v>
      </c>
      <c r="W315" s="44">
        <f>IFERROR(W312/H312,"0")+IFERROR(W313/H313,"0")+IFERROR(W314/H314,"0")</f>
        <v>114</v>
      </c>
      <c r="X315" s="44">
        <f>IFERROR(IF(X312="",0,X312),"0")+IFERROR(IF(X313="",0,X313),"0")+IFERROR(IF(X314="",0,X314),"0")</f>
        <v>2.4794999999999998</v>
      </c>
      <c r="Y315" s="68"/>
      <c r="Z315" s="68"/>
    </row>
    <row r="316" spans="1:53" x14ac:dyDescent="0.2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5"/>
      <c r="N316" s="391" t="s">
        <v>43</v>
      </c>
      <c r="O316" s="392"/>
      <c r="P316" s="392"/>
      <c r="Q316" s="392"/>
      <c r="R316" s="392"/>
      <c r="S316" s="392"/>
      <c r="T316" s="393"/>
      <c r="U316" s="43" t="s">
        <v>0</v>
      </c>
      <c r="V316" s="44">
        <f>IFERROR(SUM(V312:V314),"0")</f>
        <v>1700</v>
      </c>
      <c r="W316" s="44">
        <f>IFERROR(SUM(W312:W314),"0")</f>
        <v>1710</v>
      </c>
      <c r="X316" s="43"/>
      <c r="Y316" s="68"/>
      <c r="Z316" s="68"/>
    </row>
    <row r="317" spans="1:53" ht="14.25" hidden="1" customHeight="1" x14ac:dyDescent="0.25">
      <c r="A317" s="386" t="s">
        <v>81</v>
      </c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  <c r="X317" s="386"/>
      <c r="Y317" s="67"/>
      <c r="Z317" s="67"/>
    </row>
    <row r="318" spans="1:53" ht="27" hidden="1" customHeight="1" x14ac:dyDescent="0.25">
      <c r="A318" s="64" t="s">
        <v>486</v>
      </c>
      <c r="B318" s="64" t="s">
        <v>487</v>
      </c>
      <c r="C318" s="37">
        <v>4301051560</v>
      </c>
      <c r="D318" s="387">
        <v>4607091383928</v>
      </c>
      <c r="E318" s="387"/>
      <c r="F318" s="63">
        <v>1.3</v>
      </c>
      <c r="G318" s="38">
        <v>6</v>
      </c>
      <c r="H318" s="63">
        <v>7.8</v>
      </c>
      <c r="I318" s="63">
        <v>8.3699999999999992</v>
      </c>
      <c r="J318" s="38">
        <v>56</v>
      </c>
      <c r="K318" s="38" t="s">
        <v>112</v>
      </c>
      <c r="L318" s="39" t="s">
        <v>141</v>
      </c>
      <c r="M318" s="38">
        <v>40</v>
      </c>
      <c r="N318" s="568" t="s">
        <v>488</v>
      </c>
      <c r="O318" s="389"/>
      <c r="P318" s="389"/>
      <c r="Q318" s="389"/>
      <c r="R318" s="390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ht="27" hidden="1" customHeight="1" x14ac:dyDescent="0.25">
      <c r="A319" s="64" t="s">
        <v>489</v>
      </c>
      <c r="B319" s="64" t="s">
        <v>490</v>
      </c>
      <c r="C319" s="37">
        <v>4301051298</v>
      </c>
      <c r="D319" s="387">
        <v>4607091384260</v>
      </c>
      <c r="E319" s="387"/>
      <c r="F319" s="63">
        <v>1.3</v>
      </c>
      <c r="G319" s="38">
        <v>6</v>
      </c>
      <c r="H319" s="63">
        <v>7.8</v>
      </c>
      <c r="I319" s="63">
        <v>8.3640000000000008</v>
      </c>
      <c r="J319" s="38">
        <v>56</v>
      </c>
      <c r="K319" s="38" t="s">
        <v>112</v>
      </c>
      <c r="L319" s="39" t="s">
        <v>79</v>
      </c>
      <c r="M319" s="38">
        <v>35</v>
      </c>
      <c r="N319" s="56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9" s="389"/>
      <c r="P319" s="389"/>
      <c r="Q319" s="389"/>
      <c r="R319" s="390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7" t="s">
        <v>66</v>
      </c>
    </row>
    <row r="320" spans="1:53" hidden="1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5"/>
      <c r="N320" s="391" t="s">
        <v>43</v>
      </c>
      <c r="O320" s="392"/>
      <c r="P320" s="392"/>
      <c r="Q320" s="392"/>
      <c r="R320" s="392"/>
      <c r="S320" s="392"/>
      <c r="T320" s="393"/>
      <c r="U320" s="43" t="s">
        <v>42</v>
      </c>
      <c r="V320" s="44">
        <f>IFERROR(V318/H318,"0")+IFERROR(V319/H319,"0")</f>
        <v>0</v>
      </c>
      <c r="W320" s="44">
        <f>IFERROR(W318/H318,"0")+IFERROR(W319/H319,"0")</f>
        <v>0</v>
      </c>
      <c r="X320" s="44">
        <f>IFERROR(IF(X318="",0,X318),"0")+IFERROR(IF(X319="",0,X319),"0")</f>
        <v>0</v>
      </c>
      <c r="Y320" s="68"/>
      <c r="Z320" s="68"/>
    </row>
    <row r="321" spans="1:53" hidden="1" x14ac:dyDescent="0.2">
      <c r="A321" s="394"/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5"/>
      <c r="N321" s="391" t="s">
        <v>43</v>
      </c>
      <c r="O321" s="392"/>
      <c r="P321" s="392"/>
      <c r="Q321" s="392"/>
      <c r="R321" s="392"/>
      <c r="S321" s="392"/>
      <c r="T321" s="393"/>
      <c r="U321" s="43" t="s">
        <v>0</v>
      </c>
      <c r="V321" s="44">
        <f>IFERROR(SUM(V318:V319),"0")</f>
        <v>0</v>
      </c>
      <c r="W321" s="44">
        <f>IFERROR(SUM(W318:W319),"0")</f>
        <v>0</v>
      </c>
      <c r="X321" s="43"/>
      <c r="Y321" s="68"/>
      <c r="Z321" s="68"/>
    </row>
    <row r="322" spans="1:53" ht="14.25" hidden="1" customHeight="1" x14ac:dyDescent="0.25">
      <c r="A322" s="386" t="s">
        <v>236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67"/>
      <c r="Z322" s="67"/>
    </row>
    <row r="323" spans="1:53" ht="16.5" hidden="1" customHeight="1" x14ac:dyDescent="0.25">
      <c r="A323" s="64" t="s">
        <v>491</v>
      </c>
      <c r="B323" s="64" t="s">
        <v>492</v>
      </c>
      <c r="C323" s="37">
        <v>4301060314</v>
      </c>
      <c r="D323" s="387">
        <v>4607091384673</v>
      </c>
      <c r="E323" s="387"/>
      <c r="F323" s="63">
        <v>1.3</v>
      </c>
      <c r="G323" s="38">
        <v>6</v>
      </c>
      <c r="H323" s="63">
        <v>7.8</v>
      </c>
      <c r="I323" s="63">
        <v>8.3640000000000008</v>
      </c>
      <c r="J323" s="38">
        <v>56</v>
      </c>
      <c r="K323" s="38" t="s">
        <v>112</v>
      </c>
      <c r="L323" s="39" t="s">
        <v>79</v>
      </c>
      <c r="M323" s="38">
        <v>30</v>
      </c>
      <c r="N323" s="5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3" s="389"/>
      <c r="P323" s="389"/>
      <c r="Q323" s="389"/>
      <c r="R323" s="390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idden="1" x14ac:dyDescent="0.2">
      <c r="A324" s="394"/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5"/>
      <c r="N324" s="391" t="s">
        <v>43</v>
      </c>
      <c r="O324" s="392"/>
      <c r="P324" s="392"/>
      <c r="Q324" s="392"/>
      <c r="R324" s="392"/>
      <c r="S324" s="392"/>
      <c r="T324" s="393"/>
      <c r="U324" s="43" t="s">
        <v>42</v>
      </c>
      <c r="V324" s="44">
        <f>IFERROR(V323/H323,"0")</f>
        <v>0</v>
      </c>
      <c r="W324" s="44">
        <f>IFERROR(W323/H323,"0")</f>
        <v>0</v>
      </c>
      <c r="X324" s="44">
        <f>IFERROR(IF(X323="",0,X323),"0")</f>
        <v>0</v>
      </c>
      <c r="Y324" s="68"/>
      <c r="Z324" s="68"/>
    </row>
    <row r="325" spans="1:53" hidden="1" x14ac:dyDescent="0.2">
      <c r="A325" s="394"/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5"/>
      <c r="N325" s="391" t="s">
        <v>43</v>
      </c>
      <c r="O325" s="392"/>
      <c r="P325" s="392"/>
      <c r="Q325" s="392"/>
      <c r="R325" s="392"/>
      <c r="S325" s="392"/>
      <c r="T325" s="393"/>
      <c r="U325" s="43" t="s">
        <v>0</v>
      </c>
      <c r="V325" s="44">
        <f>IFERROR(SUM(V323:V323),"0")</f>
        <v>0</v>
      </c>
      <c r="W325" s="44">
        <f>IFERROR(SUM(W323:W323),"0")</f>
        <v>0</v>
      </c>
      <c r="X325" s="43"/>
      <c r="Y325" s="68"/>
      <c r="Z325" s="68"/>
    </row>
    <row r="326" spans="1:53" ht="16.5" hidden="1" customHeight="1" x14ac:dyDescent="0.25">
      <c r="A326" s="385" t="s">
        <v>493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66"/>
      <c r="Z326" s="66"/>
    </row>
    <row r="327" spans="1:53" ht="14.25" hidden="1" customHeight="1" x14ac:dyDescent="0.25">
      <c r="A327" s="386" t="s">
        <v>116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67"/>
      <c r="Z327" s="67"/>
    </row>
    <row r="328" spans="1:53" ht="27" hidden="1" customHeight="1" x14ac:dyDescent="0.25">
      <c r="A328" s="64" t="s">
        <v>494</v>
      </c>
      <c r="B328" s="64" t="s">
        <v>495</v>
      </c>
      <c r="C328" s="37">
        <v>4301011324</v>
      </c>
      <c r="D328" s="387">
        <v>4607091384185</v>
      </c>
      <c r="E328" s="387"/>
      <c r="F328" s="63">
        <v>0.8</v>
      </c>
      <c r="G328" s="38">
        <v>15</v>
      </c>
      <c r="H328" s="63">
        <v>12</v>
      </c>
      <c r="I328" s="63">
        <v>12.48</v>
      </c>
      <c r="J328" s="38">
        <v>56</v>
      </c>
      <c r="K328" s="38" t="s">
        <v>112</v>
      </c>
      <c r="L328" s="39" t="s">
        <v>79</v>
      </c>
      <c r="M328" s="38">
        <v>60</v>
      </c>
      <c r="N328" s="5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8" s="389"/>
      <c r="P328" s="389"/>
      <c r="Q328" s="389"/>
      <c r="R328" s="390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hidden="1" customHeight="1" x14ac:dyDescent="0.25">
      <c r="A329" s="64" t="s">
        <v>496</v>
      </c>
      <c r="B329" s="64" t="s">
        <v>497</v>
      </c>
      <c r="C329" s="37">
        <v>4301011312</v>
      </c>
      <c r="D329" s="387">
        <v>4607091384192</v>
      </c>
      <c r="E329" s="387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112</v>
      </c>
      <c r="L329" s="39" t="s">
        <v>111</v>
      </c>
      <c r="M329" s="38">
        <v>60</v>
      </c>
      <c r="N329" s="5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9" s="389"/>
      <c r="P329" s="389"/>
      <c r="Q329" s="389"/>
      <c r="R329" s="39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hidden="1" customHeight="1" x14ac:dyDescent="0.25">
      <c r="A330" s="64" t="s">
        <v>498</v>
      </c>
      <c r="B330" s="64" t="s">
        <v>499</v>
      </c>
      <c r="C330" s="37">
        <v>4301011483</v>
      </c>
      <c r="D330" s="387">
        <v>4680115881907</v>
      </c>
      <c r="E330" s="387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112</v>
      </c>
      <c r="L330" s="39" t="s">
        <v>79</v>
      </c>
      <c r="M330" s="38">
        <v>60</v>
      </c>
      <c r="N330" s="5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0" s="389"/>
      <c r="P330" s="389"/>
      <c r="Q330" s="389"/>
      <c r="R330" s="39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hidden="1" customHeight="1" x14ac:dyDescent="0.25">
      <c r="A331" s="64" t="s">
        <v>500</v>
      </c>
      <c r="B331" s="64" t="s">
        <v>501</v>
      </c>
      <c r="C331" s="37">
        <v>4301011303</v>
      </c>
      <c r="D331" s="387">
        <v>4607091384680</v>
      </c>
      <c r="E331" s="387"/>
      <c r="F331" s="63">
        <v>0.4</v>
      </c>
      <c r="G331" s="38">
        <v>10</v>
      </c>
      <c r="H331" s="63">
        <v>4</v>
      </c>
      <c r="I331" s="63">
        <v>4.21</v>
      </c>
      <c r="J331" s="38">
        <v>120</v>
      </c>
      <c r="K331" s="38" t="s">
        <v>80</v>
      </c>
      <c r="L331" s="39" t="s">
        <v>79</v>
      </c>
      <c r="M331" s="38">
        <v>60</v>
      </c>
      <c r="N331" s="5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1" s="389"/>
      <c r="P331" s="389"/>
      <c r="Q331" s="389"/>
      <c r="R331" s="390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hidden="1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5"/>
      <c r="N332" s="391" t="s">
        <v>43</v>
      </c>
      <c r="O332" s="392"/>
      <c r="P332" s="392"/>
      <c r="Q332" s="392"/>
      <c r="R332" s="392"/>
      <c r="S332" s="392"/>
      <c r="T332" s="393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hidden="1" x14ac:dyDescent="0.2">
      <c r="A333" s="394"/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5"/>
      <c r="N333" s="391" t="s">
        <v>43</v>
      </c>
      <c r="O333" s="392"/>
      <c r="P333" s="392"/>
      <c r="Q333" s="392"/>
      <c r="R333" s="392"/>
      <c r="S333" s="392"/>
      <c r="T333" s="393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hidden="1" customHeight="1" x14ac:dyDescent="0.25">
      <c r="A334" s="386" t="s">
        <v>76</v>
      </c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6"/>
      <c r="P334" s="386"/>
      <c r="Q334" s="386"/>
      <c r="R334" s="386"/>
      <c r="S334" s="386"/>
      <c r="T334" s="386"/>
      <c r="U334" s="386"/>
      <c r="V334" s="386"/>
      <c r="W334" s="386"/>
      <c r="X334" s="386"/>
      <c r="Y334" s="67"/>
      <c r="Z334" s="67"/>
    </row>
    <row r="335" spans="1:53" ht="27" hidden="1" customHeight="1" x14ac:dyDescent="0.25">
      <c r="A335" s="64" t="s">
        <v>502</v>
      </c>
      <c r="B335" s="64" t="s">
        <v>503</v>
      </c>
      <c r="C335" s="37">
        <v>4301031139</v>
      </c>
      <c r="D335" s="387">
        <v>4607091384802</v>
      </c>
      <c r="E335" s="387"/>
      <c r="F335" s="63">
        <v>0.73</v>
      </c>
      <c r="G335" s="38">
        <v>6</v>
      </c>
      <c r="H335" s="63">
        <v>4.38</v>
      </c>
      <c r="I335" s="63">
        <v>4.58</v>
      </c>
      <c r="J335" s="38">
        <v>156</v>
      </c>
      <c r="K335" s="38" t="s">
        <v>80</v>
      </c>
      <c r="L335" s="39" t="s">
        <v>79</v>
      </c>
      <c r="M335" s="38">
        <v>35</v>
      </c>
      <c r="N335" s="5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5" s="389"/>
      <c r="P335" s="389"/>
      <c r="Q335" s="389"/>
      <c r="R335" s="390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ht="27" hidden="1" customHeight="1" x14ac:dyDescent="0.25">
      <c r="A336" s="64" t="s">
        <v>504</v>
      </c>
      <c r="B336" s="64" t="s">
        <v>505</v>
      </c>
      <c r="C336" s="37">
        <v>4301031140</v>
      </c>
      <c r="D336" s="387">
        <v>4607091384826</v>
      </c>
      <c r="E336" s="387"/>
      <c r="F336" s="63">
        <v>0.35</v>
      </c>
      <c r="G336" s="38">
        <v>8</v>
      </c>
      <c r="H336" s="63">
        <v>2.8</v>
      </c>
      <c r="I336" s="63">
        <v>2.9</v>
      </c>
      <c r="J336" s="38">
        <v>234</v>
      </c>
      <c r="K336" s="38" t="s">
        <v>184</v>
      </c>
      <c r="L336" s="39" t="s">
        <v>79</v>
      </c>
      <c r="M336" s="38">
        <v>35</v>
      </c>
      <c r="N336" s="57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6" s="389"/>
      <c r="P336" s="389"/>
      <c r="Q336" s="389"/>
      <c r="R336" s="39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IFERROR(IF(W336=0,"",ROUNDUP(W336/H336,0)*0.00502),"")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hidden="1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5"/>
      <c r="N337" s="391" t="s">
        <v>43</v>
      </c>
      <c r="O337" s="392"/>
      <c r="P337" s="392"/>
      <c r="Q337" s="392"/>
      <c r="R337" s="392"/>
      <c r="S337" s="392"/>
      <c r="T337" s="393"/>
      <c r="U337" s="43" t="s">
        <v>42</v>
      </c>
      <c r="V337" s="44">
        <f>IFERROR(V335/H335,"0")+IFERROR(V336/H336,"0")</f>
        <v>0</v>
      </c>
      <c r="W337" s="44">
        <f>IFERROR(W335/H335,"0")+IFERROR(W336/H336,"0")</f>
        <v>0</v>
      </c>
      <c r="X337" s="44">
        <f>IFERROR(IF(X335="",0,X335),"0")+IFERROR(IF(X336="",0,X336),"0")</f>
        <v>0</v>
      </c>
      <c r="Y337" s="68"/>
      <c r="Z337" s="68"/>
    </row>
    <row r="338" spans="1:53" hidden="1" x14ac:dyDescent="0.2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5"/>
      <c r="N338" s="391" t="s">
        <v>43</v>
      </c>
      <c r="O338" s="392"/>
      <c r="P338" s="392"/>
      <c r="Q338" s="392"/>
      <c r="R338" s="392"/>
      <c r="S338" s="392"/>
      <c r="T338" s="393"/>
      <c r="U338" s="43" t="s">
        <v>0</v>
      </c>
      <c r="V338" s="44">
        <f>IFERROR(SUM(V335:V336),"0")</f>
        <v>0</v>
      </c>
      <c r="W338" s="44">
        <f>IFERROR(SUM(W335:W336),"0")</f>
        <v>0</v>
      </c>
      <c r="X338" s="43"/>
      <c r="Y338" s="68"/>
      <c r="Z338" s="68"/>
    </row>
    <row r="339" spans="1:53" ht="14.25" hidden="1" customHeight="1" x14ac:dyDescent="0.25">
      <c r="A339" s="386" t="s">
        <v>81</v>
      </c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  <c r="X339" s="386"/>
      <c r="Y339" s="67"/>
      <c r="Z339" s="67"/>
    </row>
    <row r="340" spans="1:53" ht="27" hidden="1" customHeight="1" x14ac:dyDescent="0.25">
      <c r="A340" s="64" t="s">
        <v>506</v>
      </c>
      <c r="B340" s="64" t="s">
        <v>507</v>
      </c>
      <c r="C340" s="37">
        <v>4301051303</v>
      </c>
      <c r="D340" s="387">
        <v>4607091384246</v>
      </c>
      <c r="E340" s="387"/>
      <c r="F340" s="63">
        <v>1.3</v>
      </c>
      <c r="G340" s="38">
        <v>6</v>
      </c>
      <c r="H340" s="63">
        <v>7.8</v>
      </c>
      <c r="I340" s="63">
        <v>8.3640000000000008</v>
      </c>
      <c r="J340" s="38">
        <v>56</v>
      </c>
      <c r="K340" s="38" t="s">
        <v>112</v>
      </c>
      <c r="L340" s="39" t="s">
        <v>79</v>
      </c>
      <c r="M340" s="38">
        <v>40</v>
      </c>
      <c r="N340" s="57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0" s="389"/>
      <c r="P340" s="389"/>
      <c r="Q340" s="389"/>
      <c r="R340" s="390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hidden="1" customHeight="1" x14ac:dyDescent="0.25">
      <c r="A341" s="64" t="s">
        <v>508</v>
      </c>
      <c r="B341" s="64" t="s">
        <v>509</v>
      </c>
      <c r="C341" s="37">
        <v>4301051445</v>
      </c>
      <c r="D341" s="387">
        <v>4680115881976</v>
      </c>
      <c r="E341" s="387"/>
      <c r="F341" s="63">
        <v>1.3</v>
      </c>
      <c r="G341" s="38">
        <v>6</v>
      </c>
      <c r="H341" s="63">
        <v>7.8</v>
      </c>
      <c r="I341" s="63">
        <v>8.2799999999999994</v>
      </c>
      <c r="J341" s="38">
        <v>56</v>
      </c>
      <c r="K341" s="38" t="s">
        <v>112</v>
      </c>
      <c r="L341" s="39" t="s">
        <v>79</v>
      </c>
      <c r="M341" s="38">
        <v>40</v>
      </c>
      <c r="N341" s="5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1" s="389"/>
      <c r="P341" s="389"/>
      <c r="Q341" s="389"/>
      <c r="R341" s="390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hidden="1" customHeight="1" x14ac:dyDescent="0.25">
      <c r="A342" s="64" t="s">
        <v>510</v>
      </c>
      <c r="B342" s="64" t="s">
        <v>511</v>
      </c>
      <c r="C342" s="37">
        <v>4301051297</v>
      </c>
      <c r="D342" s="387">
        <v>4607091384253</v>
      </c>
      <c r="E342" s="387"/>
      <c r="F342" s="63">
        <v>0.4</v>
      </c>
      <c r="G342" s="38">
        <v>6</v>
      </c>
      <c r="H342" s="63">
        <v>2.4</v>
      </c>
      <c r="I342" s="63">
        <v>2.6840000000000002</v>
      </c>
      <c r="J342" s="38">
        <v>156</v>
      </c>
      <c r="K342" s="38" t="s">
        <v>80</v>
      </c>
      <c r="L342" s="39" t="s">
        <v>79</v>
      </c>
      <c r="M342" s="38">
        <v>40</v>
      </c>
      <c r="N342" s="5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2" s="389"/>
      <c r="P342" s="389"/>
      <c r="Q342" s="389"/>
      <c r="R342" s="39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hidden="1" customHeight="1" x14ac:dyDescent="0.25">
      <c r="A343" s="64" t="s">
        <v>512</v>
      </c>
      <c r="B343" s="64" t="s">
        <v>513</v>
      </c>
      <c r="C343" s="37">
        <v>4301051444</v>
      </c>
      <c r="D343" s="387">
        <v>4680115881969</v>
      </c>
      <c r="E343" s="387"/>
      <c r="F343" s="63">
        <v>0.4</v>
      </c>
      <c r="G343" s="38">
        <v>6</v>
      </c>
      <c r="H343" s="63">
        <v>2.4</v>
      </c>
      <c r="I343" s="63">
        <v>2.6</v>
      </c>
      <c r="J343" s="38">
        <v>156</v>
      </c>
      <c r="K343" s="38" t="s">
        <v>80</v>
      </c>
      <c r="L343" s="39" t="s">
        <v>79</v>
      </c>
      <c r="M343" s="38">
        <v>40</v>
      </c>
      <c r="N343" s="5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3" s="389"/>
      <c r="P343" s="389"/>
      <c r="Q343" s="389"/>
      <c r="R343" s="39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hidden="1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5"/>
      <c r="N344" s="391" t="s">
        <v>43</v>
      </c>
      <c r="O344" s="392"/>
      <c r="P344" s="392"/>
      <c r="Q344" s="392"/>
      <c r="R344" s="392"/>
      <c r="S344" s="392"/>
      <c r="T344" s="393"/>
      <c r="U344" s="43" t="s">
        <v>42</v>
      </c>
      <c r="V344" s="44">
        <f>IFERROR(V340/H340,"0")+IFERROR(V341/H341,"0")+IFERROR(V342/H342,"0")+IFERROR(V343/H343,"0")</f>
        <v>0</v>
      </c>
      <c r="W344" s="44">
        <f>IFERROR(W340/H340,"0")+IFERROR(W341/H341,"0")+IFERROR(W342/H342,"0")+IFERROR(W343/H343,"0")</f>
        <v>0</v>
      </c>
      <c r="X344" s="44">
        <f>IFERROR(IF(X340="",0,X340),"0")+IFERROR(IF(X341="",0,X341),"0")+IFERROR(IF(X342="",0,X342),"0")+IFERROR(IF(X343="",0,X343),"0")</f>
        <v>0</v>
      </c>
      <c r="Y344" s="68"/>
      <c r="Z344" s="68"/>
    </row>
    <row r="345" spans="1:53" hidden="1" x14ac:dyDescent="0.2">
      <c r="A345" s="394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5"/>
      <c r="N345" s="391" t="s">
        <v>43</v>
      </c>
      <c r="O345" s="392"/>
      <c r="P345" s="392"/>
      <c r="Q345" s="392"/>
      <c r="R345" s="392"/>
      <c r="S345" s="392"/>
      <c r="T345" s="393"/>
      <c r="U345" s="43" t="s">
        <v>0</v>
      </c>
      <c r="V345" s="44">
        <f>IFERROR(SUM(V340:V343),"0")</f>
        <v>0</v>
      </c>
      <c r="W345" s="44">
        <f>IFERROR(SUM(W340:W343),"0")</f>
        <v>0</v>
      </c>
      <c r="X345" s="43"/>
      <c r="Y345" s="68"/>
      <c r="Z345" s="68"/>
    </row>
    <row r="346" spans="1:53" ht="14.25" hidden="1" customHeight="1" x14ac:dyDescent="0.25">
      <c r="A346" s="386" t="s">
        <v>236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67"/>
      <c r="Z346" s="67"/>
    </row>
    <row r="347" spans="1:53" ht="27" hidden="1" customHeight="1" x14ac:dyDescent="0.25">
      <c r="A347" s="64" t="s">
        <v>514</v>
      </c>
      <c r="B347" s="64" t="s">
        <v>515</v>
      </c>
      <c r="C347" s="37">
        <v>4301060322</v>
      </c>
      <c r="D347" s="387">
        <v>4607091389357</v>
      </c>
      <c r="E347" s="387"/>
      <c r="F347" s="63">
        <v>1.3</v>
      </c>
      <c r="G347" s="38">
        <v>6</v>
      </c>
      <c r="H347" s="63">
        <v>7.8</v>
      </c>
      <c r="I347" s="63">
        <v>8.2799999999999994</v>
      </c>
      <c r="J347" s="38">
        <v>56</v>
      </c>
      <c r="K347" s="38" t="s">
        <v>112</v>
      </c>
      <c r="L347" s="39" t="s">
        <v>79</v>
      </c>
      <c r="M347" s="38">
        <v>40</v>
      </c>
      <c r="N347" s="5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7" s="389"/>
      <c r="P347" s="389"/>
      <c r="Q347" s="389"/>
      <c r="R347" s="390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59" t="s">
        <v>66</v>
      </c>
    </row>
    <row r="348" spans="1:53" hidden="1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5"/>
      <c r="N348" s="391" t="s">
        <v>43</v>
      </c>
      <c r="O348" s="392"/>
      <c r="P348" s="392"/>
      <c r="Q348" s="392"/>
      <c r="R348" s="392"/>
      <c r="S348" s="392"/>
      <c r="T348" s="393"/>
      <c r="U348" s="43" t="s">
        <v>42</v>
      </c>
      <c r="V348" s="44">
        <f>IFERROR(V347/H347,"0")</f>
        <v>0</v>
      </c>
      <c r="W348" s="44">
        <f>IFERROR(W347/H347,"0")</f>
        <v>0</v>
      </c>
      <c r="X348" s="44">
        <f>IFERROR(IF(X347="",0,X347),"0")</f>
        <v>0</v>
      </c>
      <c r="Y348" s="68"/>
      <c r="Z348" s="68"/>
    </row>
    <row r="349" spans="1:53" hidden="1" x14ac:dyDescent="0.2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5"/>
      <c r="N349" s="391" t="s">
        <v>43</v>
      </c>
      <c r="O349" s="392"/>
      <c r="P349" s="392"/>
      <c r="Q349" s="392"/>
      <c r="R349" s="392"/>
      <c r="S349" s="392"/>
      <c r="T349" s="393"/>
      <c r="U349" s="43" t="s">
        <v>0</v>
      </c>
      <c r="V349" s="44">
        <f>IFERROR(SUM(V347:V347),"0")</f>
        <v>0</v>
      </c>
      <c r="W349" s="44">
        <f>IFERROR(SUM(W347:W347),"0")</f>
        <v>0</v>
      </c>
      <c r="X349" s="43"/>
      <c r="Y349" s="68"/>
      <c r="Z349" s="68"/>
    </row>
    <row r="350" spans="1:53" ht="27.75" hidden="1" customHeight="1" x14ac:dyDescent="0.2">
      <c r="A350" s="384" t="s">
        <v>516</v>
      </c>
      <c r="B350" s="384"/>
      <c r="C350" s="384"/>
      <c r="D350" s="384"/>
      <c r="E350" s="384"/>
      <c r="F350" s="384"/>
      <c r="G350" s="384"/>
      <c r="H350" s="384"/>
      <c r="I350" s="384"/>
      <c r="J350" s="384"/>
      <c r="K350" s="384"/>
      <c r="L350" s="384"/>
      <c r="M350" s="384"/>
      <c r="N350" s="384"/>
      <c r="O350" s="384"/>
      <c r="P350" s="384"/>
      <c r="Q350" s="384"/>
      <c r="R350" s="384"/>
      <c r="S350" s="384"/>
      <c r="T350" s="384"/>
      <c r="U350" s="384"/>
      <c r="V350" s="384"/>
      <c r="W350" s="384"/>
      <c r="X350" s="384"/>
      <c r="Y350" s="55"/>
      <c r="Z350" s="55"/>
    </row>
    <row r="351" spans="1:53" ht="16.5" hidden="1" customHeight="1" x14ac:dyDescent="0.25">
      <c r="A351" s="385" t="s">
        <v>517</v>
      </c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85"/>
      <c r="O351" s="385"/>
      <c r="P351" s="385"/>
      <c r="Q351" s="385"/>
      <c r="R351" s="385"/>
      <c r="S351" s="385"/>
      <c r="T351" s="385"/>
      <c r="U351" s="385"/>
      <c r="V351" s="385"/>
      <c r="W351" s="385"/>
      <c r="X351" s="385"/>
      <c r="Y351" s="66"/>
      <c r="Z351" s="66"/>
    </row>
    <row r="352" spans="1:53" ht="14.25" hidden="1" customHeight="1" x14ac:dyDescent="0.25">
      <c r="A352" s="386" t="s">
        <v>116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67"/>
      <c r="Z352" s="67"/>
    </row>
    <row r="353" spans="1:53" ht="27" hidden="1" customHeight="1" x14ac:dyDescent="0.25">
      <c r="A353" s="64" t="s">
        <v>518</v>
      </c>
      <c r="B353" s="64" t="s">
        <v>519</v>
      </c>
      <c r="C353" s="37">
        <v>4301011428</v>
      </c>
      <c r="D353" s="387">
        <v>4607091389708</v>
      </c>
      <c r="E353" s="387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5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3" s="389"/>
      <c r="P353" s="389"/>
      <c r="Q353" s="389"/>
      <c r="R353" s="390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ht="27" hidden="1" customHeight="1" x14ac:dyDescent="0.25">
      <c r="A354" s="64" t="s">
        <v>520</v>
      </c>
      <c r="B354" s="64" t="s">
        <v>521</v>
      </c>
      <c r="C354" s="37">
        <v>4301011427</v>
      </c>
      <c r="D354" s="387">
        <v>4607091389692</v>
      </c>
      <c r="E354" s="387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111</v>
      </c>
      <c r="M354" s="38">
        <v>50</v>
      </c>
      <c r="N354" s="5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4" s="389"/>
      <c r="P354" s="389"/>
      <c r="Q354" s="389"/>
      <c r="R354" s="390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hidden="1" x14ac:dyDescent="0.2">
      <c r="A355" s="394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5"/>
      <c r="N355" s="391" t="s">
        <v>43</v>
      </c>
      <c r="O355" s="392"/>
      <c r="P355" s="392"/>
      <c r="Q355" s="392"/>
      <c r="R355" s="392"/>
      <c r="S355" s="392"/>
      <c r="T355" s="393"/>
      <c r="U355" s="43" t="s">
        <v>42</v>
      </c>
      <c r="V355" s="44">
        <f>IFERROR(V353/H353,"0")+IFERROR(V354/H354,"0")</f>
        <v>0</v>
      </c>
      <c r="W355" s="44">
        <f>IFERROR(W353/H353,"0")+IFERROR(W354/H354,"0")</f>
        <v>0</v>
      </c>
      <c r="X355" s="44">
        <f>IFERROR(IF(X353="",0,X353),"0")+IFERROR(IF(X354="",0,X354),"0")</f>
        <v>0</v>
      </c>
      <c r="Y355" s="68"/>
      <c r="Z355" s="68"/>
    </row>
    <row r="356" spans="1:53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5"/>
      <c r="N356" s="391" t="s">
        <v>43</v>
      </c>
      <c r="O356" s="392"/>
      <c r="P356" s="392"/>
      <c r="Q356" s="392"/>
      <c r="R356" s="392"/>
      <c r="S356" s="392"/>
      <c r="T356" s="393"/>
      <c r="U356" s="43" t="s">
        <v>0</v>
      </c>
      <c r="V356" s="44">
        <f>IFERROR(SUM(V353:V354),"0")</f>
        <v>0</v>
      </c>
      <c r="W356" s="44">
        <f>IFERROR(SUM(W353:W354),"0")</f>
        <v>0</v>
      </c>
      <c r="X356" s="43"/>
      <c r="Y356" s="68"/>
      <c r="Z356" s="68"/>
    </row>
    <row r="357" spans="1:53" ht="14.25" hidden="1" customHeight="1" x14ac:dyDescent="0.25">
      <c r="A357" s="386" t="s">
        <v>76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67"/>
      <c r="Z357" s="67"/>
    </row>
    <row r="358" spans="1:53" ht="27" hidden="1" customHeight="1" x14ac:dyDescent="0.25">
      <c r="A358" s="64" t="s">
        <v>522</v>
      </c>
      <c r="B358" s="64" t="s">
        <v>523</v>
      </c>
      <c r="C358" s="37">
        <v>4301031177</v>
      </c>
      <c r="D358" s="387">
        <v>4607091389753</v>
      </c>
      <c r="E358" s="387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8" s="389"/>
      <c r="P358" s="389"/>
      <c r="Q358" s="389"/>
      <c r="R358" s="390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ref="W358:W370" si="15"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hidden="1" customHeight="1" x14ac:dyDescent="0.25">
      <c r="A359" s="64" t="s">
        <v>524</v>
      </c>
      <c r="B359" s="64" t="s">
        <v>525</v>
      </c>
      <c r="C359" s="37">
        <v>4301031174</v>
      </c>
      <c r="D359" s="387">
        <v>4607091389760</v>
      </c>
      <c r="E359" s="387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9" s="389"/>
      <c r="P359" s="389"/>
      <c r="Q359" s="389"/>
      <c r="R359" s="39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hidden="1" customHeight="1" x14ac:dyDescent="0.25">
      <c r="A360" s="64" t="s">
        <v>526</v>
      </c>
      <c r="B360" s="64" t="s">
        <v>527</v>
      </c>
      <c r="C360" s="37">
        <v>4301031175</v>
      </c>
      <c r="D360" s="387">
        <v>4607091389746</v>
      </c>
      <c r="E360" s="387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5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0" s="389"/>
      <c r="P360" s="389"/>
      <c r="Q360" s="389"/>
      <c r="R360" s="390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37.5" hidden="1" customHeight="1" x14ac:dyDescent="0.25">
      <c r="A361" s="64" t="s">
        <v>528</v>
      </c>
      <c r="B361" s="64" t="s">
        <v>529</v>
      </c>
      <c r="C361" s="37">
        <v>4301031236</v>
      </c>
      <c r="D361" s="387">
        <v>4680115882928</v>
      </c>
      <c r="E361" s="387"/>
      <c r="F361" s="63">
        <v>0.28000000000000003</v>
      </c>
      <c r="G361" s="38">
        <v>6</v>
      </c>
      <c r="H361" s="63">
        <v>1.68</v>
      </c>
      <c r="I361" s="63">
        <v>2.6</v>
      </c>
      <c r="J361" s="38">
        <v>156</v>
      </c>
      <c r="K361" s="38" t="s">
        <v>80</v>
      </c>
      <c r="L361" s="39" t="s">
        <v>79</v>
      </c>
      <c r="M361" s="38">
        <v>35</v>
      </c>
      <c r="N361" s="5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1" s="389"/>
      <c r="P361" s="389"/>
      <c r="Q361" s="389"/>
      <c r="R361" s="390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hidden="1" customHeight="1" x14ac:dyDescent="0.25">
      <c r="A362" s="64" t="s">
        <v>530</v>
      </c>
      <c r="B362" s="64" t="s">
        <v>531</v>
      </c>
      <c r="C362" s="37">
        <v>4301031257</v>
      </c>
      <c r="D362" s="387">
        <v>4680115883147</v>
      </c>
      <c r="E362" s="387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184</v>
      </c>
      <c r="L362" s="39" t="s">
        <v>79</v>
      </c>
      <c r="M362" s="38">
        <v>45</v>
      </c>
      <c r="N362" s="5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2" s="389"/>
      <c r="P362" s="389"/>
      <c r="Q362" s="389"/>
      <c r="R362" s="390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ref="X362:X370" si="16">IFERROR(IF(W362=0,"",ROUNDUP(W362/H362,0)*0.00502),"")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hidden="1" customHeight="1" x14ac:dyDescent="0.25">
      <c r="A363" s="64" t="s">
        <v>532</v>
      </c>
      <c r="B363" s="64" t="s">
        <v>533</v>
      </c>
      <c r="C363" s="37">
        <v>4301031178</v>
      </c>
      <c r="D363" s="387">
        <v>4607091384338</v>
      </c>
      <c r="E363" s="387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184</v>
      </c>
      <c r="L363" s="39" t="s">
        <v>79</v>
      </c>
      <c r="M363" s="38">
        <v>45</v>
      </c>
      <c r="N363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3" s="389"/>
      <c r="P363" s="389"/>
      <c r="Q363" s="389"/>
      <c r="R363" s="390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hidden="1" customHeight="1" x14ac:dyDescent="0.25">
      <c r="A364" s="64" t="s">
        <v>534</v>
      </c>
      <c r="B364" s="64" t="s">
        <v>535</v>
      </c>
      <c r="C364" s="37">
        <v>4301031254</v>
      </c>
      <c r="D364" s="387">
        <v>4680115883154</v>
      </c>
      <c r="E364" s="387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184</v>
      </c>
      <c r="L364" s="39" t="s">
        <v>79</v>
      </c>
      <c r="M364" s="38">
        <v>45</v>
      </c>
      <c r="N364" s="5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4" s="389"/>
      <c r="P364" s="389"/>
      <c r="Q364" s="389"/>
      <c r="R364" s="390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hidden="1" customHeight="1" x14ac:dyDescent="0.25">
      <c r="A365" s="64" t="s">
        <v>536</v>
      </c>
      <c r="B365" s="64" t="s">
        <v>537</v>
      </c>
      <c r="C365" s="37">
        <v>4301031171</v>
      </c>
      <c r="D365" s="387">
        <v>4607091389524</v>
      </c>
      <c r="E365" s="387"/>
      <c r="F365" s="63">
        <v>0.35</v>
      </c>
      <c r="G365" s="38">
        <v>6</v>
      </c>
      <c r="H365" s="63">
        <v>2.1</v>
      </c>
      <c r="I365" s="63">
        <v>2.23</v>
      </c>
      <c r="J365" s="38">
        <v>234</v>
      </c>
      <c r="K365" s="38" t="s">
        <v>184</v>
      </c>
      <c r="L365" s="39" t="s">
        <v>79</v>
      </c>
      <c r="M365" s="38">
        <v>45</v>
      </c>
      <c r="N365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5" s="389"/>
      <c r="P365" s="389"/>
      <c r="Q365" s="389"/>
      <c r="R365" s="390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hidden="1" customHeight="1" x14ac:dyDescent="0.25">
      <c r="A366" s="64" t="s">
        <v>538</v>
      </c>
      <c r="B366" s="64" t="s">
        <v>539</v>
      </c>
      <c r="C366" s="37">
        <v>4301031258</v>
      </c>
      <c r="D366" s="387">
        <v>4680115883161</v>
      </c>
      <c r="E366" s="387"/>
      <c r="F366" s="63">
        <v>0.28000000000000003</v>
      </c>
      <c r="G366" s="38">
        <v>6</v>
      </c>
      <c r="H366" s="63">
        <v>1.68</v>
      </c>
      <c r="I366" s="63">
        <v>1.81</v>
      </c>
      <c r="J366" s="38">
        <v>234</v>
      </c>
      <c r="K366" s="38" t="s">
        <v>184</v>
      </c>
      <c r="L366" s="39" t="s">
        <v>79</v>
      </c>
      <c r="M366" s="38">
        <v>45</v>
      </c>
      <c r="N366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6" s="389"/>
      <c r="P366" s="389"/>
      <c r="Q366" s="389"/>
      <c r="R366" s="390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hidden="1" customHeight="1" x14ac:dyDescent="0.25">
      <c r="A367" s="64" t="s">
        <v>540</v>
      </c>
      <c r="B367" s="64" t="s">
        <v>541</v>
      </c>
      <c r="C367" s="37">
        <v>4301031170</v>
      </c>
      <c r="D367" s="387">
        <v>4607091384345</v>
      </c>
      <c r="E367" s="387"/>
      <c r="F367" s="63">
        <v>0.35</v>
      </c>
      <c r="G367" s="38">
        <v>6</v>
      </c>
      <c r="H367" s="63">
        <v>2.1</v>
      </c>
      <c r="I367" s="63">
        <v>2.23</v>
      </c>
      <c r="J367" s="38">
        <v>234</v>
      </c>
      <c r="K367" s="38" t="s">
        <v>184</v>
      </c>
      <c r="L367" s="39" t="s">
        <v>79</v>
      </c>
      <c r="M367" s="38">
        <v>45</v>
      </c>
      <c r="N367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7" s="389"/>
      <c r="P367" s="389"/>
      <c r="Q367" s="389"/>
      <c r="R367" s="390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hidden="1" customHeight="1" x14ac:dyDescent="0.25">
      <c r="A368" s="64" t="s">
        <v>542</v>
      </c>
      <c r="B368" s="64" t="s">
        <v>543</v>
      </c>
      <c r="C368" s="37">
        <v>4301031256</v>
      </c>
      <c r="D368" s="387">
        <v>4680115883178</v>
      </c>
      <c r="E368" s="387"/>
      <c r="F368" s="63">
        <v>0.28000000000000003</v>
      </c>
      <c r="G368" s="38">
        <v>6</v>
      </c>
      <c r="H368" s="63">
        <v>1.68</v>
      </c>
      <c r="I368" s="63">
        <v>1.81</v>
      </c>
      <c r="J368" s="38">
        <v>234</v>
      </c>
      <c r="K368" s="38" t="s">
        <v>184</v>
      </c>
      <c r="L368" s="39" t="s">
        <v>79</v>
      </c>
      <c r="M368" s="38">
        <v>45</v>
      </c>
      <c r="N368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8" s="389"/>
      <c r="P368" s="389"/>
      <c r="Q368" s="389"/>
      <c r="R368" s="390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hidden="1" customHeight="1" x14ac:dyDescent="0.25">
      <c r="A369" s="64" t="s">
        <v>544</v>
      </c>
      <c r="B369" s="64" t="s">
        <v>545</v>
      </c>
      <c r="C369" s="37">
        <v>4301031172</v>
      </c>
      <c r="D369" s="387">
        <v>4607091389531</v>
      </c>
      <c r="E369" s="387"/>
      <c r="F369" s="63">
        <v>0.35</v>
      </c>
      <c r="G369" s="38">
        <v>6</v>
      </c>
      <c r="H369" s="63">
        <v>2.1</v>
      </c>
      <c r="I369" s="63">
        <v>2.23</v>
      </c>
      <c r="J369" s="38">
        <v>234</v>
      </c>
      <c r="K369" s="38" t="s">
        <v>184</v>
      </c>
      <c r="L369" s="39" t="s">
        <v>79</v>
      </c>
      <c r="M369" s="38">
        <v>45</v>
      </c>
      <c r="N369" s="5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9" s="389"/>
      <c r="P369" s="389"/>
      <c r="Q369" s="389"/>
      <c r="R369" s="390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hidden="1" customHeight="1" x14ac:dyDescent="0.25">
      <c r="A370" s="64" t="s">
        <v>546</v>
      </c>
      <c r="B370" s="64" t="s">
        <v>547</v>
      </c>
      <c r="C370" s="37">
        <v>4301031255</v>
      </c>
      <c r="D370" s="387">
        <v>4680115883185</v>
      </c>
      <c r="E370" s="387"/>
      <c r="F370" s="63">
        <v>0.28000000000000003</v>
      </c>
      <c r="G370" s="38">
        <v>6</v>
      </c>
      <c r="H370" s="63">
        <v>1.68</v>
      </c>
      <c r="I370" s="63">
        <v>1.81</v>
      </c>
      <c r="J370" s="38">
        <v>234</v>
      </c>
      <c r="K370" s="38" t="s">
        <v>184</v>
      </c>
      <c r="L370" s="39" t="s">
        <v>79</v>
      </c>
      <c r="M370" s="38">
        <v>45</v>
      </c>
      <c r="N370" s="596" t="s">
        <v>548</v>
      </c>
      <c r="O370" s="389"/>
      <c r="P370" s="389"/>
      <c r="Q370" s="389"/>
      <c r="R370" s="390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5"/>
        <v>0</v>
      </c>
      <c r="X370" s="42" t="str">
        <f t="shared" si="16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idden="1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5"/>
      <c r="N371" s="391" t="s">
        <v>43</v>
      </c>
      <c r="O371" s="392"/>
      <c r="P371" s="392"/>
      <c r="Q371" s="392"/>
      <c r="R371" s="392"/>
      <c r="S371" s="392"/>
      <c r="T371" s="393"/>
      <c r="U371" s="43" t="s">
        <v>42</v>
      </c>
      <c r="V371" s="44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>0</v>
      </c>
      <c r="W371" s="44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>0</v>
      </c>
      <c r="X371" s="44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>0</v>
      </c>
      <c r="Y371" s="68"/>
      <c r="Z371" s="68"/>
    </row>
    <row r="372" spans="1:53" hidden="1" x14ac:dyDescent="0.2">
      <c r="A372" s="394"/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5"/>
      <c r="N372" s="391" t="s">
        <v>43</v>
      </c>
      <c r="O372" s="392"/>
      <c r="P372" s="392"/>
      <c r="Q372" s="392"/>
      <c r="R372" s="392"/>
      <c r="S372" s="392"/>
      <c r="T372" s="393"/>
      <c r="U372" s="43" t="s">
        <v>0</v>
      </c>
      <c r="V372" s="44">
        <f>IFERROR(SUM(V358:V370),"0")</f>
        <v>0</v>
      </c>
      <c r="W372" s="44">
        <f>IFERROR(SUM(W358:W370),"0")</f>
        <v>0</v>
      </c>
      <c r="X372" s="43"/>
      <c r="Y372" s="68"/>
      <c r="Z372" s="68"/>
    </row>
    <row r="373" spans="1:53" ht="14.25" hidden="1" customHeight="1" x14ac:dyDescent="0.25">
      <c r="A373" s="386" t="s">
        <v>81</v>
      </c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386"/>
      <c r="O373" s="386"/>
      <c r="P373" s="386"/>
      <c r="Q373" s="386"/>
      <c r="R373" s="386"/>
      <c r="S373" s="386"/>
      <c r="T373" s="386"/>
      <c r="U373" s="386"/>
      <c r="V373" s="386"/>
      <c r="W373" s="386"/>
      <c r="X373" s="386"/>
      <c r="Y373" s="67"/>
      <c r="Z373" s="67"/>
    </row>
    <row r="374" spans="1:53" ht="27" hidden="1" customHeight="1" x14ac:dyDescent="0.25">
      <c r="A374" s="64" t="s">
        <v>549</v>
      </c>
      <c r="B374" s="64" t="s">
        <v>550</v>
      </c>
      <c r="C374" s="37">
        <v>4301051258</v>
      </c>
      <c r="D374" s="387">
        <v>4607091389685</v>
      </c>
      <c r="E374" s="387"/>
      <c r="F374" s="63">
        <v>1.3</v>
      </c>
      <c r="G374" s="38">
        <v>6</v>
      </c>
      <c r="H374" s="63">
        <v>7.8</v>
      </c>
      <c r="I374" s="63">
        <v>8.3460000000000001</v>
      </c>
      <c r="J374" s="38">
        <v>56</v>
      </c>
      <c r="K374" s="38" t="s">
        <v>112</v>
      </c>
      <c r="L374" s="39" t="s">
        <v>141</v>
      </c>
      <c r="M374" s="38">
        <v>45</v>
      </c>
      <c r="N374" s="5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4" s="389"/>
      <c r="P374" s="389"/>
      <c r="Q374" s="389"/>
      <c r="R374" s="390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hidden="1" customHeight="1" x14ac:dyDescent="0.25">
      <c r="A375" s="64" t="s">
        <v>551</v>
      </c>
      <c r="B375" s="64" t="s">
        <v>552</v>
      </c>
      <c r="C375" s="37">
        <v>4301051431</v>
      </c>
      <c r="D375" s="387">
        <v>4607091389654</v>
      </c>
      <c r="E375" s="387"/>
      <c r="F375" s="63">
        <v>0.33</v>
      </c>
      <c r="G375" s="38">
        <v>6</v>
      </c>
      <c r="H375" s="63">
        <v>1.98</v>
      </c>
      <c r="I375" s="63">
        <v>2.258</v>
      </c>
      <c r="J375" s="38">
        <v>156</v>
      </c>
      <c r="K375" s="38" t="s">
        <v>80</v>
      </c>
      <c r="L375" s="39" t="s">
        <v>141</v>
      </c>
      <c r="M375" s="38">
        <v>45</v>
      </c>
      <c r="N375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5" s="389"/>
      <c r="P375" s="389"/>
      <c r="Q375" s="389"/>
      <c r="R375" s="390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hidden="1" customHeight="1" x14ac:dyDescent="0.25">
      <c r="A376" s="64" t="s">
        <v>553</v>
      </c>
      <c r="B376" s="64" t="s">
        <v>554</v>
      </c>
      <c r="C376" s="37">
        <v>4301051284</v>
      </c>
      <c r="D376" s="387">
        <v>4607091384352</v>
      </c>
      <c r="E376" s="387"/>
      <c r="F376" s="63">
        <v>0.6</v>
      </c>
      <c r="G376" s="38">
        <v>4</v>
      </c>
      <c r="H376" s="63">
        <v>2.4</v>
      </c>
      <c r="I376" s="63">
        <v>2.6459999999999999</v>
      </c>
      <c r="J376" s="38">
        <v>120</v>
      </c>
      <c r="K376" s="38" t="s">
        <v>80</v>
      </c>
      <c r="L376" s="39" t="s">
        <v>141</v>
      </c>
      <c r="M376" s="38">
        <v>45</v>
      </c>
      <c r="N376" s="5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6" s="389"/>
      <c r="P376" s="389"/>
      <c r="Q376" s="389"/>
      <c r="R376" s="390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hidden="1" customHeight="1" x14ac:dyDescent="0.25">
      <c r="A377" s="64" t="s">
        <v>555</v>
      </c>
      <c r="B377" s="64" t="s">
        <v>556</v>
      </c>
      <c r="C377" s="37">
        <v>4301051257</v>
      </c>
      <c r="D377" s="387">
        <v>4607091389661</v>
      </c>
      <c r="E377" s="387"/>
      <c r="F377" s="63">
        <v>0.55000000000000004</v>
      </c>
      <c r="G377" s="38">
        <v>4</v>
      </c>
      <c r="H377" s="63">
        <v>2.2000000000000002</v>
      </c>
      <c r="I377" s="63">
        <v>2.492</v>
      </c>
      <c r="J377" s="38">
        <v>120</v>
      </c>
      <c r="K377" s="38" t="s">
        <v>80</v>
      </c>
      <c r="L377" s="39" t="s">
        <v>141</v>
      </c>
      <c r="M377" s="38">
        <v>45</v>
      </c>
      <c r="N377" s="60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7" s="389"/>
      <c r="P377" s="389"/>
      <c r="Q377" s="389"/>
      <c r="R377" s="390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hidden="1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5"/>
      <c r="N378" s="391" t="s">
        <v>43</v>
      </c>
      <c r="O378" s="392"/>
      <c r="P378" s="392"/>
      <c r="Q378" s="392"/>
      <c r="R378" s="392"/>
      <c r="S378" s="392"/>
      <c r="T378" s="393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hidden="1" x14ac:dyDescent="0.2">
      <c r="A379" s="394"/>
      <c r="B379" s="394"/>
      <c r="C379" s="394"/>
      <c r="D379" s="394"/>
      <c r="E379" s="394"/>
      <c r="F379" s="394"/>
      <c r="G379" s="394"/>
      <c r="H379" s="394"/>
      <c r="I379" s="394"/>
      <c r="J379" s="394"/>
      <c r="K379" s="394"/>
      <c r="L379" s="394"/>
      <c r="M379" s="395"/>
      <c r="N379" s="391" t="s">
        <v>43</v>
      </c>
      <c r="O379" s="392"/>
      <c r="P379" s="392"/>
      <c r="Q379" s="392"/>
      <c r="R379" s="392"/>
      <c r="S379" s="392"/>
      <c r="T379" s="393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hidden="1" customHeight="1" x14ac:dyDescent="0.25">
      <c r="A380" s="386" t="s">
        <v>236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67"/>
      <c r="Z380" s="67"/>
    </row>
    <row r="381" spans="1:53" ht="27" hidden="1" customHeight="1" x14ac:dyDescent="0.25">
      <c r="A381" s="64" t="s">
        <v>557</v>
      </c>
      <c r="B381" s="64" t="s">
        <v>558</v>
      </c>
      <c r="C381" s="37">
        <v>4301060352</v>
      </c>
      <c r="D381" s="387">
        <v>4680115881648</v>
      </c>
      <c r="E381" s="387"/>
      <c r="F381" s="63">
        <v>1</v>
      </c>
      <c r="G381" s="38">
        <v>4</v>
      </c>
      <c r="H381" s="63">
        <v>4</v>
      </c>
      <c r="I381" s="63">
        <v>4.4039999999999999</v>
      </c>
      <c r="J381" s="38">
        <v>104</v>
      </c>
      <c r="K381" s="38" t="s">
        <v>112</v>
      </c>
      <c r="L381" s="39" t="s">
        <v>79</v>
      </c>
      <c r="M381" s="38">
        <v>35</v>
      </c>
      <c r="N381" s="60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1" s="389"/>
      <c r="P381" s="389"/>
      <c r="Q381" s="389"/>
      <c r="R381" s="390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IFERROR(IF(W381=0,"",ROUNDUP(W381/H381,0)*0.01196),"")</f>
        <v/>
      </c>
      <c r="Y381" s="69" t="s">
        <v>48</v>
      </c>
      <c r="Z381" s="70" t="s">
        <v>48</v>
      </c>
      <c r="AD381" s="71"/>
      <c r="BA381" s="279" t="s">
        <v>66</v>
      </c>
    </row>
    <row r="382" spans="1:53" hidden="1" x14ac:dyDescent="0.2">
      <c r="A382" s="394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5"/>
      <c r="N382" s="391" t="s">
        <v>43</v>
      </c>
      <c r="O382" s="392"/>
      <c r="P382" s="392"/>
      <c r="Q382" s="392"/>
      <c r="R382" s="392"/>
      <c r="S382" s="392"/>
      <c r="T382" s="393"/>
      <c r="U382" s="43" t="s">
        <v>42</v>
      </c>
      <c r="V382" s="44">
        <f>IFERROR(V381/H381,"0")</f>
        <v>0</v>
      </c>
      <c r="W382" s="44">
        <f>IFERROR(W381/H381,"0")</f>
        <v>0</v>
      </c>
      <c r="X382" s="44">
        <f>IFERROR(IF(X381="",0,X381),"0")</f>
        <v>0</v>
      </c>
      <c r="Y382" s="68"/>
      <c r="Z382" s="68"/>
    </row>
    <row r="383" spans="1:53" hidden="1" x14ac:dyDescent="0.2">
      <c r="A383" s="394"/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5"/>
      <c r="N383" s="391" t="s">
        <v>43</v>
      </c>
      <c r="O383" s="392"/>
      <c r="P383" s="392"/>
      <c r="Q383" s="392"/>
      <c r="R383" s="392"/>
      <c r="S383" s="392"/>
      <c r="T383" s="393"/>
      <c r="U383" s="43" t="s">
        <v>0</v>
      </c>
      <c r="V383" s="44">
        <f>IFERROR(SUM(V381:V381),"0")</f>
        <v>0</v>
      </c>
      <c r="W383" s="44">
        <f>IFERROR(SUM(W381:W381),"0")</f>
        <v>0</v>
      </c>
      <c r="X383" s="43"/>
      <c r="Y383" s="68"/>
      <c r="Z383" s="68"/>
    </row>
    <row r="384" spans="1:53" ht="14.25" hidden="1" customHeight="1" x14ac:dyDescent="0.25">
      <c r="A384" s="386" t="s">
        <v>94</v>
      </c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6"/>
      <c r="P384" s="386"/>
      <c r="Q384" s="386"/>
      <c r="R384" s="386"/>
      <c r="S384" s="386"/>
      <c r="T384" s="386"/>
      <c r="U384" s="386"/>
      <c r="V384" s="386"/>
      <c r="W384" s="386"/>
      <c r="X384" s="386"/>
      <c r="Y384" s="67"/>
      <c r="Z384" s="67"/>
    </row>
    <row r="385" spans="1:53" ht="27" hidden="1" customHeight="1" x14ac:dyDescent="0.25">
      <c r="A385" s="64" t="s">
        <v>559</v>
      </c>
      <c r="B385" s="64" t="s">
        <v>560</v>
      </c>
      <c r="C385" s="37">
        <v>4301032046</v>
      </c>
      <c r="D385" s="387">
        <v>4680115884359</v>
      </c>
      <c r="E385" s="387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563</v>
      </c>
      <c r="L385" s="39" t="s">
        <v>562</v>
      </c>
      <c r="M385" s="38">
        <v>60</v>
      </c>
      <c r="N385" s="602" t="s">
        <v>561</v>
      </c>
      <c r="O385" s="389"/>
      <c r="P385" s="389"/>
      <c r="Q385" s="389"/>
      <c r="R385" s="390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564</v>
      </c>
      <c r="B386" s="64" t="s">
        <v>565</v>
      </c>
      <c r="C386" s="37">
        <v>4301032045</v>
      </c>
      <c r="D386" s="387">
        <v>4680115884335</v>
      </c>
      <c r="E386" s="387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563</v>
      </c>
      <c r="L386" s="39" t="s">
        <v>562</v>
      </c>
      <c r="M386" s="38">
        <v>60</v>
      </c>
      <c r="N386" s="603" t="s">
        <v>566</v>
      </c>
      <c r="O386" s="389"/>
      <c r="P386" s="389"/>
      <c r="Q386" s="389"/>
      <c r="R386" s="390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567</v>
      </c>
      <c r="B387" s="64" t="s">
        <v>568</v>
      </c>
      <c r="C387" s="37">
        <v>4301032047</v>
      </c>
      <c r="D387" s="387">
        <v>4680115884342</v>
      </c>
      <c r="E387" s="387"/>
      <c r="F387" s="63">
        <v>0.06</v>
      </c>
      <c r="G387" s="38">
        <v>20</v>
      </c>
      <c r="H387" s="63">
        <v>1.2</v>
      </c>
      <c r="I387" s="63">
        <v>1.8</v>
      </c>
      <c r="J387" s="38">
        <v>200</v>
      </c>
      <c r="K387" s="38" t="s">
        <v>563</v>
      </c>
      <c r="L387" s="39" t="s">
        <v>562</v>
      </c>
      <c r="M387" s="38">
        <v>60</v>
      </c>
      <c r="N387" s="604" t="s">
        <v>569</v>
      </c>
      <c r="O387" s="389"/>
      <c r="P387" s="389"/>
      <c r="Q387" s="389"/>
      <c r="R387" s="390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hidden="1" customHeight="1" x14ac:dyDescent="0.25">
      <c r="A388" s="64" t="s">
        <v>570</v>
      </c>
      <c r="B388" s="64" t="s">
        <v>571</v>
      </c>
      <c r="C388" s="37">
        <v>4301170011</v>
      </c>
      <c r="D388" s="387">
        <v>4680115884113</v>
      </c>
      <c r="E388" s="387"/>
      <c r="F388" s="63">
        <v>0.11</v>
      </c>
      <c r="G388" s="38">
        <v>12</v>
      </c>
      <c r="H388" s="63">
        <v>1.32</v>
      </c>
      <c r="I388" s="63">
        <v>1.88</v>
      </c>
      <c r="J388" s="38">
        <v>200</v>
      </c>
      <c r="K388" s="38" t="s">
        <v>563</v>
      </c>
      <c r="L388" s="39" t="s">
        <v>562</v>
      </c>
      <c r="M388" s="38">
        <v>150</v>
      </c>
      <c r="N388" s="605" t="s">
        <v>572</v>
      </c>
      <c r="O388" s="389"/>
      <c r="P388" s="389"/>
      <c r="Q388" s="389"/>
      <c r="R388" s="390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idden="1" x14ac:dyDescent="0.2">
      <c r="A389" s="394"/>
      <c r="B389" s="394"/>
      <c r="C389" s="394"/>
      <c r="D389" s="394"/>
      <c r="E389" s="394"/>
      <c r="F389" s="394"/>
      <c r="G389" s="394"/>
      <c r="H389" s="394"/>
      <c r="I389" s="394"/>
      <c r="J389" s="394"/>
      <c r="K389" s="394"/>
      <c r="L389" s="394"/>
      <c r="M389" s="395"/>
      <c r="N389" s="391" t="s">
        <v>43</v>
      </c>
      <c r="O389" s="392"/>
      <c r="P389" s="392"/>
      <c r="Q389" s="392"/>
      <c r="R389" s="392"/>
      <c r="S389" s="392"/>
      <c r="T389" s="393"/>
      <c r="U389" s="43" t="s">
        <v>42</v>
      </c>
      <c r="V389" s="44">
        <f>IFERROR(V385/H385,"0")+IFERROR(V386/H386,"0")+IFERROR(V387/H387,"0")+IFERROR(V388/H388,"0")</f>
        <v>0</v>
      </c>
      <c r="W389" s="44">
        <f>IFERROR(W385/H385,"0")+IFERROR(W386/H386,"0")+IFERROR(W387/H387,"0")+IFERROR(W388/H388,"0")</f>
        <v>0</v>
      </c>
      <c r="X389" s="44">
        <f>IFERROR(IF(X385="",0,X385),"0")+IFERROR(IF(X386="",0,X386),"0")+IFERROR(IF(X387="",0,X387),"0")+IFERROR(IF(X388="",0,X388),"0")</f>
        <v>0</v>
      </c>
      <c r="Y389" s="68"/>
      <c r="Z389" s="68"/>
    </row>
    <row r="390" spans="1:53" hidden="1" x14ac:dyDescent="0.2">
      <c r="A390" s="394"/>
      <c r="B390" s="394"/>
      <c r="C390" s="394"/>
      <c r="D390" s="394"/>
      <c r="E390" s="394"/>
      <c r="F390" s="394"/>
      <c r="G390" s="394"/>
      <c r="H390" s="394"/>
      <c r="I390" s="394"/>
      <c r="J390" s="394"/>
      <c r="K390" s="394"/>
      <c r="L390" s="394"/>
      <c r="M390" s="395"/>
      <c r="N390" s="391" t="s">
        <v>43</v>
      </c>
      <c r="O390" s="392"/>
      <c r="P390" s="392"/>
      <c r="Q390" s="392"/>
      <c r="R390" s="392"/>
      <c r="S390" s="392"/>
      <c r="T390" s="393"/>
      <c r="U390" s="43" t="s">
        <v>0</v>
      </c>
      <c r="V390" s="44">
        <f>IFERROR(SUM(V385:V388),"0")</f>
        <v>0</v>
      </c>
      <c r="W390" s="44">
        <f>IFERROR(SUM(W385:W388),"0")</f>
        <v>0</v>
      </c>
      <c r="X390" s="43"/>
      <c r="Y390" s="68"/>
      <c r="Z390" s="68"/>
    </row>
    <row r="391" spans="1:53" ht="16.5" hidden="1" customHeight="1" x14ac:dyDescent="0.25">
      <c r="A391" s="385" t="s">
        <v>573</v>
      </c>
      <c r="B391" s="385"/>
      <c r="C391" s="385"/>
      <c r="D391" s="385"/>
      <c r="E391" s="385"/>
      <c r="F391" s="385"/>
      <c r="G391" s="385"/>
      <c r="H391" s="385"/>
      <c r="I391" s="385"/>
      <c r="J391" s="385"/>
      <c r="K391" s="385"/>
      <c r="L391" s="385"/>
      <c r="M391" s="385"/>
      <c r="N391" s="385"/>
      <c r="O391" s="385"/>
      <c r="P391" s="385"/>
      <c r="Q391" s="385"/>
      <c r="R391" s="385"/>
      <c r="S391" s="385"/>
      <c r="T391" s="385"/>
      <c r="U391" s="385"/>
      <c r="V391" s="385"/>
      <c r="W391" s="385"/>
      <c r="X391" s="385"/>
      <c r="Y391" s="66"/>
      <c r="Z391" s="66"/>
    </row>
    <row r="392" spans="1:53" ht="14.25" hidden="1" customHeight="1" x14ac:dyDescent="0.25">
      <c r="A392" s="386" t="s">
        <v>108</v>
      </c>
      <c r="B392" s="386"/>
      <c r="C392" s="386"/>
      <c r="D392" s="386"/>
      <c r="E392" s="386"/>
      <c r="F392" s="386"/>
      <c r="G392" s="386"/>
      <c r="H392" s="386"/>
      <c r="I392" s="386"/>
      <c r="J392" s="386"/>
      <c r="K392" s="386"/>
      <c r="L392" s="386"/>
      <c r="M392" s="386"/>
      <c r="N392" s="386"/>
      <c r="O392" s="386"/>
      <c r="P392" s="386"/>
      <c r="Q392" s="386"/>
      <c r="R392" s="386"/>
      <c r="S392" s="386"/>
      <c r="T392" s="386"/>
      <c r="U392" s="386"/>
      <c r="V392" s="386"/>
      <c r="W392" s="386"/>
      <c r="X392" s="386"/>
      <c r="Y392" s="67"/>
      <c r="Z392" s="67"/>
    </row>
    <row r="393" spans="1:53" ht="27" hidden="1" customHeight="1" x14ac:dyDescent="0.25">
      <c r="A393" s="64" t="s">
        <v>574</v>
      </c>
      <c r="B393" s="64" t="s">
        <v>575</v>
      </c>
      <c r="C393" s="37">
        <v>4301020196</v>
      </c>
      <c r="D393" s="387">
        <v>4607091389388</v>
      </c>
      <c r="E393" s="387"/>
      <c r="F393" s="63">
        <v>1.3</v>
      </c>
      <c r="G393" s="38">
        <v>4</v>
      </c>
      <c r="H393" s="63">
        <v>5.2</v>
      </c>
      <c r="I393" s="63">
        <v>5.6079999999999997</v>
      </c>
      <c r="J393" s="38">
        <v>104</v>
      </c>
      <c r="K393" s="38" t="s">
        <v>112</v>
      </c>
      <c r="L393" s="39" t="s">
        <v>141</v>
      </c>
      <c r="M393" s="38">
        <v>35</v>
      </c>
      <c r="N393" s="6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3" s="389"/>
      <c r="P393" s="389"/>
      <c r="Q393" s="389"/>
      <c r="R393" s="390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IFERROR(IF(W393=0,"",ROUNDUP(W393/H393,0)*0.01196),"")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ht="27" hidden="1" customHeight="1" x14ac:dyDescent="0.25">
      <c r="A394" s="64" t="s">
        <v>576</v>
      </c>
      <c r="B394" s="64" t="s">
        <v>577</v>
      </c>
      <c r="C394" s="37">
        <v>4301020185</v>
      </c>
      <c r="D394" s="387">
        <v>4607091389364</v>
      </c>
      <c r="E394" s="387"/>
      <c r="F394" s="63">
        <v>0.42</v>
      </c>
      <c r="G394" s="38">
        <v>6</v>
      </c>
      <c r="H394" s="63">
        <v>2.52</v>
      </c>
      <c r="I394" s="63">
        <v>2.75</v>
      </c>
      <c r="J394" s="38">
        <v>156</v>
      </c>
      <c r="K394" s="38" t="s">
        <v>80</v>
      </c>
      <c r="L394" s="39" t="s">
        <v>141</v>
      </c>
      <c r="M394" s="38">
        <v>35</v>
      </c>
      <c r="N394" s="60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4" s="389"/>
      <c r="P394" s="389"/>
      <c r="Q394" s="389"/>
      <c r="R394" s="390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5" t="s">
        <v>66</v>
      </c>
    </row>
    <row r="395" spans="1:53" hidden="1" x14ac:dyDescent="0.2">
      <c r="A395" s="394"/>
      <c r="B395" s="394"/>
      <c r="C395" s="394"/>
      <c r="D395" s="394"/>
      <c r="E395" s="394"/>
      <c r="F395" s="394"/>
      <c r="G395" s="394"/>
      <c r="H395" s="394"/>
      <c r="I395" s="394"/>
      <c r="J395" s="394"/>
      <c r="K395" s="394"/>
      <c r="L395" s="394"/>
      <c r="M395" s="395"/>
      <c r="N395" s="391" t="s">
        <v>43</v>
      </c>
      <c r="O395" s="392"/>
      <c r="P395" s="392"/>
      <c r="Q395" s="392"/>
      <c r="R395" s="392"/>
      <c r="S395" s="392"/>
      <c r="T395" s="393"/>
      <c r="U395" s="43" t="s">
        <v>42</v>
      </c>
      <c r="V395" s="44">
        <f>IFERROR(V393/H393,"0")+IFERROR(V394/H394,"0")</f>
        <v>0</v>
      </c>
      <c r="W395" s="44">
        <f>IFERROR(W393/H393,"0")+IFERROR(W394/H394,"0")</f>
        <v>0</v>
      </c>
      <c r="X395" s="44">
        <f>IFERROR(IF(X393="",0,X393),"0")+IFERROR(IF(X394="",0,X394),"0")</f>
        <v>0</v>
      </c>
      <c r="Y395" s="68"/>
      <c r="Z395" s="68"/>
    </row>
    <row r="396" spans="1:53" hidden="1" x14ac:dyDescent="0.2">
      <c r="A396" s="394"/>
      <c r="B396" s="394"/>
      <c r="C396" s="394"/>
      <c r="D396" s="394"/>
      <c r="E396" s="394"/>
      <c r="F396" s="394"/>
      <c r="G396" s="394"/>
      <c r="H396" s="394"/>
      <c r="I396" s="394"/>
      <c r="J396" s="394"/>
      <c r="K396" s="394"/>
      <c r="L396" s="394"/>
      <c r="M396" s="395"/>
      <c r="N396" s="391" t="s">
        <v>43</v>
      </c>
      <c r="O396" s="392"/>
      <c r="P396" s="392"/>
      <c r="Q396" s="392"/>
      <c r="R396" s="392"/>
      <c r="S396" s="392"/>
      <c r="T396" s="393"/>
      <c r="U396" s="43" t="s">
        <v>0</v>
      </c>
      <c r="V396" s="44">
        <f>IFERROR(SUM(V393:V394),"0")</f>
        <v>0</v>
      </c>
      <c r="W396" s="44">
        <f>IFERROR(SUM(W393:W394),"0")</f>
        <v>0</v>
      </c>
      <c r="X396" s="43"/>
      <c r="Y396" s="68"/>
      <c r="Z396" s="68"/>
    </row>
    <row r="397" spans="1:53" ht="14.25" hidden="1" customHeight="1" x14ac:dyDescent="0.25">
      <c r="A397" s="386" t="s">
        <v>76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67"/>
      <c r="Z397" s="67"/>
    </row>
    <row r="398" spans="1:53" ht="27" hidden="1" customHeight="1" x14ac:dyDescent="0.25">
      <c r="A398" s="64" t="s">
        <v>578</v>
      </c>
      <c r="B398" s="64" t="s">
        <v>579</v>
      </c>
      <c r="C398" s="37">
        <v>4301031212</v>
      </c>
      <c r="D398" s="387">
        <v>4607091389739</v>
      </c>
      <c r="E398" s="387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80</v>
      </c>
      <c r="L398" s="39" t="s">
        <v>111</v>
      </c>
      <c r="M398" s="38">
        <v>45</v>
      </c>
      <c r="N398" s="6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8" s="389"/>
      <c r="P398" s="389"/>
      <c r="Q398" s="389"/>
      <c r="R398" s="390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ref="W398:W404" si="17"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hidden="1" customHeight="1" x14ac:dyDescent="0.25">
      <c r="A399" s="64" t="s">
        <v>580</v>
      </c>
      <c r="B399" s="64" t="s">
        <v>581</v>
      </c>
      <c r="C399" s="37">
        <v>4301031247</v>
      </c>
      <c r="D399" s="387">
        <v>4680115883048</v>
      </c>
      <c r="E399" s="387"/>
      <c r="F399" s="63">
        <v>1</v>
      </c>
      <c r="G399" s="38">
        <v>4</v>
      </c>
      <c r="H399" s="63">
        <v>4</v>
      </c>
      <c r="I399" s="63">
        <v>4.21</v>
      </c>
      <c r="J399" s="38">
        <v>120</v>
      </c>
      <c r="K399" s="38" t="s">
        <v>80</v>
      </c>
      <c r="L399" s="39" t="s">
        <v>79</v>
      </c>
      <c r="M399" s="38">
        <v>40</v>
      </c>
      <c r="N399" s="6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9" s="389"/>
      <c r="P399" s="389"/>
      <c r="Q399" s="389"/>
      <c r="R399" s="390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IFERROR(IF(W399=0,"",ROUNDUP(W399/H399,0)*0.00937),"")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hidden="1" customHeight="1" x14ac:dyDescent="0.25">
      <c r="A400" s="64" t="s">
        <v>582</v>
      </c>
      <c r="B400" s="64" t="s">
        <v>583</v>
      </c>
      <c r="C400" s="37">
        <v>4301031176</v>
      </c>
      <c r="D400" s="387">
        <v>4607091389425</v>
      </c>
      <c r="E400" s="387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184</v>
      </c>
      <c r="L400" s="39" t="s">
        <v>79</v>
      </c>
      <c r="M400" s="38">
        <v>45</v>
      </c>
      <c r="N400" s="6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0" s="389"/>
      <c r="P400" s="389"/>
      <c r="Q400" s="389"/>
      <c r="R400" s="390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hidden="1" customHeight="1" x14ac:dyDescent="0.25">
      <c r="A401" s="64" t="s">
        <v>584</v>
      </c>
      <c r="B401" s="64" t="s">
        <v>585</v>
      </c>
      <c r="C401" s="37">
        <v>4301031215</v>
      </c>
      <c r="D401" s="387">
        <v>4680115882911</v>
      </c>
      <c r="E401" s="387"/>
      <c r="F401" s="63">
        <v>0.4</v>
      </c>
      <c r="G401" s="38">
        <v>6</v>
      </c>
      <c r="H401" s="63">
        <v>2.4</v>
      </c>
      <c r="I401" s="63">
        <v>2.5299999999999998</v>
      </c>
      <c r="J401" s="38">
        <v>234</v>
      </c>
      <c r="K401" s="38" t="s">
        <v>184</v>
      </c>
      <c r="L401" s="39" t="s">
        <v>79</v>
      </c>
      <c r="M401" s="38">
        <v>40</v>
      </c>
      <c r="N401" s="611" t="s">
        <v>586</v>
      </c>
      <c r="O401" s="389"/>
      <c r="P401" s="389"/>
      <c r="Q401" s="389"/>
      <c r="R401" s="390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7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hidden="1" customHeight="1" x14ac:dyDescent="0.25">
      <c r="A402" s="64" t="s">
        <v>587</v>
      </c>
      <c r="B402" s="64" t="s">
        <v>588</v>
      </c>
      <c r="C402" s="37">
        <v>4301031167</v>
      </c>
      <c r="D402" s="387">
        <v>4680115880771</v>
      </c>
      <c r="E402" s="387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184</v>
      </c>
      <c r="L402" s="39" t="s">
        <v>79</v>
      </c>
      <c r="M402" s="38">
        <v>45</v>
      </c>
      <c r="N402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2" s="389"/>
      <c r="P402" s="389"/>
      <c r="Q402" s="389"/>
      <c r="R402" s="390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hidden="1" customHeight="1" x14ac:dyDescent="0.25">
      <c r="A403" s="64" t="s">
        <v>589</v>
      </c>
      <c r="B403" s="64" t="s">
        <v>590</v>
      </c>
      <c r="C403" s="37">
        <v>4301031173</v>
      </c>
      <c r="D403" s="387">
        <v>4607091389500</v>
      </c>
      <c r="E403" s="387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184</v>
      </c>
      <c r="L403" s="39" t="s">
        <v>79</v>
      </c>
      <c r="M403" s="38">
        <v>45</v>
      </c>
      <c r="N403" s="6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3" s="389"/>
      <c r="P403" s="389"/>
      <c r="Q403" s="389"/>
      <c r="R403" s="390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ht="27" hidden="1" customHeight="1" x14ac:dyDescent="0.25">
      <c r="A404" s="64" t="s">
        <v>591</v>
      </c>
      <c r="B404" s="64" t="s">
        <v>592</v>
      </c>
      <c r="C404" s="37">
        <v>4301031103</v>
      </c>
      <c r="D404" s="387">
        <v>4680115881983</v>
      </c>
      <c r="E404" s="387"/>
      <c r="F404" s="63">
        <v>0.28000000000000003</v>
      </c>
      <c r="G404" s="38">
        <v>4</v>
      </c>
      <c r="H404" s="63">
        <v>1.1200000000000001</v>
      </c>
      <c r="I404" s="63">
        <v>1.252</v>
      </c>
      <c r="J404" s="38">
        <v>234</v>
      </c>
      <c r="K404" s="38" t="s">
        <v>184</v>
      </c>
      <c r="L404" s="39" t="s">
        <v>79</v>
      </c>
      <c r="M404" s="38">
        <v>40</v>
      </c>
      <c r="N404" s="6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4" s="389"/>
      <c r="P404" s="389"/>
      <c r="Q404" s="389"/>
      <c r="R404" s="390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92" t="s">
        <v>66</v>
      </c>
    </row>
    <row r="405" spans="1:53" hidden="1" x14ac:dyDescent="0.2">
      <c r="A405" s="394"/>
      <c r="B405" s="394"/>
      <c r="C405" s="394"/>
      <c r="D405" s="394"/>
      <c r="E405" s="394"/>
      <c r="F405" s="394"/>
      <c r="G405" s="394"/>
      <c r="H405" s="394"/>
      <c r="I405" s="394"/>
      <c r="J405" s="394"/>
      <c r="K405" s="394"/>
      <c r="L405" s="394"/>
      <c r="M405" s="395"/>
      <c r="N405" s="391" t="s">
        <v>43</v>
      </c>
      <c r="O405" s="392"/>
      <c r="P405" s="392"/>
      <c r="Q405" s="392"/>
      <c r="R405" s="392"/>
      <c r="S405" s="392"/>
      <c r="T405" s="393"/>
      <c r="U405" s="43" t="s">
        <v>42</v>
      </c>
      <c r="V405" s="44">
        <f>IFERROR(V398/H398,"0")+IFERROR(V399/H399,"0")+IFERROR(V400/H400,"0")+IFERROR(V401/H401,"0")+IFERROR(V402/H402,"0")+IFERROR(V403/H403,"0")+IFERROR(V404/H404,"0")</f>
        <v>0</v>
      </c>
      <c r="W405" s="44">
        <f>IFERROR(W398/H398,"0")+IFERROR(W399/H399,"0")+IFERROR(W400/H400,"0")+IFERROR(W401/H401,"0")+IFERROR(W402/H402,"0")+IFERROR(W403/H403,"0")+IFERROR(W404/H404,"0")</f>
        <v>0</v>
      </c>
      <c r="X405" s="44">
        <f>IFERROR(IF(X398="",0,X398),"0")+IFERROR(IF(X399="",0,X399),"0")+IFERROR(IF(X400="",0,X400),"0")+IFERROR(IF(X401="",0,X401),"0")+IFERROR(IF(X402="",0,X402),"0")+IFERROR(IF(X403="",0,X403),"0")+IFERROR(IF(X404="",0,X404),"0")</f>
        <v>0</v>
      </c>
      <c r="Y405" s="68"/>
      <c r="Z405" s="68"/>
    </row>
    <row r="406" spans="1:53" hidden="1" x14ac:dyDescent="0.2">
      <c r="A406" s="394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5"/>
      <c r="N406" s="391" t="s">
        <v>43</v>
      </c>
      <c r="O406" s="392"/>
      <c r="P406" s="392"/>
      <c r="Q406" s="392"/>
      <c r="R406" s="392"/>
      <c r="S406" s="392"/>
      <c r="T406" s="393"/>
      <c r="U406" s="43" t="s">
        <v>0</v>
      </c>
      <c r="V406" s="44">
        <f>IFERROR(SUM(V398:V404),"0")</f>
        <v>0</v>
      </c>
      <c r="W406" s="44">
        <f>IFERROR(SUM(W398:W404),"0")</f>
        <v>0</v>
      </c>
      <c r="X406" s="43"/>
      <c r="Y406" s="68"/>
      <c r="Z406" s="68"/>
    </row>
    <row r="407" spans="1:53" ht="14.25" hidden="1" customHeight="1" x14ac:dyDescent="0.25">
      <c r="A407" s="386" t="s">
        <v>103</v>
      </c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6"/>
      <c r="P407" s="386"/>
      <c r="Q407" s="386"/>
      <c r="R407" s="386"/>
      <c r="S407" s="386"/>
      <c r="T407" s="386"/>
      <c r="U407" s="386"/>
      <c r="V407" s="386"/>
      <c r="W407" s="386"/>
      <c r="X407" s="386"/>
      <c r="Y407" s="67"/>
      <c r="Z407" s="67"/>
    </row>
    <row r="408" spans="1:53" ht="27" hidden="1" customHeight="1" x14ac:dyDescent="0.25">
      <c r="A408" s="64" t="s">
        <v>593</v>
      </c>
      <c r="B408" s="64" t="s">
        <v>594</v>
      </c>
      <c r="C408" s="37">
        <v>4301170010</v>
      </c>
      <c r="D408" s="387">
        <v>4680115884090</v>
      </c>
      <c r="E408" s="387"/>
      <c r="F408" s="63">
        <v>0.11</v>
      </c>
      <c r="G408" s="38">
        <v>12</v>
      </c>
      <c r="H408" s="63">
        <v>1.32</v>
      </c>
      <c r="I408" s="63">
        <v>1.88</v>
      </c>
      <c r="J408" s="38">
        <v>200</v>
      </c>
      <c r="K408" s="38" t="s">
        <v>563</v>
      </c>
      <c r="L408" s="39" t="s">
        <v>562</v>
      </c>
      <c r="M408" s="38">
        <v>150</v>
      </c>
      <c r="N408" s="615" t="s">
        <v>595</v>
      </c>
      <c r="O408" s="389"/>
      <c r="P408" s="389"/>
      <c r="Q408" s="389"/>
      <c r="R408" s="390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hidden="1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5"/>
      <c r="N409" s="391" t="s">
        <v>43</v>
      </c>
      <c r="O409" s="392"/>
      <c r="P409" s="392"/>
      <c r="Q409" s="392"/>
      <c r="R409" s="392"/>
      <c r="S409" s="392"/>
      <c r="T409" s="393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hidden="1" x14ac:dyDescent="0.2">
      <c r="A410" s="394"/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5"/>
      <c r="N410" s="391" t="s">
        <v>43</v>
      </c>
      <c r="O410" s="392"/>
      <c r="P410" s="392"/>
      <c r="Q410" s="392"/>
      <c r="R410" s="392"/>
      <c r="S410" s="392"/>
      <c r="T410" s="393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hidden="1" customHeight="1" x14ac:dyDescent="0.2">
      <c r="A411" s="384" t="s">
        <v>596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55"/>
      <c r="Z411" s="55"/>
    </row>
    <row r="412" spans="1:53" ht="16.5" hidden="1" customHeight="1" x14ac:dyDescent="0.25">
      <c r="A412" s="385" t="s">
        <v>596</v>
      </c>
      <c r="B412" s="385"/>
      <c r="C412" s="385"/>
      <c r="D412" s="385"/>
      <c r="E412" s="385"/>
      <c r="F412" s="385"/>
      <c r="G412" s="385"/>
      <c r="H412" s="385"/>
      <c r="I412" s="385"/>
      <c r="J412" s="385"/>
      <c r="K412" s="385"/>
      <c r="L412" s="385"/>
      <c r="M412" s="385"/>
      <c r="N412" s="385"/>
      <c r="O412" s="385"/>
      <c r="P412" s="385"/>
      <c r="Q412" s="385"/>
      <c r="R412" s="385"/>
      <c r="S412" s="385"/>
      <c r="T412" s="385"/>
      <c r="U412" s="385"/>
      <c r="V412" s="385"/>
      <c r="W412" s="385"/>
      <c r="X412" s="385"/>
      <c r="Y412" s="66"/>
      <c r="Z412" s="66"/>
    </row>
    <row r="413" spans="1:53" ht="14.25" hidden="1" customHeight="1" x14ac:dyDescent="0.25">
      <c r="A413" s="386" t="s">
        <v>116</v>
      </c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6"/>
      <c r="O413" s="386"/>
      <c r="P413" s="386"/>
      <c r="Q413" s="386"/>
      <c r="R413" s="386"/>
      <c r="S413" s="386"/>
      <c r="T413" s="386"/>
      <c r="U413" s="386"/>
      <c r="V413" s="386"/>
      <c r="W413" s="386"/>
      <c r="X413" s="386"/>
      <c r="Y413" s="67"/>
      <c r="Z413" s="67"/>
    </row>
    <row r="414" spans="1:53" ht="27" hidden="1" customHeight="1" x14ac:dyDescent="0.25">
      <c r="A414" s="64" t="s">
        <v>597</v>
      </c>
      <c r="B414" s="64" t="s">
        <v>598</v>
      </c>
      <c r="C414" s="37">
        <v>4301011371</v>
      </c>
      <c r="D414" s="387">
        <v>4607091389067</v>
      </c>
      <c r="E414" s="387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141</v>
      </c>
      <c r="M414" s="38">
        <v>55</v>
      </c>
      <c r="N414" s="6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9"/>
      <c r="P414" s="389"/>
      <c r="Q414" s="389"/>
      <c r="R414" s="390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hidden="1" customHeight="1" x14ac:dyDescent="0.25">
      <c r="A415" s="64" t="s">
        <v>599</v>
      </c>
      <c r="B415" s="64" t="s">
        <v>600</v>
      </c>
      <c r="C415" s="37">
        <v>4301011363</v>
      </c>
      <c r="D415" s="387">
        <v>4607091383522</v>
      </c>
      <c r="E415" s="387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9"/>
      <c r="P415" s="389"/>
      <c r="Q415" s="389"/>
      <c r="R415" s="390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hidden="1" customHeight="1" x14ac:dyDescent="0.25">
      <c r="A416" s="64" t="s">
        <v>601</v>
      </c>
      <c r="B416" s="64" t="s">
        <v>602</v>
      </c>
      <c r="C416" s="37">
        <v>4301011431</v>
      </c>
      <c r="D416" s="387">
        <v>4607091384437</v>
      </c>
      <c r="E416" s="387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61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9"/>
      <c r="P416" s="389"/>
      <c r="Q416" s="389"/>
      <c r="R416" s="390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hidden="1" customHeight="1" x14ac:dyDescent="0.25">
      <c r="A417" s="64" t="s">
        <v>603</v>
      </c>
      <c r="B417" s="64" t="s">
        <v>604</v>
      </c>
      <c r="C417" s="37">
        <v>4301011365</v>
      </c>
      <c r="D417" s="387">
        <v>4607091389104</v>
      </c>
      <c r="E417" s="38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6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9"/>
      <c r="P417" s="389"/>
      <c r="Q417" s="389"/>
      <c r="R417" s="39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hidden="1" customHeight="1" x14ac:dyDescent="0.25">
      <c r="A418" s="64" t="s">
        <v>605</v>
      </c>
      <c r="B418" s="64" t="s">
        <v>606</v>
      </c>
      <c r="C418" s="37">
        <v>4301011367</v>
      </c>
      <c r="D418" s="387">
        <v>4680115880603</v>
      </c>
      <c r="E418" s="387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6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9"/>
      <c r="P418" s="389"/>
      <c r="Q418" s="389"/>
      <c r="R418" s="39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hidden="1" customHeight="1" x14ac:dyDescent="0.25">
      <c r="A419" s="64" t="s">
        <v>607</v>
      </c>
      <c r="B419" s="64" t="s">
        <v>608</v>
      </c>
      <c r="C419" s="37">
        <v>4301011168</v>
      </c>
      <c r="D419" s="387">
        <v>4607091389999</v>
      </c>
      <c r="E419" s="387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6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9"/>
      <c r="P419" s="389"/>
      <c r="Q419" s="389"/>
      <c r="R419" s="39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hidden="1" customHeight="1" x14ac:dyDescent="0.25">
      <c r="A420" s="64" t="s">
        <v>609</v>
      </c>
      <c r="B420" s="64" t="s">
        <v>610</v>
      </c>
      <c r="C420" s="37">
        <v>4301011372</v>
      </c>
      <c r="D420" s="387">
        <v>4680115882782</v>
      </c>
      <c r="E420" s="387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6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9"/>
      <c r="P420" s="389"/>
      <c r="Q420" s="389"/>
      <c r="R420" s="39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hidden="1" customHeight="1" x14ac:dyDescent="0.25">
      <c r="A421" s="64" t="s">
        <v>611</v>
      </c>
      <c r="B421" s="64" t="s">
        <v>612</v>
      </c>
      <c r="C421" s="37">
        <v>4301011190</v>
      </c>
      <c r="D421" s="387">
        <v>4607091389098</v>
      </c>
      <c r="E421" s="387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141</v>
      </c>
      <c r="M421" s="38">
        <v>50</v>
      </c>
      <c r="N421" s="6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9"/>
      <c r="P421" s="389"/>
      <c r="Q421" s="389"/>
      <c r="R421" s="39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hidden="1" customHeight="1" x14ac:dyDescent="0.25">
      <c r="A422" s="64" t="s">
        <v>613</v>
      </c>
      <c r="B422" s="64" t="s">
        <v>614</v>
      </c>
      <c r="C422" s="37">
        <v>4301011366</v>
      </c>
      <c r="D422" s="387">
        <v>4607091389982</v>
      </c>
      <c r="E422" s="387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9"/>
      <c r="P422" s="389"/>
      <c r="Q422" s="389"/>
      <c r="R422" s="39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5"/>
      <c r="N423" s="391" t="s">
        <v>43</v>
      </c>
      <c r="O423" s="392"/>
      <c r="P423" s="392"/>
      <c r="Q423" s="392"/>
      <c r="R423" s="392"/>
      <c r="S423" s="392"/>
      <c r="T423" s="393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hidden="1" x14ac:dyDescent="0.2">
      <c r="A424" s="394"/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5"/>
      <c r="N424" s="391" t="s">
        <v>43</v>
      </c>
      <c r="O424" s="392"/>
      <c r="P424" s="392"/>
      <c r="Q424" s="392"/>
      <c r="R424" s="392"/>
      <c r="S424" s="392"/>
      <c r="T424" s="393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hidden="1" customHeight="1" x14ac:dyDescent="0.25">
      <c r="A425" s="386" t="s">
        <v>108</v>
      </c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6"/>
      <c r="P425" s="386"/>
      <c r="Q425" s="386"/>
      <c r="R425" s="386"/>
      <c r="S425" s="386"/>
      <c r="T425" s="386"/>
      <c r="U425" s="386"/>
      <c r="V425" s="386"/>
      <c r="W425" s="386"/>
      <c r="X425" s="386"/>
      <c r="Y425" s="67"/>
      <c r="Z425" s="67"/>
    </row>
    <row r="426" spans="1:53" ht="16.5" hidden="1" customHeight="1" x14ac:dyDescent="0.25">
      <c r="A426" s="64" t="s">
        <v>615</v>
      </c>
      <c r="B426" s="64" t="s">
        <v>616</v>
      </c>
      <c r="C426" s="37">
        <v>4301020222</v>
      </c>
      <c r="D426" s="387">
        <v>4607091388930</v>
      </c>
      <c r="E426" s="387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6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9"/>
      <c r="P426" s="389"/>
      <c r="Q426" s="389"/>
      <c r="R426" s="390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hidden="1" customHeight="1" x14ac:dyDescent="0.25">
      <c r="A427" s="64" t="s">
        <v>617</v>
      </c>
      <c r="B427" s="64" t="s">
        <v>618</v>
      </c>
      <c r="C427" s="37">
        <v>4301020206</v>
      </c>
      <c r="D427" s="387">
        <v>4680115880054</v>
      </c>
      <c r="E427" s="387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6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9"/>
      <c r="P427" s="389"/>
      <c r="Q427" s="389"/>
      <c r="R427" s="390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hidden="1" x14ac:dyDescent="0.2">
      <c r="A428" s="394"/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5"/>
      <c r="N428" s="391" t="s">
        <v>43</v>
      </c>
      <c r="O428" s="392"/>
      <c r="P428" s="392"/>
      <c r="Q428" s="392"/>
      <c r="R428" s="392"/>
      <c r="S428" s="392"/>
      <c r="T428" s="393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hidden="1" x14ac:dyDescent="0.2">
      <c r="A429" s="394"/>
      <c r="B429" s="394"/>
      <c r="C429" s="394"/>
      <c r="D429" s="394"/>
      <c r="E429" s="394"/>
      <c r="F429" s="394"/>
      <c r="G429" s="394"/>
      <c r="H429" s="394"/>
      <c r="I429" s="394"/>
      <c r="J429" s="394"/>
      <c r="K429" s="394"/>
      <c r="L429" s="394"/>
      <c r="M429" s="395"/>
      <c r="N429" s="391" t="s">
        <v>43</v>
      </c>
      <c r="O429" s="392"/>
      <c r="P429" s="392"/>
      <c r="Q429" s="392"/>
      <c r="R429" s="392"/>
      <c r="S429" s="392"/>
      <c r="T429" s="393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hidden="1" customHeight="1" x14ac:dyDescent="0.25">
      <c r="A430" s="386" t="s">
        <v>76</v>
      </c>
      <c r="B430" s="386"/>
      <c r="C430" s="386"/>
      <c r="D430" s="386"/>
      <c r="E430" s="386"/>
      <c r="F430" s="386"/>
      <c r="G430" s="386"/>
      <c r="H430" s="386"/>
      <c r="I430" s="386"/>
      <c r="J430" s="386"/>
      <c r="K430" s="386"/>
      <c r="L430" s="386"/>
      <c r="M430" s="386"/>
      <c r="N430" s="386"/>
      <c r="O430" s="386"/>
      <c r="P430" s="386"/>
      <c r="Q430" s="386"/>
      <c r="R430" s="386"/>
      <c r="S430" s="386"/>
      <c r="T430" s="386"/>
      <c r="U430" s="386"/>
      <c r="V430" s="386"/>
      <c r="W430" s="386"/>
      <c r="X430" s="386"/>
      <c r="Y430" s="67"/>
      <c r="Z430" s="67"/>
    </row>
    <row r="431" spans="1:53" ht="27" hidden="1" customHeight="1" x14ac:dyDescent="0.25">
      <c r="A431" s="64" t="s">
        <v>619</v>
      </c>
      <c r="B431" s="64" t="s">
        <v>620</v>
      </c>
      <c r="C431" s="37">
        <v>4301031252</v>
      </c>
      <c r="D431" s="387">
        <v>4680115883116</v>
      </c>
      <c r="E431" s="387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6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9"/>
      <c r="P431" s="389"/>
      <c r="Q431" s="389"/>
      <c r="R431" s="390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9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hidden="1" customHeight="1" x14ac:dyDescent="0.25">
      <c r="A432" s="64" t="s">
        <v>621</v>
      </c>
      <c r="B432" s="64" t="s">
        <v>622</v>
      </c>
      <c r="C432" s="37">
        <v>4301031248</v>
      </c>
      <c r="D432" s="387">
        <v>4680115883093</v>
      </c>
      <c r="E432" s="387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6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9"/>
      <c r="P432" s="389"/>
      <c r="Q432" s="389"/>
      <c r="R432" s="390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hidden="1" customHeight="1" x14ac:dyDescent="0.25">
      <c r="A433" s="64" t="s">
        <v>623</v>
      </c>
      <c r="B433" s="64" t="s">
        <v>624</v>
      </c>
      <c r="C433" s="37">
        <v>4301031250</v>
      </c>
      <c r="D433" s="387">
        <v>4680115883109</v>
      </c>
      <c r="E433" s="387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6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9"/>
      <c r="P433" s="389"/>
      <c r="Q433" s="389"/>
      <c r="R433" s="390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hidden="1" customHeight="1" x14ac:dyDescent="0.25">
      <c r="A434" s="64" t="s">
        <v>625</v>
      </c>
      <c r="B434" s="64" t="s">
        <v>626</v>
      </c>
      <c r="C434" s="37">
        <v>4301031249</v>
      </c>
      <c r="D434" s="387">
        <v>4680115882072</v>
      </c>
      <c r="E434" s="387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630" t="s">
        <v>627</v>
      </c>
      <c r="O434" s="389"/>
      <c r="P434" s="389"/>
      <c r="Q434" s="389"/>
      <c r="R434" s="39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hidden="1" customHeight="1" x14ac:dyDescent="0.25">
      <c r="A435" s="64" t="s">
        <v>628</v>
      </c>
      <c r="B435" s="64" t="s">
        <v>629</v>
      </c>
      <c r="C435" s="37">
        <v>4301031251</v>
      </c>
      <c r="D435" s="387">
        <v>4680115882102</v>
      </c>
      <c r="E435" s="387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631" t="s">
        <v>630</v>
      </c>
      <c r="O435" s="389"/>
      <c r="P435" s="389"/>
      <c r="Q435" s="389"/>
      <c r="R435" s="39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hidden="1" customHeight="1" x14ac:dyDescent="0.25">
      <c r="A436" s="64" t="s">
        <v>631</v>
      </c>
      <c r="B436" s="64" t="s">
        <v>632</v>
      </c>
      <c r="C436" s="37">
        <v>4301031253</v>
      </c>
      <c r="D436" s="387">
        <v>4680115882096</v>
      </c>
      <c r="E436" s="387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632" t="s">
        <v>633</v>
      </c>
      <c r="O436" s="389"/>
      <c r="P436" s="389"/>
      <c r="Q436" s="389"/>
      <c r="R436" s="39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5"/>
      <c r="N437" s="391" t="s">
        <v>43</v>
      </c>
      <c r="O437" s="392"/>
      <c r="P437" s="392"/>
      <c r="Q437" s="392"/>
      <c r="R437" s="392"/>
      <c r="S437" s="392"/>
      <c r="T437" s="393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394"/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5"/>
      <c r="N438" s="391" t="s">
        <v>43</v>
      </c>
      <c r="O438" s="392"/>
      <c r="P438" s="392"/>
      <c r="Q438" s="392"/>
      <c r="R438" s="392"/>
      <c r="S438" s="392"/>
      <c r="T438" s="393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hidden="1" customHeight="1" x14ac:dyDescent="0.25">
      <c r="A439" s="386" t="s">
        <v>81</v>
      </c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6"/>
      <c r="O439" s="386"/>
      <c r="P439" s="386"/>
      <c r="Q439" s="386"/>
      <c r="R439" s="386"/>
      <c r="S439" s="386"/>
      <c r="T439" s="386"/>
      <c r="U439" s="386"/>
      <c r="V439" s="386"/>
      <c r="W439" s="386"/>
      <c r="X439" s="386"/>
      <c r="Y439" s="67"/>
      <c r="Z439" s="67"/>
    </row>
    <row r="440" spans="1:53" ht="16.5" hidden="1" customHeight="1" x14ac:dyDescent="0.25">
      <c r="A440" s="64" t="s">
        <v>634</v>
      </c>
      <c r="B440" s="64" t="s">
        <v>635</v>
      </c>
      <c r="C440" s="37">
        <v>4301051230</v>
      </c>
      <c r="D440" s="387">
        <v>4607091383409</v>
      </c>
      <c r="E440" s="387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6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9"/>
      <c r="P440" s="389"/>
      <c r="Q440" s="389"/>
      <c r="R440" s="390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hidden="1" customHeight="1" x14ac:dyDescent="0.25">
      <c r="A441" s="64" t="s">
        <v>636</v>
      </c>
      <c r="B441" s="64" t="s">
        <v>637</v>
      </c>
      <c r="C441" s="37">
        <v>4301051231</v>
      </c>
      <c r="D441" s="387">
        <v>4607091383416</v>
      </c>
      <c r="E441" s="387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6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9"/>
      <c r="P441" s="389"/>
      <c r="Q441" s="389"/>
      <c r="R441" s="390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idden="1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5"/>
      <c r="N442" s="391" t="s">
        <v>43</v>
      </c>
      <c r="O442" s="392"/>
      <c r="P442" s="392"/>
      <c r="Q442" s="392"/>
      <c r="R442" s="392"/>
      <c r="S442" s="392"/>
      <c r="T442" s="393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hidden="1" x14ac:dyDescent="0.2">
      <c r="A443" s="394"/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5"/>
      <c r="N443" s="391" t="s">
        <v>43</v>
      </c>
      <c r="O443" s="392"/>
      <c r="P443" s="392"/>
      <c r="Q443" s="392"/>
      <c r="R443" s="392"/>
      <c r="S443" s="392"/>
      <c r="T443" s="393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hidden="1" customHeight="1" x14ac:dyDescent="0.2">
      <c r="A444" s="384" t="s">
        <v>638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55"/>
      <c r="Z444" s="55"/>
    </row>
    <row r="445" spans="1:53" ht="16.5" hidden="1" customHeight="1" x14ac:dyDescent="0.25">
      <c r="A445" s="385" t="s">
        <v>639</v>
      </c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85"/>
      <c r="O445" s="385"/>
      <c r="P445" s="385"/>
      <c r="Q445" s="385"/>
      <c r="R445" s="385"/>
      <c r="S445" s="385"/>
      <c r="T445" s="385"/>
      <c r="U445" s="385"/>
      <c r="V445" s="385"/>
      <c r="W445" s="385"/>
      <c r="X445" s="385"/>
      <c r="Y445" s="66"/>
      <c r="Z445" s="66"/>
    </row>
    <row r="446" spans="1:53" ht="14.25" hidden="1" customHeight="1" x14ac:dyDescent="0.25">
      <c r="A446" s="386" t="s">
        <v>116</v>
      </c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67"/>
      <c r="Z446" s="67"/>
    </row>
    <row r="447" spans="1:53" ht="27" hidden="1" customHeight="1" x14ac:dyDescent="0.25">
      <c r="A447" s="64" t="s">
        <v>640</v>
      </c>
      <c r="B447" s="64" t="s">
        <v>641</v>
      </c>
      <c r="C447" s="37">
        <v>4301011585</v>
      </c>
      <c r="D447" s="387">
        <v>4640242180441</v>
      </c>
      <c r="E447" s="387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635" t="s">
        <v>642</v>
      </c>
      <c r="O447" s="389"/>
      <c r="P447" s="389"/>
      <c r="Q447" s="389"/>
      <c r="R447" s="390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hidden="1" customHeight="1" x14ac:dyDescent="0.25">
      <c r="A448" s="64" t="s">
        <v>643</v>
      </c>
      <c r="B448" s="64" t="s">
        <v>644</v>
      </c>
      <c r="C448" s="37">
        <v>4301011584</v>
      </c>
      <c r="D448" s="387">
        <v>4640242180564</v>
      </c>
      <c r="E448" s="387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636" t="s">
        <v>645</v>
      </c>
      <c r="O448" s="389"/>
      <c r="P448" s="389"/>
      <c r="Q448" s="389"/>
      <c r="R448" s="390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hidden="1" x14ac:dyDescent="0.2">
      <c r="A449" s="394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5"/>
      <c r="N449" s="391" t="s">
        <v>43</v>
      </c>
      <c r="O449" s="392"/>
      <c r="P449" s="392"/>
      <c r="Q449" s="392"/>
      <c r="R449" s="392"/>
      <c r="S449" s="392"/>
      <c r="T449" s="393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idden="1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5"/>
      <c r="N450" s="391" t="s">
        <v>43</v>
      </c>
      <c r="O450" s="392"/>
      <c r="P450" s="392"/>
      <c r="Q450" s="392"/>
      <c r="R450" s="392"/>
      <c r="S450" s="392"/>
      <c r="T450" s="393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hidden="1" customHeight="1" x14ac:dyDescent="0.25">
      <c r="A451" s="386" t="s">
        <v>108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67"/>
      <c r="Z451" s="67"/>
    </row>
    <row r="452" spans="1:53" ht="27" hidden="1" customHeight="1" x14ac:dyDescent="0.25">
      <c r="A452" s="64" t="s">
        <v>646</v>
      </c>
      <c r="B452" s="64" t="s">
        <v>647</v>
      </c>
      <c r="C452" s="37">
        <v>4301020260</v>
      </c>
      <c r="D452" s="387">
        <v>4640242180526</v>
      </c>
      <c r="E452" s="387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637" t="s">
        <v>648</v>
      </c>
      <c r="O452" s="389"/>
      <c r="P452" s="389"/>
      <c r="Q452" s="389"/>
      <c r="R452" s="390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hidden="1" customHeight="1" x14ac:dyDescent="0.25">
      <c r="A453" s="64" t="s">
        <v>649</v>
      </c>
      <c r="B453" s="64" t="s">
        <v>650</v>
      </c>
      <c r="C453" s="37">
        <v>4301020269</v>
      </c>
      <c r="D453" s="387">
        <v>4640242180519</v>
      </c>
      <c r="E453" s="387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141</v>
      </c>
      <c r="M453" s="38">
        <v>50</v>
      </c>
      <c r="N453" s="638" t="s">
        <v>651</v>
      </c>
      <c r="O453" s="389"/>
      <c r="P453" s="389"/>
      <c r="Q453" s="389"/>
      <c r="R453" s="390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hidden="1" x14ac:dyDescent="0.2">
      <c r="A454" s="394"/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5"/>
      <c r="N454" s="391" t="s">
        <v>43</v>
      </c>
      <c r="O454" s="392"/>
      <c r="P454" s="392"/>
      <c r="Q454" s="392"/>
      <c r="R454" s="392"/>
      <c r="S454" s="392"/>
      <c r="T454" s="393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hidden="1" x14ac:dyDescent="0.2">
      <c r="A455" s="394"/>
      <c r="B455" s="394"/>
      <c r="C455" s="394"/>
      <c r="D455" s="394"/>
      <c r="E455" s="394"/>
      <c r="F455" s="394"/>
      <c r="G455" s="394"/>
      <c r="H455" s="394"/>
      <c r="I455" s="394"/>
      <c r="J455" s="394"/>
      <c r="K455" s="394"/>
      <c r="L455" s="394"/>
      <c r="M455" s="395"/>
      <c r="N455" s="391" t="s">
        <v>43</v>
      </c>
      <c r="O455" s="392"/>
      <c r="P455" s="392"/>
      <c r="Q455" s="392"/>
      <c r="R455" s="392"/>
      <c r="S455" s="392"/>
      <c r="T455" s="393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hidden="1" customHeight="1" x14ac:dyDescent="0.25">
      <c r="A456" s="386" t="s">
        <v>76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67"/>
      <c r="Z456" s="67"/>
    </row>
    <row r="457" spans="1:53" ht="27" hidden="1" customHeight="1" x14ac:dyDescent="0.25">
      <c r="A457" s="64" t="s">
        <v>653</v>
      </c>
      <c r="B457" s="64" t="s">
        <v>654</v>
      </c>
      <c r="C457" s="37">
        <v>4301031200</v>
      </c>
      <c r="D457" s="387">
        <v>4640242180489</v>
      </c>
      <c r="E457" s="387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184</v>
      </c>
      <c r="L457" s="39" t="s">
        <v>79</v>
      </c>
      <c r="M457" s="38">
        <v>40</v>
      </c>
      <c r="N457" s="639" t="s">
        <v>655</v>
      </c>
      <c r="O457" s="389"/>
      <c r="P457" s="389"/>
      <c r="Q457" s="389"/>
      <c r="R457" s="390"/>
      <c r="S457" s="40" t="s">
        <v>652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130</v>
      </c>
      <c r="AD457" s="71"/>
      <c r="BA457" s="317" t="s">
        <v>66</v>
      </c>
    </row>
    <row r="458" spans="1:53" ht="27" hidden="1" customHeight="1" x14ac:dyDescent="0.25">
      <c r="A458" s="64" t="s">
        <v>656</v>
      </c>
      <c r="B458" s="64" t="s">
        <v>657</v>
      </c>
      <c r="C458" s="37">
        <v>4301031280</v>
      </c>
      <c r="D458" s="387">
        <v>4640242180816</v>
      </c>
      <c r="E458" s="387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640" t="s">
        <v>658</v>
      </c>
      <c r="O458" s="389"/>
      <c r="P458" s="389"/>
      <c r="Q458" s="389"/>
      <c r="R458" s="390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ht="27" hidden="1" customHeight="1" x14ac:dyDescent="0.25">
      <c r="A459" s="64" t="s">
        <v>659</v>
      </c>
      <c r="B459" s="64" t="s">
        <v>660</v>
      </c>
      <c r="C459" s="37">
        <v>4301031244</v>
      </c>
      <c r="D459" s="387">
        <v>4640242180595</v>
      </c>
      <c r="E459" s="387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41" t="s">
        <v>661</v>
      </c>
      <c r="O459" s="389"/>
      <c r="P459" s="389"/>
      <c r="Q459" s="389"/>
      <c r="R459" s="390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hidden="1" customHeight="1" x14ac:dyDescent="0.25">
      <c r="A460" s="64" t="s">
        <v>662</v>
      </c>
      <c r="B460" s="64" t="s">
        <v>663</v>
      </c>
      <c r="C460" s="37">
        <v>4301031203</v>
      </c>
      <c r="D460" s="387">
        <v>4640242180908</v>
      </c>
      <c r="E460" s="387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184</v>
      </c>
      <c r="L460" s="39" t="s">
        <v>79</v>
      </c>
      <c r="M460" s="38">
        <v>40</v>
      </c>
      <c r="N460" s="642" t="s">
        <v>664</v>
      </c>
      <c r="O460" s="389"/>
      <c r="P460" s="389"/>
      <c r="Q460" s="389"/>
      <c r="R460" s="390"/>
      <c r="S460" s="40" t="s">
        <v>652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hidden="1" x14ac:dyDescent="0.2">
      <c r="A461" s="394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5"/>
      <c r="N461" s="391" t="s">
        <v>43</v>
      </c>
      <c r="O461" s="392"/>
      <c r="P461" s="392"/>
      <c r="Q461" s="392"/>
      <c r="R461" s="392"/>
      <c r="S461" s="392"/>
      <c r="T461" s="393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5"/>
      <c r="N462" s="391" t="s">
        <v>43</v>
      </c>
      <c r="O462" s="392"/>
      <c r="P462" s="392"/>
      <c r="Q462" s="392"/>
      <c r="R462" s="392"/>
      <c r="S462" s="392"/>
      <c r="T462" s="393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hidden="1" customHeight="1" x14ac:dyDescent="0.25">
      <c r="A463" s="386" t="s">
        <v>81</v>
      </c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6"/>
      <c r="P463" s="386"/>
      <c r="Q463" s="386"/>
      <c r="R463" s="386"/>
      <c r="S463" s="386"/>
      <c r="T463" s="386"/>
      <c r="U463" s="386"/>
      <c r="V463" s="386"/>
      <c r="W463" s="386"/>
      <c r="X463" s="386"/>
      <c r="Y463" s="67"/>
      <c r="Z463" s="67"/>
    </row>
    <row r="464" spans="1:53" ht="27" hidden="1" customHeight="1" x14ac:dyDescent="0.25">
      <c r="A464" s="64" t="s">
        <v>665</v>
      </c>
      <c r="B464" s="64" t="s">
        <v>666</v>
      </c>
      <c r="C464" s="37">
        <v>4301051390</v>
      </c>
      <c r="D464" s="387">
        <v>4640242181233</v>
      </c>
      <c r="E464" s="387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184</v>
      </c>
      <c r="L464" s="39" t="s">
        <v>79</v>
      </c>
      <c r="M464" s="38">
        <v>40</v>
      </c>
      <c r="N464" s="643" t="s">
        <v>667</v>
      </c>
      <c r="O464" s="389"/>
      <c r="P464" s="389"/>
      <c r="Q464" s="389"/>
      <c r="R464" s="390"/>
      <c r="S464" s="40" t="s">
        <v>652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130</v>
      </c>
      <c r="AD464" s="71"/>
      <c r="BA464" s="321" t="s">
        <v>66</v>
      </c>
    </row>
    <row r="465" spans="1:53" ht="27" hidden="1" customHeight="1" x14ac:dyDescent="0.25">
      <c r="A465" s="64" t="s">
        <v>668</v>
      </c>
      <c r="B465" s="64" t="s">
        <v>669</v>
      </c>
      <c r="C465" s="37">
        <v>4301051448</v>
      </c>
      <c r="D465" s="387">
        <v>4640242181226</v>
      </c>
      <c r="E465" s="387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184</v>
      </c>
      <c r="L465" s="39" t="s">
        <v>79</v>
      </c>
      <c r="M465" s="38">
        <v>30</v>
      </c>
      <c r="N465" s="644" t="s">
        <v>670</v>
      </c>
      <c r="O465" s="389"/>
      <c r="P465" s="389"/>
      <c r="Q465" s="389"/>
      <c r="R465" s="390"/>
      <c r="S465" s="40" t="s">
        <v>652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130</v>
      </c>
      <c r="AD465" s="71"/>
      <c r="BA465" s="322" t="s">
        <v>66</v>
      </c>
    </row>
    <row r="466" spans="1:53" ht="27" hidden="1" customHeight="1" x14ac:dyDescent="0.25">
      <c r="A466" s="64" t="s">
        <v>671</v>
      </c>
      <c r="B466" s="64" t="s">
        <v>672</v>
      </c>
      <c r="C466" s="37">
        <v>4301051310</v>
      </c>
      <c r="D466" s="387">
        <v>4680115880870</v>
      </c>
      <c r="E466" s="387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141</v>
      </c>
      <c r="M466" s="38">
        <v>40</v>
      </c>
      <c r="N466" s="64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9"/>
      <c r="P466" s="389"/>
      <c r="Q466" s="389"/>
      <c r="R466" s="390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3" t="s">
        <v>66</v>
      </c>
    </row>
    <row r="467" spans="1:53" ht="27" hidden="1" customHeight="1" x14ac:dyDescent="0.25">
      <c r="A467" s="64" t="s">
        <v>673</v>
      </c>
      <c r="B467" s="64" t="s">
        <v>674</v>
      </c>
      <c r="C467" s="37">
        <v>4301051510</v>
      </c>
      <c r="D467" s="387">
        <v>4640242180540</v>
      </c>
      <c r="E467" s="387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646" t="s">
        <v>675</v>
      </c>
      <c r="O467" s="389"/>
      <c r="P467" s="389"/>
      <c r="Q467" s="389"/>
      <c r="R467" s="390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24" t="s">
        <v>66</v>
      </c>
    </row>
    <row r="468" spans="1:53" ht="27" hidden="1" customHeight="1" x14ac:dyDescent="0.25">
      <c r="A468" s="64" t="s">
        <v>676</v>
      </c>
      <c r="B468" s="64" t="s">
        <v>677</v>
      </c>
      <c r="C468" s="37">
        <v>4301051508</v>
      </c>
      <c r="D468" s="387">
        <v>4640242180557</v>
      </c>
      <c r="E468" s="387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647" t="s">
        <v>678</v>
      </c>
      <c r="O468" s="389"/>
      <c r="P468" s="389"/>
      <c r="Q468" s="389"/>
      <c r="R468" s="390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25" t="s">
        <v>66</v>
      </c>
    </row>
    <row r="469" spans="1:53" hidden="1" x14ac:dyDescent="0.2">
      <c r="A469" s="394"/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5"/>
      <c r="N469" s="391" t="s">
        <v>43</v>
      </c>
      <c r="O469" s="392"/>
      <c r="P469" s="392"/>
      <c r="Q469" s="392"/>
      <c r="R469" s="392"/>
      <c r="S469" s="392"/>
      <c r="T469" s="393"/>
      <c r="U469" s="43" t="s">
        <v>42</v>
      </c>
      <c r="V469" s="44">
        <f>IFERROR(V464/H464,"0")+IFERROR(V465/H465,"0")+IFERROR(V466/H466,"0")+IFERROR(V467/H467,"0")+IFERROR(V468/H468,"0")</f>
        <v>0</v>
      </c>
      <c r="W469" s="44">
        <f>IFERROR(W464/H464,"0")+IFERROR(W465/H465,"0")+IFERROR(W466/H466,"0")+IFERROR(W467/H467,"0")+IFERROR(W468/H468,"0")</f>
        <v>0</v>
      </c>
      <c r="X469" s="44">
        <f>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hidden="1" x14ac:dyDescent="0.2">
      <c r="A470" s="394"/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5"/>
      <c r="N470" s="391" t="s">
        <v>43</v>
      </c>
      <c r="O470" s="392"/>
      <c r="P470" s="392"/>
      <c r="Q470" s="392"/>
      <c r="R470" s="392"/>
      <c r="S470" s="392"/>
      <c r="T470" s="393"/>
      <c r="U470" s="43" t="s">
        <v>0</v>
      </c>
      <c r="V470" s="44">
        <f>IFERROR(SUM(V464:V468),"0")</f>
        <v>0</v>
      </c>
      <c r="W470" s="44">
        <f>IFERROR(SUM(W464:W468),"0")</f>
        <v>0</v>
      </c>
      <c r="X470" s="43"/>
      <c r="Y470" s="68"/>
      <c r="Z470" s="68"/>
    </row>
    <row r="471" spans="1:53" ht="15" customHeight="1" x14ac:dyDescent="0.2">
      <c r="A471" s="394"/>
      <c r="B471" s="394"/>
      <c r="C471" s="394"/>
      <c r="D471" s="394"/>
      <c r="E471" s="394"/>
      <c r="F471" s="394"/>
      <c r="G471" s="394"/>
      <c r="H471" s="394"/>
      <c r="I471" s="394"/>
      <c r="J471" s="394"/>
      <c r="K471" s="394"/>
      <c r="L471" s="394"/>
      <c r="M471" s="651"/>
      <c r="N471" s="648" t="s">
        <v>36</v>
      </c>
      <c r="O471" s="649"/>
      <c r="P471" s="649"/>
      <c r="Q471" s="649"/>
      <c r="R471" s="649"/>
      <c r="S471" s="649"/>
      <c r="T471" s="650"/>
      <c r="U471" s="43" t="s">
        <v>0</v>
      </c>
      <c r="V471" s="44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>6600</v>
      </c>
      <c r="W471" s="44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>6625.7999999999993</v>
      </c>
      <c r="X471" s="43"/>
      <c r="Y471" s="68"/>
      <c r="Z471" s="68"/>
    </row>
    <row r="472" spans="1:53" x14ac:dyDescent="0.2">
      <c r="A472" s="394"/>
      <c r="B472" s="394"/>
      <c r="C472" s="394"/>
      <c r="D472" s="394"/>
      <c r="E472" s="394"/>
      <c r="F472" s="394"/>
      <c r="G472" s="394"/>
      <c r="H472" s="394"/>
      <c r="I472" s="394"/>
      <c r="J472" s="394"/>
      <c r="K472" s="394"/>
      <c r="L472" s="394"/>
      <c r="M472" s="651"/>
      <c r="N472" s="648" t="s">
        <v>37</v>
      </c>
      <c r="O472" s="649"/>
      <c r="P472" s="649"/>
      <c r="Q472" s="649"/>
      <c r="R472" s="649"/>
      <c r="S472" s="649"/>
      <c r="T472" s="650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6937.7230769230773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6964.5780000000004</v>
      </c>
      <c r="X472" s="43"/>
      <c r="Y472" s="68"/>
      <c r="Z472" s="68"/>
    </row>
    <row r="473" spans="1:53" x14ac:dyDescent="0.2">
      <c r="A473" s="394"/>
      <c r="B473" s="394"/>
      <c r="C473" s="394"/>
      <c r="D473" s="394"/>
      <c r="E473" s="394"/>
      <c r="F473" s="394"/>
      <c r="G473" s="394"/>
      <c r="H473" s="394"/>
      <c r="I473" s="394"/>
      <c r="J473" s="394"/>
      <c r="K473" s="394"/>
      <c r="L473" s="394"/>
      <c r="M473" s="651"/>
      <c r="N473" s="648" t="s">
        <v>38</v>
      </c>
      <c r="O473" s="649"/>
      <c r="P473" s="649"/>
      <c r="Q473" s="649"/>
      <c r="R473" s="649"/>
      <c r="S473" s="649"/>
      <c r="T473" s="650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13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13</v>
      </c>
      <c r="X473" s="43"/>
      <c r="Y473" s="68"/>
      <c r="Z473" s="68"/>
    </row>
    <row r="474" spans="1:53" x14ac:dyDescent="0.2">
      <c r="A474" s="394"/>
      <c r="B474" s="394"/>
      <c r="C474" s="394"/>
      <c r="D474" s="394"/>
      <c r="E474" s="394"/>
      <c r="F474" s="394"/>
      <c r="G474" s="394"/>
      <c r="H474" s="394"/>
      <c r="I474" s="394"/>
      <c r="J474" s="394"/>
      <c r="K474" s="394"/>
      <c r="L474" s="394"/>
      <c r="M474" s="651"/>
      <c r="N474" s="648" t="s">
        <v>39</v>
      </c>
      <c r="O474" s="649"/>
      <c r="P474" s="649"/>
      <c r="Q474" s="649"/>
      <c r="R474" s="649"/>
      <c r="S474" s="649"/>
      <c r="T474" s="650"/>
      <c r="U474" s="43" t="s">
        <v>0</v>
      </c>
      <c r="V474" s="44">
        <f>GrossWeightTotal+PalletQtyTotal*25</f>
        <v>7262.7230769230773</v>
      </c>
      <c r="W474" s="44">
        <f>GrossWeightTotalR+PalletQtyTotalR*25</f>
        <v>7289.5780000000004</v>
      </c>
      <c r="X474" s="43"/>
      <c r="Y474" s="68"/>
      <c r="Z474" s="68"/>
    </row>
    <row r="475" spans="1:53" x14ac:dyDescent="0.2">
      <c r="A475" s="394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651"/>
      <c r="N475" s="648" t="s">
        <v>40</v>
      </c>
      <c r="O475" s="649"/>
      <c r="P475" s="649"/>
      <c r="Q475" s="649"/>
      <c r="R475" s="649"/>
      <c r="S475" s="649"/>
      <c r="T475" s="650"/>
      <c r="U475" s="43" t="s">
        <v>23</v>
      </c>
      <c r="V475" s="44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>636.92307692307702</v>
      </c>
      <c r="W475" s="44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>639</v>
      </c>
      <c r="X475" s="43"/>
      <c r="Y475" s="68"/>
      <c r="Z475" s="68"/>
    </row>
    <row r="476" spans="1:53" ht="14.25" hidden="1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651"/>
      <c r="N476" s="648" t="s">
        <v>41</v>
      </c>
      <c r="O476" s="649"/>
      <c r="P476" s="649"/>
      <c r="Q476" s="649"/>
      <c r="R476" s="649"/>
      <c r="S476" s="649"/>
      <c r="T476" s="650"/>
      <c r="U476" s="46" t="s">
        <v>54</v>
      </c>
      <c r="V476" s="43"/>
      <c r="W476" s="43"/>
      <c r="X476" s="43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>13.898249999999999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75</v>
      </c>
      <c r="C478" s="652" t="s">
        <v>106</v>
      </c>
      <c r="D478" s="652" t="s">
        <v>106</v>
      </c>
      <c r="E478" s="652" t="s">
        <v>106</v>
      </c>
      <c r="F478" s="652" t="s">
        <v>106</v>
      </c>
      <c r="G478" s="652" t="s">
        <v>259</v>
      </c>
      <c r="H478" s="652" t="s">
        <v>259</v>
      </c>
      <c r="I478" s="652" t="s">
        <v>259</v>
      </c>
      <c r="J478" s="652" t="s">
        <v>259</v>
      </c>
      <c r="K478" s="653"/>
      <c r="L478" s="652" t="s">
        <v>259</v>
      </c>
      <c r="M478" s="652" t="s">
        <v>259</v>
      </c>
      <c r="N478" s="652" t="s">
        <v>259</v>
      </c>
      <c r="O478" s="652" t="s">
        <v>463</v>
      </c>
      <c r="P478" s="652" t="s">
        <v>463</v>
      </c>
      <c r="Q478" s="652" t="s">
        <v>516</v>
      </c>
      <c r="R478" s="652" t="s">
        <v>516</v>
      </c>
      <c r="S478" s="72" t="s">
        <v>596</v>
      </c>
      <c r="T478" s="72" t="s">
        <v>638</v>
      </c>
      <c r="U478" s="1"/>
      <c r="Z478" s="61"/>
      <c r="AC478" s="1"/>
    </row>
    <row r="479" spans="1:53" ht="14.25" customHeight="1" thickTop="1" x14ac:dyDescent="0.2">
      <c r="A479" s="654" t="s">
        <v>10</v>
      </c>
      <c r="B479" s="652" t="s">
        <v>75</v>
      </c>
      <c r="C479" s="652" t="s">
        <v>107</v>
      </c>
      <c r="D479" s="652" t="s">
        <v>115</v>
      </c>
      <c r="E479" s="652" t="s">
        <v>106</v>
      </c>
      <c r="F479" s="652" t="s">
        <v>251</v>
      </c>
      <c r="G479" s="652" t="s">
        <v>260</v>
      </c>
      <c r="H479" s="652" t="s">
        <v>267</v>
      </c>
      <c r="I479" s="652" t="s">
        <v>287</v>
      </c>
      <c r="J479" s="652" t="s">
        <v>353</v>
      </c>
      <c r="K479" s="1"/>
      <c r="L479" s="652" t="s">
        <v>356</v>
      </c>
      <c r="M479" s="652" t="s">
        <v>436</v>
      </c>
      <c r="N479" s="652" t="s">
        <v>454</v>
      </c>
      <c r="O479" s="652" t="s">
        <v>464</v>
      </c>
      <c r="P479" s="652" t="s">
        <v>493</v>
      </c>
      <c r="Q479" s="652" t="s">
        <v>517</v>
      </c>
      <c r="R479" s="652" t="s">
        <v>573</v>
      </c>
      <c r="S479" s="652" t="s">
        <v>596</v>
      </c>
      <c r="T479" s="652" t="s">
        <v>639</v>
      </c>
      <c r="U479" s="1"/>
      <c r="Z479" s="61"/>
      <c r="AC479" s="1"/>
    </row>
    <row r="480" spans="1:53" ht="13.5" thickBot="1" x14ac:dyDescent="0.25">
      <c r="A480" s="655"/>
      <c r="B480" s="652"/>
      <c r="C480" s="652"/>
      <c r="D480" s="652"/>
      <c r="E480" s="652"/>
      <c r="F480" s="652"/>
      <c r="G480" s="652"/>
      <c r="H480" s="652"/>
      <c r="I480" s="652"/>
      <c r="J480" s="652"/>
      <c r="K480" s="1"/>
      <c r="L480" s="652"/>
      <c r="M480" s="652"/>
      <c r="N480" s="652"/>
      <c r="O480" s="652"/>
      <c r="P480" s="652"/>
      <c r="Q480" s="652"/>
      <c r="R480" s="652"/>
      <c r="S480" s="652"/>
      <c r="T480" s="652"/>
      <c r="U480" s="1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>0</v>
      </c>
      <c r="F481" s="53">
        <f>IFERROR(W130*1,"0")+IFERROR(W131*1,"0")+IFERROR(W132*1,"0")</f>
        <v>0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3205.7999999999997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>3420</v>
      </c>
      <c r="P481" s="53">
        <f>IFERROR(W328*1,"0")+IFERROR(W329*1,"0")+IFERROR(W330*1,"0")+IFERROR(W331*1,"0")+IFERROR(W335*1,"0")+IFERROR(W336*1,"0")+IFERROR(W340*1,"0")+IFERROR(W341*1,"0")+IFERROR(W342*1,"0")+IFERROR(W343*1,"0")+IFERROR(W347*1,"0")</f>
        <v>0</v>
      </c>
      <c r="Q481" s="53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>0</v>
      </c>
      <c r="R481" s="53">
        <f>IFERROR(W393*1,"0")+IFERROR(W394*1,"0")+IFERROR(W398*1,"0")+IFERROR(W399*1,"0")+IFERROR(W400*1,"0")+IFERROR(W401*1,"0")+IFERROR(W402*1,"0")+IFERROR(W403*1,"0")+IFERROR(W404*1,"0")+IFERROR(W408*1,"0")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1"/>
      <c r="Z481" s="61"/>
      <c r="AC481" s="1"/>
    </row>
  </sheetData>
  <sheetProtection algorithmName="SHA-512" hashValue="8Vh4OAMdPNdEPfGqsIKbFt74QBdlb1XUPwzuA75h9mqfQJda0XB+JOg7UmzJS6YQE6w24k13kNBffz7zD+a8og==" saltValue="jY2f2rmqKBAtCI1v9RaoJ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700,00"/>
        <filter val="113,33"/>
        <filter val="13"/>
        <filter val="3 200,00"/>
        <filter val="410,26"/>
        <filter val="6 600,00"/>
        <filter val="6 937,72"/>
        <filter val="636,92"/>
        <filter val="7 262,72"/>
      </filters>
    </filterColumn>
  </autoFilter>
  <dataConsolidate/>
  <mergeCells count="858"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D467:E467"/>
    <mergeCell ref="N467:R467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A456:X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A407:X407"/>
    <mergeCell ref="D408:E408"/>
    <mergeCell ref="N408:R408"/>
    <mergeCell ref="N409:T409"/>
    <mergeCell ref="A409:M410"/>
    <mergeCell ref="N410:T410"/>
    <mergeCell ref="A411:X411"/>
    <mergeCell ref="A412:X412"/>
    <mergeCell ref="A413:X413"/>
    <mergeCell ref="D402:E402"/>
    <mergeCell ref="N402:R402"/>
    <mergeCell ref="D403:E403"/>
    <mergeCell ref="N403:R403"/>
    <mergeCell ref="D404:E404"/>
    <mergeCell ref="N404:R404"/>
    <mergeCell ref="N405:T405"/>
    <mergeCell ref="A405:M406"/>
    <mergeCell ref="N406:T406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A391:X391"/>
    <mergeCell ref="A392:X392"/>
    <mergeCell ref="D393:E393"/>
    <mergeCell ref="N393:R393"/>
    <mergeCell ref="D394:E394"/>
    <mergeCell ref="N394:R394"/>
    <mergeCell ref="N395:T395"/>
    <mergeCell ref="A395:M396"/>
    <mergeCell ref="N396:T396"/>
    <mergeCell ref="D386:E386"/>
    <mergeCell ref="N386:R386"/>
    <mergeCell ref="D387:E387"/>
    <mergeCell ref="N387:R387"/>
    <mergeCell ref="D388:E388"/>
    <mergeCell ref="N388:R388"/>
    <mergeCell ref="N389:T389"/>
    <mergeCell ref="A389:M390"/>
    <mergeCell ref="N390:T390"/>
    <mergeCell ref="A380:X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D369:E369"/>
    <mergeCell ref="N369:R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A346:X346"/>
    <mergeCell ref="D347:E347"/>
    <mergeCell ref="N347:R347"/>
    <mergeCell ref="N348:T348"/>
    <mergeCell ref="A348:M349"/>
    <mergeCell ref="N349:T349"/>
    <mergeCell ref="A350:X350"/>
    <mergeCell ref="A351:X351"/>
    <mergeCell ref="A352:X352"/>
    <mergeCell ref="D340:E340"/>
    <mergeCell ref="N340:R340"/>
    <mergeCell ref="D341:E341"/>
    <mergeCell ref="N341:R341"/>
    <mergeCell ref="D342:E342"/>
    <mergeCell ref="N342:R342"/>
    <mergeCell ref="D343:E343"/>
    <mergeCell ref="N343:R343"/>
    <mergeCell ref="N344:T344"/>
    <mergeCell ref="A344:M345"/>
    <mergeCell ref="N345:T345"/>
    <mergeCell ref="A334:X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D323:E323"/>
    <mergeCell ref="N323:R323"/>
    <mergeCell ref="N324:T324"/>
    <mergeCell ref="A324:M325"/>
    <mergeCell ref="N325:T325"/>
    <mergeCell ref="A326:X326"/>
    <mergeCell ref="A327:X327"/>
    <mergeCell ref="D328:E328"/>
    <mergeCell ref="N328:R328"/>
    <mergeCell ref="A317:X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3" spans="2:8" x14ac:dyDescent="0.2">
      <c r="B13" s="54" t="s">
        <v>700</v>
      </c>
      <c r="C13" s="54" t="s">
        <v>683</v>
      </c>
      <c r="D13" s="54" t="s">
        <v>48</v>
      </c>
      <c r="E13" s="54" t="s">
        <v>48</v>
      </c>
    </row>
    <row r="15" spans="2:8" x14ac:dyDescent="0.2">
      <c r="B15" s="54" t="s">
        <v>701</v>
      </c>
      <c r="C15" s="54" t="s">
        <v>686</v>
      </c>
      <c r="D15" s="54" t="s">
        <v>48</v>
      </c>
      <c r="E15" s="54" t="s">
        <v>48</v>
      </c>
    </row>
    <row r="17" spans="2:5" x14ac:dyDescent="0.2">
      <c r="B17" s="54" t="s">
        <v>702</v>
      </c>
      <c r="C17" s="54" t="s">
        <v>689</v>
      </c>
      <c r="D17" s="54" t="s">
        <v>48</v>
      </c>
      <c r="E17" s="54" t="s">
        <v>48</v>
      </c>
    </row>
    <row r="19" spans="2:5" x14ac:dyDescent="0.2">
      <c r="B19" s="54" t="s">
        <v>703</v>
      </c>
      <c r="C19" s="54" t="s">
        <v>692</v>
      </c>
      <c r="D19" s="54" t="s">
        <v>48</v>
      </c>
      <c r="E19" s="54" t="s">
        <v>48</v>
      </c>
    </row>
    <row r="21" spans="2:5" x14ac:dyDescent="0.2">
      <c r="B21" s="54" t="s">
        <v>704</v>
      </c>
      <c r="C21" s="54" t="s">
        <v>695</v>
      </c>
      <c r="D21" s="54" t="s">
        <v>48</v>
      </c>
      <c r="E21" s="54" t="s">
        <v>48</v>
      </c>
    </row>
    <row r="23" spans="2:5" x14ac:dyDescent="0.2">
      <c r="B23" s="54" t="s">
        <v>705</v>
      </c>
      <c r="C23" s="54" t="s">
        <v>698</v>
      </c>
      <c r="D23" s="54" t="s">
        <v>48</v>
      </c>
      <c r="E23" s="54" t="s">
        <v>48</v>
      </c>
    </row>
    <row r="25" spans="2:5" x14ac:dyDescent="0.2">
      <c r="B25" s="54" t="s">
        <v>706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716</v>
      </c>
      <c r="C35" s="54" t="s">
        <v>48</v>
      </c>
      <c r="D35" s="54" t="s">
        <v>48</v>
      </c>
      <c r="E35" s="54" t="s">
        <v>48</v>
      </c>
    </row>
  </sheetData>
  <sheetProtection algorithmName="SHA-512" hashValue="uMXNAGsBf1pAJ22N2LhUqaBtpf32zS3E+U3TKcJ20BuxHjuzAHeEeN/Vbo3TUwJ8jhInsDkdlusxZ7egDzm0HQ==" saltValue="BQWYXam1GSf5nkz/ZTTK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2024-01-04T10:49:15Z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