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B218D2-AE9D-490B-8864-26D661946C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X465" i="1"/>
  <c r="W465" i="1"/>
  <c r="W464" i="1"/>
  <c r="X464" i="1" s="1"/>
  <c r="N464" i="1"/>
  <c r="W463" i="1"/>
  <c r="X463" i="1" s="1"/>
  <c r="W462" i="1"/>
  <c r="V460" i="1"/>
  <c r="V459" i="1"/>
  <c r="W458" i="1"/>
  <c r="X458" i="1" s="1"/>
  <c r="W457" i="1"/>
  <c r="X457" i="1" s="1"/>
  <c r="W456" i="1"/>
  <c r="X456" i="1" s="1"/>
  <c r="W455" i="1"/>
  <c r="X455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X438" i="1"/>
  <c r="X440" i="1" s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N412" i="1"/>
  <c r="V408" i="1"/>
  <c r="V407" i="1"/>
  <c r="W406" i="1"/>
  <c r="X406" i="1" s="1"/>
  <c r="X407" i="1" s="1"/>
  <c r="V404" i="1"/>
  <c r="V403" i="1"/>
  <c r="W402" i="1"/>
  <c r="W403" i="1" s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X393" i="1"/>
  <c r="W393" i="1"/>
  <c r="N393" i="1"/>
  <c r="W392" i="1"/>
  <c r="X392" i="1" s="1"/>
  <c r="N392" i="1"/>
  <c r="V390" i="1"/>
  <c r="V389" i="1"/>
  <c r="W388" i="1"/>
  <c r="X388" i="1" s="1"/>
  <c r="N388" i="1"/>
  <c r="W387" i="1"/>
  <c r="N387" i="1"/>
  <c r="V384" i="1"/>
  <c r="V383" i="1"/>
  <c r="W382" i="1"/>
  <c r="X382" i="1" s="1"/>
  <c r="X381" i="1"/>
  <c r="W381" i="1"/>
  <c r="W380" i="1"/>
  <c r="X380" i="1" s="1"/>
  <c r="W379" i="1"/>
  <c r="V377" i="1"/>
  <c r="V376" i="1"/>
  <c r="W375" i="1"/>
  <c r="W376" i="1" s="1"/>
  <c r="N375" i="1"/>
  <c r="V373" i="1"/>
  <c r="V372" i="1"/>
  <c r="W371" i="1"/>
  <c r="X371" i="1" s="1"/>
  <c r="N371" i="1"/>
  <c r="W370" i="1"/>
  <c r="X370" i="1" s="1"/>
  <c r="N370" i="1"/>
  <c r="X369" i="1"/>
  <c r="W369" i="1"/>
  <c r="N369" i="1"/>
  <c r="W368" i="1"/>
  <c r="N368" i="1"/>
  <c r="V366" i="1"/>
  <c r="V365" i="1"/>
  <c r="W364" i="1"/>
  <c r="X364" i="1" s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N347" i="1"/>
  <c r="V343" i="1"/>
  <c r="V342" i="1"/>
  <c r="W341" i="1"/>
  <c r="X341" i="1" s="1"/>
  <c r="X342" i="1" s="1"/>
  <c r="N341" i="1"/>
  <c r="V339" i="1"/>
  <c r="V338" i="1"/>
  <c r="W337" i="1"/>
  <c r="X337" i="1" s="1"/>
  <c r="N337" i="1"/>
  <c r="W336" i="1"/>
  <c r="X336" i="1" s="1"/>
  <c r="N336" i="1"/>
  <c r="W335" i="1"/>
  <c r="N335" i="1"/>
  <c r="W334" i="1"/>
  <c r="X334" i="1" s="1"/>
  <c r="N334" i="1"/>
  <c r="V332" i="1"/>
  <c r="V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N322" i="1"/>
  <c r="V319" i="1"/>
  <c r="V318" i="1"/>
  <c r="W317" i="1"/>
  <c r="W318" i="1" s="1"/>
  <c r="N317" i="1"/>
  <c r="V315" i="1"/>
  <c r="V314" i="1"/>
  <c r="W313" i="1"/>
  <c r="X313" i="1" s="1"/>
  <c r="N313" i="1"/>
  <c r="W312" i="1"/>
  <c r="V310" i="1"/>
  <c r="V309" i="1"/>
  <c r="W308" i="1"/>
  <c r="X308" i="1" s="1"/>
  <c r="N308" i="1"/>
  <c r="W307" i="1"/>
  <c r="X307" i="1" s="1"/>
  <c r="W306" i="1"/>
  <c r="X306" i="1" s="1"/>
  <c r="N306" i="1"/>
  <c r="V304" i="1"/>
  <c r="V303" i="1"/>
  <c r="W302" i="1"/>
  <c r="X302" i="1" s="1"/>
  <c r="N302" i="1"/>
  <c r="W301" i="1"/>
  <c r="X301" i="1" s="1"/>
  <c r="N301" i="1"/>
  <c r="X300" i="1"/>
  <c r="W300" i="1"/>
  <c r="W299" i="1"/>
  <c r="X299" i="1" s="1"/>
  <c r="N299" i="1"/>
  <c r="X298" i="1"/>
  <c r="W298" i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V283" i="1"/>
  <c r="V282" i="1"/>
  <c r="W281" i="1"/>
  <c r="X281" i="1" s="1"/>
  <c r="X282" i="1" s="1"/>
  <c r="N281" i="1"/>
  <c r="V279" i="1"/>
  <c r="V278" i="1"/>
  <c r="W277" i="1"/>
  <c r="X277" i="1" s="1"/>
  <c r="X278" i="1" s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W254" i="1"/>
  <c r="X254" i="1" s="1"/>
  <c r="N254" i="1"/>
  <c r="V252" i="1"/>
  <c r="V251" i="1"/>
  <c r="W250" i="1"/>
  <c r="X250" i="1" s="1"/>
  <c r="N250" i="1"/>
  <c r="W249" i="1"/>
  <c r="W248" i="1"/>
  <c r="X248" i="1" s="1"/>
  <c r="V246" i="1"/>
  <c r="V245" i="1"/>
  <c r="W244" i="1"/>
  <c r="X244" i="1" s="1"/>
  <c r="N244" i="1"/>
  <c r="W243" i="1"/>
  <c r="X243" i="1" s="1"/>
  <c r="N243" i="1"/>
  <c r="W242" i="1"/>
  <c r="N242" i="1"/>
  <c r="V240" i="1"/>
  <c r="V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X233" i="1"/>
  <c r="W233" i="1"/>
  <c r="W232" i="1"/>
  <c r="X232" i="1" s="1"/>
  <c r="N232" i="1"/>
  <c r="X231" i="1"/>
  <c r="W231" i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N224" i="1"/>
  <c r="V222" i="1"/>
  <c r="V221" i="1"/>
  <c r="W220" i="1"/>
  <c r="X220" i="1" s="1"/>
  <c r="X221" i="1" s="1"/>
  <c r="N220" i="1"/>
  <c r="V218" i="1"/>
  <c r="V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N202" i="1"/>
  <c r="V199" i="1"/>
  <c r="V198" i="1"/>
  <c r="W197" i="1"/>
  <c r="N197" i="1"/>
  <c r="V194" i="1"/>
  <c r="V193" i="1"/>
  <c r="W192" i="1"/>
  <c r="X192" i="1" s="1"/>
  <c r="N192" i="1"/>
  <c r="W191" i="1"/>
  <c r="X191" i="1" s="1"/>
  <c r="N191" i="1"/>
  <c r="W190" i="1"/>
  <c r="X190" i="1" s="1"/>
  <c r="W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X175" i="1"/>
  <c r="W175" i="1"/>
  <c r="W174" i="1"/>
  <c r="X174" i="1" s="1"/>
  <c r="N174" i="1"/>
  <c r="X173" i="1"/>
  <c r="W173" i="1"/>
  <c r="N173" i="1"/>
  <c r="W172" i="1"/>
  <c r="X172" i="1" s="1"/>
  <c r="W171" i="1"/>
  <c r="X171" i="1" s="1"/>
  <c r="N171" i="1"/>
  <c r="X170" i="1"/>
  <c r="W170" i="1"/>
  <c r="W169" i="1"/>
  <c r="W187" i="1" s="1"/>
  <c r="N169" i="1"/>
  <c r="V167" i="1"/>
  <c r="V166" i="1"/>
  <c r="W165" i="1"/>
  <c r="X165" i="1" s="1"/>
  <c r="N165" i="1"/>
  <c r="W164" i="1"/>
  <c r="X164" i="1" s="1"/>
  <c r="N164" i="1"/>
  <c r="X163" i="1"/>
  <c r="W163" i="1"/>
  <c r="N163" i="1"/>
  <c r="W162" i="1"/>
  <c r="N162" i="1"/>
  <c r="V160" i="1"/>
  <c r="V159" i="1"/>
  <c r="W158" i="1"/>
  <c r="X158" i="1" s="1"/>
  <c r="N158" i="1"/>
  <c r="W157" i="1"/>
  <c r="X157" i="1" s="1"/>
  <c r="X159" i="1" s="1"/>
  <c r="V155" i="1"/>
  <c r="V154" i="1"/>
  <c r="W153" i="1"/>
  <c r="X153" i="1" s="1"/>
  <c r="N153" i="1"/>
  <c r="W152" i="1"/>
  <c r="X152" i="1" s="1"/>
  <c r="X154" i="1" s="1"/>
  <c r="N152" i="1"/>
  <c r="V149" i="1"/>
  <c r="V148" i="1"/>
  <c r="W147" i="1"/>
  <c r="X147" i="1" s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N139" i="1"/>
  <c r="V136" i="1"/>
  <c r="V135" i="1"/>
  <c r="W134" i="1"/>
  <c r="X134" i="1" s="1"/>
  <c r="N134" i="1"/>
  <c r="W133" i="1"/>
  <c r="X133" i="1" s="1"/>
  <c r="N133" i="1"/>
  <c r="W132" i="1"/>
  <c r="N132" i="1"/>
  <c r="V128" i="1"/>
  <c r="V127" i="1"/>
  <c r="W126" i="1"/>
  <c r="X126" i="1" s="1"/>
  <c r="N126" i="1"/>
  <c r="W125" i="1"/>
  <c r="X125" i="1" s="1"/>
  <c r="N125" i="1"/>
  <c r="W124" i="1"/>
  <c r="V121" i="1"/>
  <c r="V120" i="1"/>
  <c r="W119" i="1"/>
  <c r="X119" i="1" s="1"/>
  <c r="W118" i="1"/>
  <c r="X118" i="1" s="1"/>
  <c r="W117" i="1"/>
  <c r="X117" i="1" s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W104" i="1"/>
  <c r="X104" i="1" s="1"/>
  <c r="W103" i="1"/>
  <c r="V101" i="1"/>
  <c r="V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X87" i="1"/>
  <c r="W87" i="1"/>
  <c r="X86" i="1"/>
  <c r="W86" i="1"/>
  <c r="X85" i="1"/>
  <c r="W85" i="1"/>
  <c r="X84" i="1"/>
  <c r="X89" i="1" s="1"/>
  <c r="W84" i="1"/>
  <c r="N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W64" i="1"/>
  <c r="X64" i="1" s="1"/>
  <c r="W63" i="1"/>
  <c r="X63" i="1" s="1"/>
  <c r="V60" i="1"/>
  <c r="V59" i="1"/>
  <c r="W58" i="1"/>
  <c r="W57" i="1"/>
  <c r="X57" i="1" s="1"/>
  <c r="N57" i="1"/>
  <c r="X56" i="1"/>
  <c r="W56" i="1"/>
  <c r="X55" i="1"/>
  <c r="W55" i="1"/>
  <c r="N55" i="1"/>
  <c r="V52" i="1"/>
  <c r="W51" i="1"/>
  <c r="V51" i="1"/>
  <c r="X50" i="1"/>
  <c r="W50" i="1"/>
  <c r="N50" i="1"/>
  <c r="W49" i="1"/>
  <c r="C479" i="1" s="1"/>
  <c r="N49" i="1"/>
  <c r="V45" i="1"/>
  <c r="V44" i="1"/>
  <c r="W43" i="1"/>
  <c r="N43" i="1"/>
  <c r="V41" i="1"/>
  <c r="V40" i="1"/>
  <c r="W39" i="1"/>
  <c r="X39" i="1" s="1"/>
  <c r="X40" i="1" s="1"/>
  <c r="N39" i="1"/>
  <c r="V37" i="1"/>
  <c r="V36" i="1"/>
  <c r="W35" i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F10" i="1"/>
  <c r="F9" i="1"/>
  <c r="A9" i="1"/>
  <c r="A10" i="1" s="1"/>
  <c r="D7" i="1"/>
  <c r="O6" i="1"/>
  <c r="N2" i="1"/>
  <c r="X81" i="1" l="1"/>
  <c r="X22" i="1"/>
  <c r="X23" i="1" s="1"/>
  <c r="W41" i="1"/>
  <c r="W112" i="1"/>
  <c r="W121" i="1"/>
  <c r="W373" i="1"/>
  <c r="W452" i="1"/>
  <c r="X459" i="1"/>
  <c r="X35" i="1"/>
  <c r="X36" i="1" s="1"/>
  <c r="W37" i="1"/>
  <c r="X43" i="1"/>
  <c r="X44" i="1" s="1"/>
  <c r="W45" i="1"/>
  <c r="W155" i="1"/>
  <c r="W167" i="1"/>
  <c r="W166" i="1"/>
  <c r="X162" i="1"/>
  <c r="X166" i="1" s="1"/>
  <c r="W274" i="1"/>
  <c r="W273" i="1"/>
  <c r="X271" i="1"/>
  <c r="W338" i="1"/>
  <c r="W440" i="1"/>
  <c r="W441" i="1"/>
  <c r="H9" i="1"/>
  <c r="W471" i="1"/>
  <c r="V469" i="1"/>
  <c r="W32" i="1"/>
  <c r="W59" i="1"/>
  <c r="D479" i="1"/>
  <c r="W89" i="1"/>
  <c r="W90" i="1"/>
  <c r="X100" i="1"/>
  <c r="F479" i="1"/>
  <c r="W148" i="1"/>
  <c r="L479" i="1"/>
  <c r="W221" i="1"/>
  <c r="W222" i="1"/>
  <c r="W239" i="1"/>
  <c r="X257" i="1"/>
  <c r="W258" i="1"/>
  <c r="W278" i="1"/>
  <c r="W279" i="1"/>
  <c r="W282" i="1"/>
  <c r="W283" i="1"/>
  <c r="W286" i="1"/>
  <c r="W287" i="1"/>
  <c r="W290" i="1"/>
  <c r="W291" i="1"/>
  <c r="W326" i="1"/>
  <c r="W342" i="1"/>
  <c r="W343" i="1"/>
  <c r="X368" i="1"/>
  <c r="X372" i="1" s="1"/>
  <c r="W383" i="1"/>
  <c r="W400" i="1"/>
  <c r="W448" i="1"/>
  <c r="W460" i="1"/>
  <c r="W468" i="1"/>
  <c r="X32" i="1"/>
  <c r="W33" i="1"/>
  <c r="W81" i="1"/>
  <c r="W128" i="1"/>
  <c r="W227" i="1"/>
  <c r="W327" i="1"/>
  <c r="W399" i="1"/>
  <c r="V473" i="1"/>
  <c r="W24" i="1"/>
  <c r="W36" i="1"/>
  <c r="W40" i="1"/>
  <c r="W44" i="1"/>
  <c r="X58" i="1"/>
  <c r="X59" i="1" s="1"/>
  <c r="W101" i="1"/>
  <c r="X115" i="1"/>
  <c r="X120" i="1" s="1"/>
  <c r="X124" i="1"/>
  <c r="X127" i="1" s="1"/>
  <c r="W127" i="1"/>
  <c r="X139" i="1"/>
  <c r="X148" i="1" s="1"/>
  <c r="X169" i="1"/>
  <c r="X186" i="1" s="1"/>
  <c r="X202" i="1"/>
  <c r="X217" i="1" s="1"/>
  <c r="W240" i="1"/>
  <c r="W303" i="1"/>
  <c r="X309" i="1"/>
  <c r="W310" i="1"/>
  <c r="X335" i="1"/>
  <c r="X379" i="1"/>
  <c r="X383" i="1" s="1"/>
  <c r="W384" i="1"/>
  <c r="X424" i="1"/>
  <c r="X426" i="1" s="1"/>
  <c r="H479" i="1"/>
  <c r="W149" i="1"/>
  <c r="J9" i="1"/>
  <c r="W60" i="1"/>
  <c r="W100" i="1"/>
  <c r="W113" i="1"/>
  <c r="G479" i="1"/>
  <c r="W136" i="1"/>
  <c r="I479" i="1"/>
  <c r="W193" i="1"/>
  <c r="W194" i="1"/>
  <c r="J479" i="1"/>
  <c r="W198" i="1"/>
  <c r="W199" i="1"/>
  <c r="W217" i="1"/>
  <c r="W252" i="1"/>
  <c r="X249" i="1"/>
  <c r="X251" i="1" s="1"/>
  <c r="W257" i="1"/>
  <c r="X268" i="1"/>
  <c r="X273" i="1"/>
  <c r="O479" i="1"/>
  <c r="W315" i="1"/>
  <c r="W314" i="1"/>
  <c r="W319" i="1"/>
  <c r="X317" i="1"/>
  <c r="X318" i="1" s="1"/>
  <c r="W332" i="1"/>
  <c r="W331" i="1"/>
  <c r="X338" i="1"/>
  <c r="W339" i="1"/>
  <c r="W350" i="1"/>
  <c r="W349" i="1"/>
  <c r="W365" i="1"/>
  <c r="W366" i="1"/>
  <c r="X352" i="1"/>
  <c r="X365" i="1" s="1"/>
  <c r="S479" i="1"/>
  <c r="W421" i="1"/>
  <c r="W422" i="1"/>
  <c r="X435" i="1"/>
  <c r="W436" i="1"/>
  <c r="M479" i="1"/>
  <c r="W120" i="1"/>
  <c r="W218" i="1"/>
  <c r="W251" i="1"/>
  <c r="P479" i="1"/>
  <c r="X322" i="1"/>
  <c r="X326" i="1" s="1"/>
  <c r="W407" i="1"/>
  <c r="W408" i="1"/>
  <c r="T479" i="1"/>
  <c r="W447" i="1"/>
  <c r="X445" i="1"/>
  <c r="X447" i="1" s="1"/>
  <c r="B479" i="1"/>
  <c r="W470" i="1"/>
  <c r="X49" i="1"/>
  <c r="X51" i="1" s="1"/>
  <c r="W52" i="1"/>
  <c r="E479" i="1"/>
  <c r="W82" i="1"/>
  <c r="X103" i="1"/>
  <c r="X112" i="1" s="1"/>
  <c r="X132" i="1"/>
  <c r="X135" i="1" s="1"/>
  <c r="W135" i="1"/>
  <c r="W154" i="1"/>
  <c r="W159" i="1"/>
  <c r="W160" i="1"/>
  <c r="W186" i="1"/>
  <c r="X189" i="1"/>
  <c r="X193" i="1" s="1"/>
  <c r="X197" i="1"/>
  <c r="X198" i="1" s="1"/>
  <c r="X230" i="1"/>
  <c r="X239" i="1" s="1"/>
  <c r="W245" i="1"/>
  <c r="W269" i="1"/>
  <c r="W304" i="1"/>
  <c r="W372" i="1"/>
  <c r="W377" i="1"/>
  <c r="X375" i="1"/>
  <c r="X376" i="1" s="1"/>
  <c r="W390" i="1"/>
  <c r="W389" i="1"/>
  <c r="X399" i="1"/>
  <c r="W404" i="1"/>
  <c r="X402" i="1"/>
  <c r="X403" i="1" s="1"/>
  <c r="X412" i="1"/>
  <c r="X421" i="1" s="1"/>
  <c r="W427" i="1"/>
  <c r="W459" i="1"/>
  <c r="X462" i="1"/>
  <c r="X467" i="1" s="1"/>
  <c r="W467" i="1"/>
  <c r="Q479" i="1"/>
  <c r="W228" i="1"/>
  <c r="W246" i="1"/>
  <c r="W268" i="1"/>
  <c r="W309" i="1"/>
  <c r="W435" i="1"/>
  <c r="W453" i="1"/>
  <c r="N479" i="1"/>
  <c r="R479" i="1"/>
  <c r="X224" i="1"/>
  <c r="X227" i="1" s="1"/>
  <c r="X242" i="1"/>
  <c r="X245" i="1" s="1"/>
  <c r="X295" i="1"/>
  <c r="X303" i="1" s="1"/>
  <c r="X312" i="1"/>
  <c r="X314" i="1" s="1"/>
  <c r="X329" i="1"/>
  <c r="X331" i="1" s="1"/>
  <c r="X347" i="1"/>
  <c r="X349" i="1" s="1"/>
  <c r="X387" i="1"/>
  <c r="X389" i="1" s="1"/>
  <c r="X450" i="1"/>
  <c r="X452" i="1" s="1"/>
  <c r="W472" i="1" l="1"/>
  <c r="W473" i="1"/>
  <c r="X474" i="1"/>
  <c r="W469" i="1"/>
</calcChain>
</file>

<file path=xl/sharedStrings.xml><?xml version="1.0" encoding="utf-8"?>
<sst xmlns="http://schemas.openxmlformats.org/spreadsheetml/2006/main" count="2016" uniqueCount="699">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</sst>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53" t="s">
        <v>0</v>
      </c>
      <c r="E1" s="329"/>
      <c r="F1" s="329"/>
      <c r="G1" s="12" t="s">
        <v>1</v>
      </c>
      <c r="H1" s="453" t="s">
        <v>2</v>
      </c>
      <c r="I1" s="329"/>
      <c r="J1" s="329"/>
      <c r="K1" s="329"/>
      <c r="L1" s="329"/>
      <c r="M1" s="329"/>
      <c r="N1" s="329"/>
      <c r="O1" s="329"/>
      <c r="P1" s="328" t="s">
        <v>3</v>
      </c>
      <c r="Q1" s="329"/>
      <c r="R1" s="32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6"/>
      <c r="P2" s="326"/>
      <c r="Q2" s="326"/>
      <c r="R2" s="326"/>
      <c r="S2" s="326"/>
      <c r="T2" s="326"/>
      <c r="U2" s="326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6"/>
      <c r="O3" s="326"/>
      <c r="P3" s="326"/>
      <c r="Q3" s="326"/>
      <c r="R3" s="326"/>
      <c r="S3" s="326"/>
      <c r="T3" s="326"/>
      <c r="U3" s="326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28" t="s">
        <v>8</v>
      </c>
      <c r="B5" s="319"/>
      <c r="C5" s="320"/>
      <c r="D5" s="583"/>
      <c r="E5" s="584"/>
      <c r="F5" s="389" t="s">
        <v>9</v>
      </c>
      <c r="G5" s="320"/>
      <c r="H5" s="583"/>
      <c r="I5" s="624"/>
      <c r="J5" s="624"/>
      <c r="K5" s="624"/>
      <c r="L5" s="584"/>
      <c r="N5" s="24" t="s">
        <v>10</v>
      </c>
      <c r="O5" s="392">
        <v>45297</v>
      </c>
      <c r="P5" s="393"/>
      <c r="R5" s="356" t="s">
        <v>11</v>
      </c>
      <c r="S5" s="357"/>
      <c r="T5" s="498" t="s">
        <v>12</v>
      </c>
      <c r="U5" s="393"/>
      <c r="Z5" s="51"/>
      <c r="AA5" s="51"/>
      <c r="AB5" s="51"/>
    </row>
    <row r="6" spans="1:29" s="312" customFormat="1" ht="24" customHeight="1" x14ac:dyDescent="0.2">
      <c r="A6" s="528" t="s">
        <v>13</v>
      </c>
      <c r="B6" s="319"/>
      <c r="C6" s="320"/>
      <c r="D6" s="407" t="s">
        <v>14</v>
      </c>
      <c r="E6" s="408"/>
      <c r="F6" s="408"/>
      <c r="G6" s="408"/>
      <c r="H6" s="408"/>
      <c r="I6" s="408"/>
      <c r="J6" s="408"/>
      <c r="K6" s="408"/>
      <c r="L6" s="393"/>
      <c r="N6" s="24" t="s">
        <v>15</v>
      </c>
      <c r="O6" s="579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0" t="s">
        <v>16</v>
      </c>
      <c r="S6" s="357"/>
      <c r="T6" s="504" t="s">
        <v>17</v>
      </c>
      <c r="U6" s="505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555" t="str">
        <f>IFERROR(VLOOKUP(DeliveryAddress,Table,3,0),1)</f>
        <v>1</v>
      </c>
      <c r="E7" s="556"/>
      <c r="F7" s="556"/>
      <c r="G7" s="556"/>
      <c r="H7" s="556"/>
      <c r="I7" s="556"/>
      <c r="J7" s="556"/>
      <c r="K7" s="556"/>
      <c r="L7" s="424"/>
      <c r="N7" s="24"/>
      <c r="O7" s="42"/>
      <c r="P7" s="42"/>
      <c r="R7" s="326"/>
      <c r="S7" s="357"/>
      <c r="T7" s="506"/>
      <c r="U7" s="507"/>
      <c r="Z7" s="51"/>
      <c r="AA7" s="51"/>
      <c r="AB7" s="51"/>
    </row>
    <row r="8" spans="1:29" s="312" customFormat="1" ht="25.5" customHeight="1" x14ac:dyDescent="0.2">
      <c r="A8" s="342" t="s">
        <v>18</v>
      </c>
      <c r="B8" s="343"/>
      <c r="C8" s="344"/>
      <c r="D8" s="588"/>
      <c r="E8" s="589"/>
      <c r="F8" s="589"/>
      <c r="G8" s="589"/>
      <c r="H8" s="589"/>
      <c r="I8" s="589"/>
      <c r="J8" s="589"/>
      <c r="K8" s="589"/>
      <c r="L8" s="590"/>
      <c r="N8" s="24" t="s">
        <v>19</v>
      </c>
      <c r="O8" s="417">
        <v>0.375</v>
      </c>
      <c r="P8" s="393"/>
      <c r="R8" s="326"/>
      <c r="S8" s="357"/>
      <c r="T8" s="506"/>
      <c r="U8" s="507"/>
      <c r="Z8" s="51"/>
      <c r="AA8" s="51"/>
      <c r="AB8" s="51"/>
    </row>
    <row r="9" spans="1:29" s="312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431"/>
      <c r="E9" s="35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2"/>
      <c r="P9" s="393"/>
      <c r="R9" s="326"/>
      <c r="S9" s="357"/>
      <c r="T9" s="508"/>
      <c r="U9" s="509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431"/>
      <c r="E10" s="35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434" t="str">
        <f>IFERROR(VLOOKUP($D$10,Proxy,2,FALSE),"")</f>
        <v/>
      </c>
      <c r="I10" s="326"/>
      <c r="J10" s="326"/>
      <c r="K10" s="326"/>
      <c r="L10" s="326"/>
      <c r="N10" s="26" t="s">
        <v>21</v>
      </c>
      <c r="O10" s="417"/>
      <c r="P10" s="393"/>
      <c r="S10" s="24" t="s">
        <v>22</v>
      </c>
      <c r="T10" s="629" t="s">
        <v>23</v>
      </c>
      <c r="U10" s="505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7"/>
      <c r="P11" s="393"/>
      <c r="S11" s="24" t="s">
        <v>26</v>
      </c>
      <c r="T11" s="390" t="s">
        <v>27</v>
      </c>
      <c r="U11" s="391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61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23"/>
      <c r="P12" s="424"/>
      <c r="Q12" s="23"/>
      <c r="S12" s="24"/>
      <c r="T12" s="329"/>
      <c r="U12" s="326"/>
      <c r="Z12" s="51"/>
      <c r="AA12" s="51"/>
      <c r="AB12" s="51"/>
    </row>
    <row r="13" spans="1:29" s="312" customFormat="1" ht="23.25" customHeight="1" x14ac:dyDescent="0.2">
      <c r="A13" s="361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90"/>
      <c r="P13" s="391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61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64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6" t="s">
        <v>34</v>
      </c>
      <c r="O15" s="329"/>
      <c r="P15" s="329"/>
      <c r="Q15" s="329"/>
      <c r="R15" s="32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2" t="s">
        <v>35</v>
      </c>
      <c r="B17" s="332" t="s">
        <v>36</v>
      </c>
      <c r="C17" s="541" t="s">
        <v>37</v>
      </c>
      <c r="D17" s="332" t="s">
        <v>38</v>
      </c>
      <c r="E17" s="333"/>
      <c r="F17" s="332" t="s">
        <v>39</v>
      </c>
      <c r="G17" s="332" t="s">
        <v>40</v>
      </c>
      <c r="H17" s="332" t="s">
        <v>41</v>
      </c>
      <c r="I17" s="332" t="s">
        <v>42</v>
      </c>
      <c r="J17" s="332" t="s">
        <v>43</v>
      </c>
      <c r="K17" s="332" t="s">
        <v>44</v>
      </c>
      <c r="L17" s="332" t="s">
        <v>45</v>
      </c>
      <c r="M17" s="332" t="s">
        <v>46</v>
      </c>
      <c r="N17" s="332" t="s">
        <v>47</v>
      </c>
      <c r="O17" s="569"/>
      <c r="P17" s="569"/>
      <c r="Q17" s="569"/>
      <c r="R17" s="333"/>
      <c r="S17" s="360" t="s">
        <v>48</v>
      </c>
      <c r="T17" s="320"/>
      <c r="U17" s="332" t="s">
        <v>49</v>
      </c>
      <c r="V17" s="332" t="s">
        <v>50</v>
      </c>
      <c r="W17" s="615" t="s">
        <v>51</v>
      </c>
      <c r="X17" s="332" t="s">
        <v>52</v>
      </c>
      <c r="Y17" s="340" t="s">
        <v>53</v>
      </c>
      <c r="Z17" s="340" t="s">
        <v>54</v>
      </c>
      <c r="AA17" s="340" t="s">
        <v>55</v>
      </c>
      <c r="AB17" s="610"/>
      <c r="AC17" s="611"/>
      <c r="AD17" s="535"/>
      <c r="BA17" s="603" t="s">
        <v>56</v>
      </c>
    </row>
    <row r="18" spans="1:53" ht="14.25" customHeight="1" x14ac:dyDescent="0.2">
      <c r="A18" s="337"/>
      <c r="B18" s="337"/>
      <c r="C18" s="337"/>
      <c r="D18" s="334"/>
      <c r="E18" s="335"/>
      <c r="F18" s="337"/>
      <c r="G18" s="337"/>
      <c r="H18" s="337"/>
      <c r="I18" s="337"/>
      <c r="J18" s="337"/>
      <c r="K18" s="337"/>
      <c r="L18" s="337"/>
      <c r="M18" s="337"/>
      <c r="N18" s="334"/>
      <c r="O18" s="570"/>
      <c r="P18" s="570"/>
      <c r="Q18" s="570"/>
      <c r="R18" s="335"/>
      <c r="S18" s="311" t="s">
        <v>57</v>
      </c>
      <c r="T18" s="311" t="s">
        <v>58</v>
      </c>
      <c r="U18" s="337"/>
      <c r="V18" s="337"/>
      <c r="W18" s="616"/>
      <c r="X18" s="337"/>
      <c r="Y18" s="341"/>
      <c r="Z18" s="341"/>
      <c r="AA18" s="612"/>
      <c r="AB18" s="613"/>
      <c r="AC18" s="614"/>
      <c r="AD18" s="536"/>
      <c r="BA18" s="326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25" t="s">
        <v>59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10"/>
      <c r="Z20" s="310"/>
    </row>
    <row r="21" spans="1:53" ht="14.25" hidden="1" customHeight="1" x14ac:dyDescent="0.25">
      <c r="A21" s="338" t="s">
        <v>60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09"/>
      <c r="Z21" s="30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7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0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31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31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8" t="s">
        <v>68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09"/>
      <c r="Z25" s="30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7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7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7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7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7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7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0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31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31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8" t="s">
        <v>81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09"/>
      <c r="Z34" s="309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7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0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31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31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8" t="s">
        <v>86</v>
      </c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09"/>
      <c r="Z38" s="309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7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0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31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31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8" t="s">
        <v>90</v>
      </c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09"/>
      <c r="Z42" s="309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7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0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31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31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10"/>
      <c r="Z47" s="310"/>
    </row>
    <row r="48" spans="1:53" ht="14.25" hidden="1" customHeight="1" x14ac:dyDescent="0.25">
      <c r="A48" s="338" t="s">
        <v>95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09"/>
      <c r="Z48" s="30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7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170</v>
      </c>
      <c r="W49" s="315">
        <f>IFERROR(IF(V49="",0,CEILING((V49/$H49),1)*$H49),"")</f>
        <v>172.8</v>
      </c>
      <c r="X49" s="36">
        <f>IFERROR(IF(W49=0,"",ROUNDUP(W49/H49,0)*0.02175),"")</f>
        <v>0.34799999999999998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7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0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31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16">
        <f>IFERROR(V49/H49,"0")+IFERROR(V50/H50,"0")</f>
        <v>15.74074074074074</v>
      </c>
      <c r="W51" s="316">
        <f>IFERROR(W49/H49,"0")+IFERROR(W50/H50,"0")</f>
        <v>16</v>
      </c>
      <c r="X51" s="316">
        <f>IFERROR(IF(X49="",0,X49),"0")+IFERROR(IF(X50="",0,X50),"0")</f>
        <v>0.34799999999999998</v>
      </c>
      <c r="Y51" s="317"/>
      <c r="Z51" s="317"/>
    </row>
    <row r="52" spans="1:53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31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16">
        <f>IFERROR(SUM(V49:V50),"0")</f>
        <v>170</v>
      </c>
      <c r="W52" s="316">
        <f>IFERROR(SUM(W49:W50),"0")</f>
        <v>172.8</v>
      </c>
      <c r="X52" s="37"/>
      <c r="Y52" s="317"/>
      <c r="Z52" s="317"/>
    </row>
    <row r="53" spans="1:53" ht="16.5" hidden="1" customHeight="1" x14ac:dyDescent="0.25">
      <c r="A53" s="325" t="s">
        <v>102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10"/>
      <c r="Z53" s="310"/>
    </row>
    <row r="54" spans="1:53" ht="14.25" hidden="1" customHeight="1" x14ac:dyDescent="0.25">
      <c r="A54" s="338" t="s">
        <v>103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09"/>
      <c r="Z54" s="309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7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100</v>
      </c>
      <c r="W55" s="315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7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8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7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7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1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0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31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16">
        <f>IFERROR(V55/H55,"0")+IFERROR(V56/H56,"0")+IFERROR(V57/H57,"0")+IFERROR(V58/H58,"0")</f>
        <v>9.2592592592592595</v>
      </c>
      <c r="W59" s="316">
        <f>IFERROR(W55/H55,"0")+IFERROR(W56/H56,"0")+IFERROR(W57/H57,"0")+IFERROR(W58/H58,"0")</f>
        <v>10</v>
      </c>
      <c r="X59" s="316">
        <f>IFERROR(IF(X55="",0,X55),"0")+IFERROR(IF(X56="",0,X56),"0")+IFERROR(IF(X57="",0,X57),"0")+IFERROR(IF(X58="",0,X58),"0")</f>
        <v>0.21749999999999997</v>
      </c>
      <c r="Y59" s="317"/>
      <c r="Z59" s="317"/>
    </row>
    <row r="60" spans="1:53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31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16">
        <f>IFERROR(SUM(V55:V58),"0")</f>
        <v>100</v>
      </c>
      <c r="W60" s="316">
        <f>IFERROR(SUM(W55:W58),"0")</f>
        <v>108</v>
      </c>
      <c r="X60" s="37"/>
      <c r="Y60" s="317"/>
      <c r="Z60" s="317"/>
    </row>
    <row r="61" spans="1:53" ht="16.5" hidden="1" customHeight="1" x14ac:dyDescent="0.25">
      <c r="A61" s="325" t="s">
        <v>93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10"/>
      <c r="Z61" s="310"/>
    </row>
    <row r="62" spans="1:53" ht="14.25" hidden="1" customHeight="1" x14ac:dyDescent="0.25">
      <c r="A62" s="338" t="s">
        <v>103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09"/>
      <c r="Z62" s="309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7">
        <v>4680115883956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3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7">
        <v>4680115883949</v>
      </c>
      <c r="E64" s="323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3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7">
        <v>4607091382945</v>
      </c>
      <c r="E65" s="323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5" t="s">
        <v>123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4301011540</v>
      </c>
      <c r="D66" s="327">
        <v>4607091385670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436" t="s">
        <v>127</v>
      </c>
      <c r="O66" s="322"/>
      <c r="P66" s="322"/>
      <c r="Q66" s="322"/>
      <c r="R66" s="323"/>
      <c r="S66" s="34"/>
      <c r="T66" s="34"/>
      <c r="U66" s="35" t="s">
        <v>65</v>
      </c>
      <c r="V66" s="314">
        <v>170</v>
      </c>
      <c r="W66" s="315">
        <f t="shared" si="2"/>
        <v>179.2</v>
      </c>
      <c r="X66" s="36">
        <f>IFERROR(IF(W66=0,"",ROUNDUP(W66/H66,0)*0.02175),"")</f>
        <v>0.34799999999999998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27">
        <v>4607091385670</v>
      </c>
      <c r="E67" s="323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2"/>
      <c r="P67" s="322"/>
      <c r="Q67" s="322"/>
      <c r="R67" s="323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27">
        <v>4680115881327</v>
      </c>
      <c r="E68" s="323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250</v>
      </c>
      <c r="W68" s="315">
        <f t="shared" si="2"/>
        <v>259.20000000000005</v>
      </c>
      <c r="X68" s="36">
        <f>IFERROR(IF(W68=0,"",ROUNDUP(W68/H68,0)*0.02175),"")</f>
        <v>0.52200000000000002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133</v>
      </c>
      <c r="B69" s="54" t="s">
        <v>134</v>
      </c>
      <c r="C69" s="31">
        <v>4301011703</v>
      </c>
      <c r="D69" s="327">
        <v>4680115882133</v>
      </c>
      <c r="E69" s="323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18" t="s">
        <v>135</v>
      </c>
      <c r="O69" s="322"/>
      <c r="P69" s="322"/>
      <c r="Q69" s="322"/>
      <c r="R69" s="323"/>
      <c r="S69" s="34"/>
      <c r="T69" s="34"/>
      <c r="U69" s="35" t="s">
        <v>65</v>
      </c>
      <c r="V69" s="314">
        <v>100</v>
      </c>
      <c r="W69" s="315">
        <f t="shared" si="2"/>
        <v>100.8</v>
      </c>
      <c r="X69" s="36">
        <f>IFERROR(IF(W69=0,"",ROUNDUP(W69/H69,0)*0.02175),"")</f>
        <v>0.19574999999999998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7">
        <v>4607091382952</v>
      </c>
      <c r="E70" s="323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27">
        <v>4680115882539</v>
      </c>
      <c r="E71" s="323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140</v>
      </c>
      <c r="B72" s="54" t="s">
        <v>141</v>
      </c>
      <c r="C72" s="31">
        <v>4301011382</v>
      </c>
      <c r="D72" s="327">
        <v>4607091385687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37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6</v>
      </c>
      <c r="W72" s="315">
        <f t="shared" si="2"/>
        <v>8</v>
      </c>
      <c r="X72" s="36">
        <f t="shared" si="3"/>
        <v>1.874E-2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7">
        <v>4607091384604</v>
      </c>
      <c r="E73" s="323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7">
        <v>4680115880283</v>
      </c>
      <c r="E74" s="323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27">
        <v>4680115881303</v>
      </c>
      <c r="E75" s="323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27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4" t="s">
        <v>150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27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5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27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5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27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3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27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0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31"/>
      <c r="N81" s="345" t="s">
        <v>66</v>
      </c>
      <c r="O81" s="343"/>
      <c r="P81" s="343"/>
      <c r="Q81" s="343"/>
      <c r="R81" s="343"/>
      <c r="S81" s="343"/>
      <c r="T81" s="344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48.755291005291006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51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1.08449</v>
      </c>
      <c r="Y81" s="317"/>
      <c r="Z81" s="317"/>
    </row>
    <row r="82" spans="1:53" x14ac:dyDescent="0.2">
      <c r="A82" s="326"/>
      <c r="B82" s="326"/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31"/>
      <c r="N82" s="345" t="s">
        <v>66</v>
      </c>
      <c r="O82" s="343"/>
      <c r="P82" s="343"/>
      <c r="Q82" s="343"/>
      <c r="R82" s="343"/>
      <c r="S82" s="343"/>
      <c r="T82" s="344"/>
      <c r="U82" s="37" t="s">
        <v>65</v>
      </c>
      <c r="V82" s="316">
        <f>IFERROR(SUM(V63:V80),"0")</f>
        <v>526</v>
      </c>
      <c r="W82" s="316">
        <f>IFERROR(SUM(W63:W80),"0")</f>
        <v>547.20000000000005</v>
      </c>
      <c r="X82" s="37"/>
      <c r="Y82" s="317"/>
      <c r="Z82" s="317"/>
    </row>
    <row r="83" spans="1:53" ht="14.25" hidden="1" customHeight="1" x14ac:dyDescent="0.25">
      <c r="A83" s="338" t="s">
        <v>95</v>
      </c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09"/>
      <c r="Z83" s="309"/>
    </row>
    <row r="84" spans="1:53" ht="16.5" customHeight="1" x14ac:dyDescent="0.25">
      <c r="A84" s="54" t="s">
        <v>159</v>
      </c>
      <c r="B84" s="54" t="s">
        <v>160</v>
      </c>
      <c r="C84" s="31">
        <v>4301020235</v>
      </c>
      <c r="D84" s="327">
        <v>4680115881488</v>
      </c>
      <c r="E84" s="323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4">
        <v>100</v>
      </c>
      <c r="W84" s="315">
        <f>IFERROR(IF(V84="",0,CEILING((V84/$H84),1)*$H84),"")</f>
        <v>108</v>
      </c>
      <c r="X84" s="36">
        <f>IFERROR(IF(W84=0,"",ROUNDUP(W84/H84,0)*0.02175),"")</f>
        <v>0.21749999999999997</v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27">
        <v>4607091384765</v>
      </c>
      <c r="E85" s="323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163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27">
        <v>4680115882751</v>
      </c>
      <c r="E86" s="323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7" t="s">
        <v>166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27">
        <v>4680115882775</v>
      </c>
      <c r="E87" s="323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491" t="s">
        <v>170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27">
        <v>4680115880658</v>
      </c>
      <c r="E88" s="323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30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31"/>
      <c r="N89" s="345" t="s">
        <v>66</v>
      </c>
      <c r="O89" s="343"/>
      <c r="P89" s="343"/>
      <c r="Q89" s="343"/>
      <c r="R89" s="343"/>
      <c r="S89" s="343"/>
      <c r="T89" s="344"/>
      <c r="U89" s="37" t="s">
        <v>67</v>
      </c>
      <c r="V89" s="316">
        <f>IFERROR(V84/H84,"0")+IFERROR(V85/H85,"0")+IFERROR(V86/H86,"0")+IFERROR(V87/H87,"0")+IFERROR(V88/H88,"0")</f>
        <v>9.2592592592592595</v>
      </c>
      <c r="W89" s="316">
        <f>IFERROR(W84/H84,"0")+IFERROR(W85/H85,"0")+IFERROR(W86/H86,"0")+IFERROR(W87/H87,"0")+IFERROR(W88/H88,"0")</f>
        <v>10</v>
      </c>
      <c r="X89" s="316">
        <f>IFERROR(IF(X84="",0,X84),"0")+IFERROR(IF(X85="",0,X85),"0")+IFERROR(IF(X86="",0,X86),"0")+IFERROR(IF(X87="",0,X87),"0")+IFERROR(IF(X88="",0,X88),"0")</f>
        <v>0.21749999999999997</v>
      </c>
      <c r="Y89" s="317"/>
      <c r="Z89" s="317"/>
    </row>
    <row r="90" spans="1:53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31"/>
      <c r="N90" s="345" t="s">
        <v>66</v>
      </c>
      <c r="O90" s="343"/>
      <c r="P90" s="343"/>
      <c r="Q90" s="343"/>
      <c r="R90" s="343"/>
      <c r="S90" s="343"/>
      <c r="T90" s="344"/>
      <c r="U90" s="37" t="s">
        <v>65</v>
      </c>
      <c r="V90" s="316">
        <f>IFERROR(SUM(V84:V88),"0")</f>
        <v>100</v>
      </c>
      <c r="W90" s="316">
        <f>IFERROR(SUM(W84:W88),"0")</f>
        <v>108</v>
      </c>
      <c r="X90" s="37"/>
      <c r="Y90" s="317"/>
      <c r="Z90" s="317"/>
    </row>
    <row r="91" spans="1:53" ht="14.25" hidden="1" customHeight="1" x14ac:dyDescent="0.25">
      <c r="A91" s="338" t="s">
        <v>60</v>
      </c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09"/>
      <c r="Z91" s="309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27">
        <v>4607091387667</v>
      </c>
      <c r="E92" s="323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5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2"/>
      <c r="P92" s="322"/>
      <c r="Q92" s="322"/>
      <c r="R92" s="323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27">
        <v>4607091387636</v>
      </c>
      <c r="E93" s="323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27">
        <v>4607091384727</v>
      </c>
      <c r="E94" s="323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6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27">
        <v>4607091386745</v>
      </c>
      <c r="E95" s="323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27">
        <v>4607091382426</v>
      </c>
      <c r="E96" s="323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27">
        <v>4607091386547</v>
      </c>
      <c r="E97" s="323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27">
        <v>4607091384734</v>
      </c>
      <c r="E98" s="323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49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27">
        <v>4607091382464</v>
      </c>
      <c r="E99" s="323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30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31"/>
      <c r="N100" s="345" t="s">
        <v>66</v>
      </c>
      <c r="O100" s="343"/>
      <c r="P100" s="343"/>
      <c r="Q100" s="343"/>
      <c r="R100" s="343"/>
      <c r="S100" s="343"/>
      <c r="T100" s="344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31"/>
      <c r="N101" s="345" t="s">
        <v>66</v>
      </c>
      <c r="O101" s="343"/>
      <c r="P101" s="343"/>
      <c r="Q101" s="343"/>
      <c r="R101" s="343"/>
      <c r="S101" s="343"/>
      <c r="T101" s="344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38" t="s">
        <v>68</v>
      </c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09"/>
      <c r="Z102" s="309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27">
        <v>4607091386967</v>
      </c>
      <c r="E103" s="323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578" t="s">
        <v>191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189</v>
      </c>
      <c r="B104" s="54" t="s">
        <v>192</v>
      </c>
      <c r="C104" s="31">
        <v>4301051543</v>
      </c>
      <c r="D104" s="327">
        <v>4607091386967</v>
      </c>
      <c r="E104" s="323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25" t="s">
        <v>193</v>
      </c>
      <c r="O104" s="322"/>
      <c r="P104" s="322"/>
      <c r="Q104" s="322"/>
      <c r="R104" s="323"/>
      <c r="S104" s="34"/>
      <c r="T104" s="34"/>
      <c r="U104" s="35" t="s">
        <v>65</v>
      </c>
      <c r="V104" s="314">
        <v>60</v>
      </c>
      <c r="W104" s="315">
        <f t="shared" si="5"/>
        <v>67.2</v>
      </c>
      <c r="X104" s="36">
        <f>IFERROR(IF(W104=0,"",ROUNDUP(W104/H104,0)*0.02175),"")</f>
        <v>0.17399999999999999</v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27">
        <v>4607091385304</v>
      </c>
      <c r="E105" s="323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01" t="s">
        <v>196</v>
      </c>
      <c r="O105" s="322"/>
      <c r="P105" s="322"/>
      <c r="Q105" s="322"/>
      <c r="R105" s="323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27">
        <v>4607091386264</v>
      </c>
      <c r="E106" s="323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2"/>
      <c r="P106" s="322"/>
      <c r="Q106" s="322"/>
      <c r="R106" s="323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27">
        <v>4607091385731</v>
      </c>
      <c r="E107" s="323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405" t="s">
        <v>201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27">
        <v>4680115880214</v>
      </c>
      <c r="E108" s="323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466" t="s">
        <v>204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27">
        <v>4680115880894</v>
      </c>
      <c r="E109" s="323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452" t="s">
        <v>207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27">
        <v>4607091385427</v>
      </c>
      <c r="E110" s="323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27">
        <v>4680115882645</v>
      </c>
      <c r="E111" s="323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45" t="s">
        <v>212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30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31"/>
      <c r="N112" s="345" t="s">
        <v>66</v>
      </c>
      <c r="O112" s="343"/>
      <c r="P112" s="343"/>
      <c r="Q112" s="343"/>
      <c r="R112" s="343"/>
      <c r="S112" s="343"/>
      <c r="T112" s="344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7.1428571428571423</v>
      </c>
      <c r="W112" s="316">
        <f>IFERROR(W103/H103,"0")+IFERROR(W104/H104,"0")+IFERROR(W105/H105,"0")+IFERROR(W106/H106,"0")+IFERROR(W107/H107,"0")+IFERROR(W108/H108,"0")+IFERROR(W109/H109,"0")+IFERROR(W110/H110,"0")+IFERROR(W111/H111,"0")</f>
        <v>8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0.17399999999999999</v>
      </c>
      <c r="Y112" s="317"/>
      <c r="Z112" s="317"/>
    </row>
    <row r="113" spans="1:53" x14ac:dyDescent="0.2">
      <c r="A113" s="326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31"/>
      <c r="N113" s="345" t="s">
        <v>66</v>
      </c>
      <c r="O113" s="343"/>
      <c r="P113" s="343"/>
      <c r="Q113" s="343"/>
      <c r="R113" s="343"/>
      <c r="S113" s="343"/>
      <c r="T113" s="344"/>
      <c r="U113" s="37" t="s">
        <v>65</v>
      </c>
      <c r="V113" s="316">
        <f>IFERROR(SUM(V103:V111),"0")</f>
        <v>60</v>
      </c>
      <c r="W113" s="316">
        <f>IFERROR(SUM(W103:W111),"0")</f>
        <v>67.2</v>
      </c>
      <c r="X113" s="37"/>
      <c r="Y113" s="317"/>
      <c r="Z113" s="317"/>
    </row>
    <row r="114" spans="1:53" ht="14.25" hidden="1" customHeight="1" x14ac:dyDescent="0.25">
      <c r="A114" s="338" t="s">
        <v>213</v>
      </c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09"/>
      <c r="Z114" s="309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27">
        <v>4607091383065</v>
      </c>
      <c r="E115" s="323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27">
        <v>4680115881532</v>
      </c>
      <c r="E116" s="323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99" t="s">
        <v>218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27">
        <v>4680115881532</v>
      </c>
      <c r="E117" s="323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2"/>
      <c r="P117" s="322"/>
      <c r="Q117" s="322"/>
      <c r="R117" s="323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27">
        <v>4680115882652</v>
      </c>
      <c r="E118" s="323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50" t="s">
        <v>222</v>
      </c>
      <c r="O118" s="322"/>
      <c r="P118" s="322"/>
      <c r="Q118" s="322"/>
      <c r="R118" s="323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27">
        <v>4680115881464</v>
      </c>
      <c r="E119" s="323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446" t="s">
        <v>225</v>
      </c>
      <c r="O119" s="322"/>
      <c r="P119" s="322"/>
      <c r="Q119" s="322"/>
      <c r="R119" s="323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30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31"/>
      <c r="N120" s="345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31"/>
      <c r="N121" s="345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25" t="s">
        <v>226</v>
      </c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10"/>
      <c r="Z122" s="310"/>
    </row>
    <row r="123" spans="1:53" ht="14.25" hidden="1" customHeight="1" x14ac:dyDescent="0.25">
      <c r="A123" s="338" t="s">
        <v>68</v>
      </c>
      <c r="B123" s="326"/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09"/>
      <c r="Z123" s="309"/>
    </row>
    <row r="124" spans="1:53" ht="27" customHeight="1" x14ac:dyDescent="0.25">
      <c r="A124" s="54" t="s">
        <v>227</v>
      </c>
      <c r="B124" s="54" t="s">
        <v>228</v>
      </c>
      <c r="C124" s="31">
        <v>4301051612</v>
      </c>
      <c r="D124" s="327">
        <v>4607091385168</v>
      </c>
      <c r="E124" s="323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9" t="s">
        <v>229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140</v>
      </c>
      <c r="W124" s="315">
        <f>IFERROR(IF(V124="",0,CEILING((V124/$H124),1)*$H124),"")</f>
        <v>142.80000000000001</v>
      </c>
      <c r="X124" s="36">
        <f>IFERROR(IF(W124=0,"",ROUNDUP(W124/H124,0)*0.02175),"")</f>
        <v>0.36974999999999997</v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27">
        <v>4607091383256</v>
      </c>
      <c r="E125" s="323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232</v>
      </c>
      <c r="B126" s="54" t="s">
        <v>233</v>
      </c>
      <c r="C126" s="31">
        <v>4301051358</v>
      </c>
      <c r="D126" s="327">
        <v>4607091385748</v>
      </c>
      <c r="E126" s="323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5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2"/>
      <c r="P126" s="322"/>
      <c r="Q126" s="322"/>
      <c r="R126" s="323"/>
      <c r="S126" s="34"/>
      <c r="T126" s="34"/>
      <c r="U126" s="35" t="s">
        <v>65</v>
      </c>
      <c r="V126" s="314">
        <v>33</v>
      </c>
      <c r="W126" s="315">
        <f>IFERROR(IF(V126="",0,CEILING((V126/$H126),1)*$H126),"")</f>
        <v>35.1</v>
      </c>
      <c r="X126" s="36">
        <f>IFERROR(IF(W126=0,"",ROUNDUP(W126/H126,0)*0.00753),"")</f>
        <v>9.7890000000000005E-2</v>
      </c>
      <c r="Y126" s="56"/>
      <c r="Z126" s="57"/>
      <c r="AD126" s="58"/>
      <c r="BA126" s="122" t="s">
        <v>1</v>
      </c>
    </row>
    <row r="127" spans="1:53" x14ac:dyDescent="0.2">
      <c r="A127" s="330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31"/>
      <c r="N127" s="345" t="s">
        <v>66</v>
      </c>
      <c r="O127" s="343"/>
      <c r="P127" s="343"/>
      <c r="Q127" s="343"/>
      <c r="R127" s="343"/>
      <c r="S127" s="343"/>
      <c r="T127" s="344"/>
      <c r="U127" s="37" t="s">
        <v>67</v>
      </c>
      <c r="V127" s="316">
        <f>IFERROR(V124/H124,"0")+IFERROR(V125/H125,"0")+IFERROR(V126/H126,"0")</f>
        <v>28.888888888888886</v>
      </c>
      <c r="W127" s="316">
        <f>IFERROR(W124/H124,"0")+IFERROR(W125/H125,"0")+IFERROR(W126/H126,"0")</f>
        <v>30</v>
      </c>
      <c r="X127" s="316">
        <f>IFERROR(IF(X124="",0,X124),"0")+IFERROR(IF(X125="",0,X125),"0")+IFERROR(IF(X126="",0,X126),"0")</f>
        <v>0.46763999999999994</v>
      </c>
      <c r="Y127" s="317"/>
      <c r="Z127" s="317"/>
    </row>
    <row r="128" spans="1:53" x14ac:dyDescent="0.2">
      <c r="A128" s="326"/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31"/>
      <c r="N128" s="345" t="s">
        <v>66</v>
      </c>
      <c r="O128" s="343"/>
      <c r="P128" s="343"/>
      <c r="Q128" s="343"/>
      <c r="R128" s="343"/>
      <c r="S128" s="343"/>
      <c r="T128" s="344"/>
      <c r="U128" s="37" t="s">
        <v>65</v>
      </c>
      <c r="V128" s="316">
        <f>IFERROR(SUM(V124:V126),"0")</f>
        <v>173</v>
      </c>
      <c r="W128" s="316">
        <f>IFERROR(SUM(W124:W126),"0")</f>
        <v>177.9</v>
      </c>
      <c r="X128" s="37"/>
      <c r="Y128" s="317"/>
      <c r="Z128" s="317"/>
    </row>
    <row r="129" spans="1:53" ht="27.75" hidden="1" customHeight="1" x14ac:dyDescent="0.2">
      <c r="A129" s="350" t="s">
        <v>234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48"/>
      <c r="Z129" s="48"/>
    </row>
    <row r="130" spans="1:53" ht="16.5" hidden="1" customHeight="1" x14ac:dyDescent="0.25">
      <c r="A130" s="325" t="s">
        <v>235</v>
      </c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10"/>
      <c r="Z130" s="310"/>
    </row>
    <row r="131" spans="1:53" ht="14.25" hidden="1" customHeight="1" x14ac:dyDescent="0.25">
      <c r="A131" s="338" t="s">
        <v>103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09"/>
      <c r="Z131" s="309"/>
    </row>
    <row r="132" spans="1:53" ht="27" customHeight="1" x14ac:dyDescent="0.25">
      <c r="A132" s="54" t="s">
        <v>236</v>
      </c>
      <c r="B132" s="54" t="s">
        <v>237</v>
      </c>
      <c r="C132" s="31">
        <v>4301011223</v>
      </c>
      <c r="D132" s="327">
        <v>4607091383423</v>
      </c>
      <c r="E132" s="323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4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25</v>
      </c>
      <c r="W132" s="315">
        <f>IFERROR(IF(V132="",0,CEILING((V132/$H132),1)*$H132),"")</f>
        <v>32.400000000000006</v>
      </c>
      <c r="X132" s="36">
        <f>IFERROR(IF(W132=0,"",ROUNDUP(W132/H132,0)*0.02175),"")</f>
        <v>6.5250000000000002E-2</v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27">
        <v>4607091381405</v>
      </c>
      <c r="E133" s="323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4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2"/>
      <c r="P133" s="322"/>
      <c r="Q133" s="322"/>
      <c r="R133" s="323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27">
        <v>4607091386516</v>
      </c>
      <c r="E134" s="323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2"/>
      <c r="P134" s="322"/>
      <c r="Q134" s="322"/>
      <c r="R134" s="323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30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31"/>
      <c r="N135" s="345" t="s">
        <v>66</v>
      </c>
      <c r="O135" s="343"/>
      <c r="P135" s="343"/>
      <c r="Q135" s="343"/>
      <c r="R135" s="343"/>
      <c r="S135" s="343"/>
      <c r="T135" s="344"/>
      <c r="U135" s="37" t="s">
        <v>67</v>
      </c>
      <c r="V135" s="316">
        <f>IFERROR(V132/H132,"0")+IFERROR(V133/H133,"0")+IFERROR(V134/H134,"0")</f>
        <v>2.3148148148148149</v>
      </c>
      <c r="W135" s="316">
        <f>IFERROR(W132/H132,"0")+IFERROR(W133/H133,"0")+IFERROR(W134/H134,"0")</f>
        <v>3.0000000000000004</v>
      </c>
      <c r="X135" s="316">
        <f>IFERROR(IF(X132="",0,X132),"0")+IFERROR(IF(X133="",0,X133),"0")+IFERROR(IF(X134="",0,X134),"0")</f>
        <v>6.5250000000000002E-2</v>
      </c>
      <c r="Y135" s="317"/>
      <c r="Z135" s="317"/>
    </row>
    <row r="136" spans="1:53" x14ac:dyDescent="0.2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31"/>
      <c r="N136" s="345" t="s">
        <v>66</v>
      </c>
      <c r="O136" s="343"/>
      <c r="P136" s="343"/>
      <c r="Q136" s="343"/>
      <c r="R136" s="343"/>
      <c r="S136" s="343"/>
      <c r="T136" s="344"/>
      <c r="U136" s="37" t="s">
        <v>65</v>
      </c>
      <c r="V136" s="316">
        <f>IFERROR(SUM(V132:V134),"0")</f>
        <v>25</v>
      </c>
      <c r="W136" s="316">
        <f>IFERROR(SUM(W132:W134),"0")</f>
        <v>32.400000000000006</v>
      </c>
      <c r="X136" s="37"/>
      <c r="Y136" s="317"/>
      <c r="Z136" s="317"/>
    </row>
    <row r="137" spans="1:53" ht="16.5" hidden="1" customHeight="1" x14ac:dyDescent="0.25">
      <c r="A137" s="325" t="s">
        <v>242</v>
      </c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10"/>
      <c r="Z137" s="310"/>
    </row>
    <row r="138" spans="1:53" ht="14.25" hidden="1" customHeight="1" x14ac:dyDescent="0.25">
      <c r="A138" s="338" t="s">
        <v>60</v>
      </c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09"/>
      <c r="Z138" s="309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27">
        <v>4680115880993</v>
      </c>
      <c r="E139" s="323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27">
        <v>4680115881761</v>
      </c>
      <c r="E140" s="323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27">
        <v>4680115881563</v>
      </c>
      <c r="E141" s="323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27">
        <v>4680115880986</v>
      </c>
      <c r="E142" s="323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5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2"/>
      <c r="P142" s="322"/>
      <c r="Q142" s="322"/>
      <c r="R142" s="323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27">
        <v>4680115880207</v>
      </c>
      <c r="E143" s="323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2"/>
      <c r="P143" s="322"/>
      <c r="Q143" s="322"/>
      <c r="R143" s="323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27">
        <v>4680115881785</v>
      </c>
      <c r="E144" s="323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27">
        <v>4680115881679</v>
      </c>
      <c r="E145" s="323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27">
        <v>4680115880191</v>
      </c>
      <c r="E146" s="323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27">
        <v>4680115883963</v>
      </c>
      <c r="E147" s="323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637" t="s">
        <v>261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idden="1" x14ac:dyDescent="0.2">
      <c r="A148" s="330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31"/>
      <c r="N148" s="345" t="s">
        <v>66</v>
      </c>
      <c r="O148" s="343"/>
      <c r="P148" s="343"/>
      <c r="Q148" s="343"/>
      <c r="R148" s="343"/>
      <c r="S148" s="343"/>
      <c r="T148" s="344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hidden="1" x14ac:dyDescent="0.2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31"/>
      <c r="N149" s="345" t="s">
        <v>66</v>
      </c>
      <c r="O149" s="343"/>
      <c r="P149" s="343"/>
      <c r="Q149" s="343"/>
      <c r="R149" s="343"/>
      <c r="S149" s="343"/>
      <c r="T149" s="344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hidden="1" customHeight="1" x14ac:dyDescent="0.25">
      <c r="A150" s="325" t="s">
        <v>262</v>
      </c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10"/>
      <c r="Z150" s="310"/>
    </row>
    <row r="151" spans="1:53" ht="14.25" hidden="1" customHeight="1" x14ac:dyDescent="0.25">
      <c r="A151" s="338" t="s">
        <v>103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09"/>
      <c r="Z151" s="309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27">
        <v>4680115881402</v>
      </c>
      <c r="E152" s="323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27">
        <v>4680115881396</v>
      </c>
      <c r="E153" s="323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8.64</v>
      </c>
      <c r="W153" s="315">
        <f>IFERROR(IF(V153="",0,CEILING((V153/$H153),1)*$H153),"")</f>
        <v>10.8</v>
      </c>
      <c r="X153" s="36">
        <f>IFERROR(IF(W153=0,"",ROUNDUP(W153/H153,0)*0.00753),"")</f>
        <v>3.0120000000000001E-2</v>
      </c>
      <c r="Y153" s="56"/>
      <c r="Z153" s="57"/>
      <c r="AD153" s="58"/>
      <c r="BA153" s="136" t="s">
        <v>1</v>
      </c>
    </row>
    <row r="154" spans="1:53" x14ac:dyDescent="0.2">
      <c r="A154" s="330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31"/>
      <c r="N154" s="345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16">
        <f>IFERROR(V152/H152,"0")+IFERROR(V153/H153,"0")</f>
        <v>3.2</v>
      </c>
      <c r="W154" s="316">
        <f>IFERROR(W152/H152,"0")+IFERROR(W153/H153,"0")</f>
        <v>4</v>
      </c>
      <c r="X154" s="316">
        <f>IFERROR(IF(X152="",0,X152),"0")+IFERROR(IF(X153="",0,X153),"0")</f>
        <v>3.0120000000000001E-2</v>
      </c>
      <c r="Y154" s="317"/>
      <c r="Z154" s="317"/>
    </row>
    <row r="155" spans="1:53" x14ac:dyDescent="0.2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31"/>
      <c r="N155" s="345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16">
        <f>IFERROR(SUM(V152:V153),"0")</f>
        <v>8.64</v>
      </c>
      <c r="W155" s="316">
        <f>IFERROR(SUM(W152:W153),"0")</f>
        <v>10.8</v>
      </c>
      <c r="X155" s="37"/>
      <c r="Y155" s="317"/>
      <c r="Z155" s="317"/>
    </row>
    <row r="156" spans="1:53" ht="14.25" hidden="1" customHeight="1" x14ac:dyDescent="0.25">
      <c r="A156" s="338" t="s">
        <v>95</v>
      </c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  <c r="Y156" s="309"/>
      <c r="Z156" s="309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27">
        <v>4680115882935</v>
      </c>
      <c r="E157" s="323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643" t="s">
        <v>269</v>
      </c>
      <c r="O157" s="322"/>
      <c r="P157" s="322"/>
      <c r="Q157" s="322"/>
      <c r="R157" s="323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27">
        <v>4680115880764</v>
      </c>
      <c r="E158" s="323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30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31"/>
      <c r="N159" s="345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6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31"/>
      <c r="N160" s="345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38" t="s">
        <v>60</v>
      </c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09"/>
      <c r="Z161" s="309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27">
        <v>4680115882683</v>
      </c>
      <c r="E162" s="323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2"/>
      <c r="P162" s="322"/>
      <c r="Q162" s="322"/>
      <c r="R162" s="323"/>
      <c r="S162" s="34"/>
      <c r="T162" s="34"/>
      <c r="U162" s="35" t="s">
        <v>65</v>
      </c>
      <c r="V162" s="314">
        <v>450</v>
      </c>
      <c r="W162" s="315">
        <f>IFERROR(IF(V162="",0,CEILING((V162/$H162),1)*$H162),"")</f>
        <v>453.6</v>
      </c>
      <c r="X162" s="36">
        <f>IFERROR(IF(W162=0,"",ROUNDUP(W162/H162,0)*0.00937),"")</f>
        <v>0.78708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27">
        <v>4680115882690</v>
      </c>
      <c r="E163" s="323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500</v>
      </c>
      <c r="W163" s="315">
        <f>IFERROR(IF(V163="",0,CEILING((V163/$H163),1)*$H163),"")</f>
        <v>502.20000000000005</v>
      </c>
      <c r="X163" s="36">
        <f>IFERROR(IF(W163=0,"",ROUNDUP(W163/H163,0)*0.00937),"")</f>
        <v>0.87141000000000002</v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27">
        <v>4680115882669</v>
      </c>
      <c r="E164" s="323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27">
        <v>4680115882676</v>
      </c>
      <c r="E165" s="323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4">
        <v>20</v>
      </c>
      <c r="W165" s="315">
        <f>IFERROR(IF(V165="",0,CEILING((V165/$H165),1)*$H165),"")</f>
        <v>21.6</v>
      </c>
      <c r="X165" s="36">
        <f>IFERROR(IF(W165=0,"",ROUNDUP(W165/H165,0)*0.00937),"")</f>
        <v>3.7479999999999999E-2</v>
      </c>
      <c r="Y165" s="56"/>
      <c r="Z165" s="57"/>
      <c r="AD165" s="58"/>
      <c r="BA165" s="142" t="s">
        <v>1</v>
      </c>
    </row>
    <row r="166" spans="1:53" x14ac:dyDescent="0.2">
      <c r="A166" s="330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31"/>
      <c r="N166" s="345" t="s">
        <v>66</v>
      </c>
      <c r="O166" s="343"/>
      <c r="P166" s="343"/>
      <c r="Q166" s="343"/>
      <c r="R166" s="343"/>
      <c r="S166" s="343"/>
      <c r="T166" s="344"/>
      <c r="U166" s="37" t="s">
        <v>67</v>
      </c>
      <c r="V166" s="316">
        <f>IFERROR(V162/H162,"0")+IFERROR(V163/H163,"0")+IFERROR(V164/H164,"0")+IFERROR(V165/H165,"0")</f>
        <v>179.62962962962962</v>
      </c>
      <c r="W166" s="316">
        <f>IFERROR(W162/H162,"0")+IFERROR(W163/H163,"0")+IFERROR(W164/H164,"0")+IFERROR(W165/H165,"0")</f>
        <v>181</v>
      </c>
      <c r="X166" s="316">
        <f>IFERROR(IF(X162="",0,X162),"0")+IFERROR(IF(X163="",0,X163),"0")+IFERROR(IF(X164="",0,X164),"0")+IFERROR(IF(X165="",0,X165),"0")</f>
        <v>1.69597</v>
      </c>
      <c r="Y166" s="317"/>
      <c r="Z166" s="317"/>
    </row>
    <row r="167" spans="1:53" x14ac:dyDescent="0.2">
      <c r="A167" s="326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31"/>
      <c r="N167" s="345" t="s">
        <v>66</v>
      </c>
      <c r="O167" s="343"/>
      <c r="P167" s="343"/>
      <c r="Q167" s="343"/>
      <c r="R167" s="343"/>
      <c r="S167" s="343"/>
      <c r="T167" s="344"/>
      <c r="U167" s="37" t="s">
        <v>65</v>
      </c>
      <c r="V167" s="316">
        <f>IFERROR(SUM(V162:V165),"0")</f>
        <v>970</v>
      </c>
      <c r="W167" s="316">
        <f>IFERROR(SUM(W162:W165),"0")</f>
        <v>977.40000000000009</v>
      </c>
      <c r="X167" s="37"/>
      <c r="Y167" s="317"/>
      <c r="Z167" s="317"/>
    </row>
    <row r="168" spans="1:53" ht="14.25" hidden="1" customHeight="1" x14ac:dyDescent="0.25">
      <c r="A168" s="338" t="s">
        <v>68</v>
      </c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09"/>
      <c r="Z168" s="309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27">
        <v>4680115881556</v>
      </c>
      <c r="E169" s="323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27">
        <v>4680115880573</v>
      </c>
      <c r="E170" s="323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642" t="s">
        <v>284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27">
        <v>4680115881594</v>
      </c>
      <c r="E171" s="323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13</v>
      </c>
      <c r="W171" s="315">
        <f t="shared" si="7"/>
        <v>16.2</v>
      </c>
      <c r="X171" s="36">
        <f>IFERROR(IF(W171=0,"",ROUNDUP(W171/H171,0)*0.02175),"")</f>
        <v>4.3499999999999997E-2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27">
        <v>4680115881587</v>
      </c>
      <c r="E172" s="323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651" t="s">
        <v>289</v>
      </c>
      <c r="O172" s="322"/>
      <c r="P172" s="322"/>
      <c r="Q172" s="322"/>
      <c r="R172" s="323"/>
      <c r="S172" s="34"/>
      <c r="T172" s="34"/>
      <c r="U172" s="35" t="s">
        <v>65</v>
      </c>
      <c r="V172" s="314">
        <v>5</v>
      </c>
      <c r="W172" s="315">
        <f t="shared" si="7"/>
        <v>8</v>
      </c>
      <c r="X172" s="36">
        <f>IFERROR(IF(W172=0,"",ROUNDUP(W172/H172,0)*0.01196),"")</f>
        <v>2.392E-2</v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27">
        <v>4680115880962</v>
      </c>
      <c r="E173" s="323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60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2"/>
      <c r="P173" s="322"/>
      <c r="Q173" s="322"/>
      <c r="R173" s="323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27">
        <v>4680115881617</v>
      </c>
      <c r="E174" s="323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2"/>
      <c r="P174" s="322"/>
      <c r="Q174" s="322"/>
      <c r="R174" s="323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27">
        <v>4680115881228</v>
      </c>
      <c r="E175" s="323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626" t="s">
        <v>296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27">
        <v>4680115881037</v>
      </c>
      <c r="E176" s="323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622" t="s">
        <v>299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27">
        <v>4680115881211</v>
      </c>
      <c r="E177" s="323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4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160</v>
      </c>
      <c r="W177" s="315">
        <f t="shared" si="7"/>
        <v>160.79999999999998</v>
      </c>
      <c r="X177" s="36">
        <f>IFERROR(IF(W177=0,"",ROUNDUP(W177/H177,0)*0.00753),"")</f>
        <v>0.50451000000000001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27">
        <v>4680115881020</v>
      </c>
      <c r="E178" s="323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6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27">
        <v>4680115882195</v>
      </c>
      <c r="E179" s="323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27">
        <v>4680115882607</v>
      </c>
      <c r="E180" s="323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27">
        <v>4680115880092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27">
        <v>4680115880221</v>
      </c>
      <c r="E182" s="323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3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27">
        <v>4680115882942</v>
      </c>
      <c r="E183" s="323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27">
        <v>4680115880504</v>
      </c>
      <c r="E184" s="323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192</v>
      </c>
      <c r="W184" s="315">
        <f t="shared" si="7"/>
        <v>192</v>
      </c>
      <c r="X184" s="36">
        <f t="shared" si="8"/>
        <v>0.60240000000000005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27">
        <v>4680115882164</v>
      </c>
      <c r="E185" s="323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3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120</v>
      </c>
      <c r="W185" s="315">
        <f t="shared" si="7"/>
        <v>120</v>
      </c>
      <c r="X185" s="36">
        <f t="shared" si="8"/>
        <v>0.3765</v>
      </c>
      <c r="Y185" s="56"/>
      <c r="Z185" s="57"/>
      <c r="AD185" s="58"/>
      <c r="BA185" s="159" t="s">
        <v>1</v>
      </c>
    </row>
    <row r="186" spans="1:53" x14ac:dyDescent="0.2">
      <c r="A186" s="330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31"/>
      <c r="N186" s="345" t="s">
        <v>66</v>
      </c>
      <c r="O186" s="343"/>
      <c r="P186" s="343"/>
      <c r="Q186" s="343"/>
      <c r="R186" s="343"/>
      <c r="S186" s="343"/>
      <c r="T186" s="344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199.52160493827159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201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1.5508300000000002</v>
      </c>
      <c r="Y186" s="317"/>
      <c r="Z186" s="317"/>
    </row>
    <row r="187" spans="1:53" x14ac:dyDescent="0.2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31"/>
      <c r="N187" s="345" t="s">
        <v>66</v>
      </c>
      <c r="O187" s="343"/>
      <c r="P187" s="343"/>
      <c r="Q187" s="343"/>
      <c r="R187" s="343"/>
      <c r="S187" s="343"/>
      <c r="T187" s="344"/>
      <c r="U187" s="37" t="s">
        <v>65</v>
      </c>
      <c r="V187" s="316">
        <f>IFERROR(SUM(V169:V185),"0")</f>
        <v>490</v>
      </c>
      <c r="W187" s="316">
        <f>IFERROR(SUM(W169:W185),"0")</f>
        <v>497</v>
      </c>
      <c r="X187" s="37"/>
      <c r="Y187" s="317"/>
      <c r="Z187" s="317"/>
    </row>
    <row r="188" spans="1:53" ht="14.25" hidden="1" customHeight="1" x14ac:dyDescent="0.25">
      <c r="A188" s="338" t="s">
        <v>213</v>
      </c>
      <c r="B188" s="326"/>
      <c r="C188" s="326"/>
      <c r="D188" s="326"/>
      <c r="E188" s="326"/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  <c r="Y188" s="309"/>
      <c r="Z188" s="309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27">
        <v>4680115882874</v>
      </c>
      <c r="E189" s="323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382" t="s">
        <v>320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27">
        <v>4680115884434</v>
      </c>
      <c r="E190" s="323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78" t="s">
        <v>323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27">
        <v>4680115880801</v>
      </c>
      <c r="E191" s="323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326</v>
      </c>
      <c r="B192" s="54" t="s">
        <v>327</v>
      </c>
      <c r="C192" s="31">
        <v>4301060339</v>
      </c>
      <c r="D192" s="327">
        <v>4680115880818</v>
      </c>
      <c r="E192" s="323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2"/>
      <c r="P192" s="322"/>
      <c r="Q192" s="322"/>
      <c r="R192" s="323"/>
      <c r="S192" s="34"/>
      <c r="T192" s="34"/>
      <c r="U192" s="35" t="s">
        <v>65</v>
      </c>
      <c r="V192" s="314">
        <v>52</v>
      </c>
      <c r="W192" s="315">
        <f>IFERROR(IF(V192="",0,CEILING((V192/$H192),1)*$H192),"")</f>
        <v>52.8</v>
      </c>
      <c r="X192" s="36">
        <f>IFERROR(IF(W192=0,"",ROUNDUP(W192/H192,0)*0.00753),"")</f>
        <v>0.16566</v>
      </c>
      <c r="Y192" s="56"/>
      <c r="Z192" s="57"/>
      <c r="AD192" s="58"/>
      <c r="BA192" s="163" t="s">
        <v>1</v>
      </c>
    </row>
    <row r="193" spans="1:53" x14ac:dyDescent="0.2">
      <c r="A193" s="330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31"/>
      <c r="N193" s="345" t="s">
        <v>66</v>
      </c>
      <c r="O193" s="343"/>
      <c r="P193" s="343"/>
      <c r="Q193" s="343"/>
      <c r="R193" s="343"/>
      <c r="S193" s="343"/>
      <c r="T193" s="344"/>
      <c r="U193" s="37" t="s">
        <v>67</v>
      </c>
      <c r="V193" s="316">
        <f>IFERROR(V189/H189,"0")+IFERROR(V190/H190,"0")+IFERROR(V191/H191,"0")+IFERROR(V192/H192,"0")</f>
        <v>21.666666666666668</v>
      </c>
      <c r="W193" s="316">
        <f>IFERROR(W189/H189,"0")+IFERROR(W190/H190,"0")+IFERROR(W191/H191,"0")+IFERROR(W192/H192,"0")</f>
        <v>22</v>
      </c>
      <c r="X193" s="316">
        <f>IFERROR(IF(X189="",0,X189),"0")+IFERROR(IF(X190="",0,X190),"0")+IFERROR(IF(X191="",0,X191),"0")+IFERROR(IF(X192="",0,X192),"0")</f>
        <v>0.16566</v>
      </c>
      <c r="Y193" s="317"/>
      <c r="Z193" s="317"/>
    </row>
    <row r="194" spans="1:53" x14ac:dyDescent="0.2">
      <c r="A194" s="326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31"/>
      <c r="N194" s="345" t="s">
        <v>66</v>
      </c>
      <c r="O194" s="343"/>
      <c r="P194" s="343"/>
      <c r="Q194" s="343"/>
      <c r="R194" s="343"/>
      <c r="S194" s="343"/>
      <c r="T194" s="344"/>
      <c r="U194" s="37" t="s">
        <v>65</v>
      </c>
      <c r="V194" s="316">
        <f>IFERROR(SUM(V189:V192),"0")</f>
        <v>52</v>
      </c>
      <c r="W194" s="316">
        <f>IFERROR(SUM(W189:W192),"0")</f>
        <v>52.8</v>
      </c>
      <c r="X194" s="37"/>
      <c r="Y194" s="317"/>
      <c r="Z194" s="317"/>
    </row>
    <row r="195" spans="1:53" ht="16.5" hidden="1" customHeight="1" x14ac:dyDescent="0.25">
      <c r="A195" s="325" t="s">
        <v>328</v>
      </c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  <c r="Y195" s="310"/>
      <c r="Z195" s="310"/>
    </row>
    <row r="196" spans="1:53" ht="14.25" hidden="1" customHeight="1" x14ac:dyDescent="0.25">
      <c r="A196" s="338" t="s">
        <v>60</v>
      </c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09"/>
      <c r="Z196" s="309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27">
        <v>4607091389845</v>
      </c>
      <c r="E197" s="323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2"/>
      <c r="P197" s="322"/>
      <c r="Q197" s="322"/>
      <c r="R197" s="323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30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31"/>
      <c r="N198" s="345" t="s">
        <v>66</v>
      </c>
      <c r="O198" s="343"/>
      <c r="P198" s="343"/>
      <c r="Q198" s="343"/>
      <c r="R198" s="343"/>
      <c r="S198" s="343"/>
      <c r="T198" s="344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31"/>
      <c r="N199" s="345" t="s">
        <v>66</v>
      </c>
      <c r="O199" s="343"/>
      <c r="P199" s="343"/>
      <c r="Q199" s="343"/>
      <c r="R199" s="343"/>
      <c r="S199" s="343"/>
      <c r="T199" s="344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25" t="s">
        <v>331</v>
      </c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  <c r="Y200" s="310"/>
      <c r="Z200" s="310"/>
    </row>
    <row r="201" spans="1:53" ht="14.25" hidden="1" customHeight="1" x14ac:dyDescent="0.25">
      <c r="A201" s="338" t="s">
        <v>103</v>
      </c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09"/>
      <c r="Z201" s="309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27">
        <v>4607091387445</v>
      </c>
      <c r="E202" s="323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27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3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334</v>
      </c>
      <c r="B204" s="54" t="s">
        <v>336</v>
      </c>
      <c r="C204" s="31">
        <v>4301011308</v>
      </c>
      <c r="D204" s="327">
        <v>4607091386004</v>
      </c>
      <c r="E204" s="323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10</v>
      </c>
      <c r="W204" s="315">
        <f t="shared" si="9"/>
        <v>10.8</v>
      </c>
      <c r="X204" s="36">
        <f>IFERROR(IF(W204=0,"",ROUNDUP(W204/H204,0)*0.02175),"")</f>
        <v>2.1749999999999999E-2</v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27">
        <v>4607091386073</v>
      </c>
      <c r="E205" s="323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5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27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27">
        <v>4607091387322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27">
        <v>4607091387377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27">
        <v>4607091387353</v>
      </c>
      <c r="E209" s="323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3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27">
        <v>4607091386011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27">
        <v>4607091387308</v>
      </c>
      <c r="E211" s="323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27">
        <v>4607091387339</v>
      </c>
      <c r="E212" s="323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3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27">
        <v>4680115882638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27">
        <v>4680115881938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27">
        <v>4607091387346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27">
        <v>4607091389807</v>
      </c>
      <c r="E216" s="323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x14ac:dyDescent="0.2">
      <c r="A217" s="330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31"/>
      <c r="N217" s="345" t="s">
        <v>66</v>
      </c>
      <c r="O217" s="343"/>
      <c r="P217" s="343"/>
      <c r="Q217" s="343"/>
      <c r="R217" s="343"/>
      <c r="S217" s="343"/>
      <c r="T217" s="344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0.92592592592592582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1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2.1749999999999999E-2</v>
      </c>
      <c r="Y217" s="317"/>
      <c r="Z217" s="317"/>
    </row>
    <row r="218" spans="1:53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31"/>
      <c r="N218" s="345" t="s">
        <v>66</v>
      </c>
      <c r="O218" s="343"/>
      <c r="P218" s="343"/>
      <c r="Q218" s="343"/>
      <c r="R218" s="343"/>
      <c r="S218" s="343"/>
      <c r="T218" s="344"/>
      <c r="U218" s="37" t="s">
        <v>65</v>
      </c>
      <c r="V218" s="316">
        <f>IFERROR(SUM(V202:V216),"0")</f>
        <v>10</v>
      </c>
      <c r="W218" s="316">
        <f>IFERROR(SUM(W202:W216),"0")</f>
        <v>10.8</v>
      </c>
      <c r="X218" s="37"/>
      <c r="Y218" s="317"/>
      <c r="Z218" s="317"/>
    </row>
    <row r="219" spans="1:53" ht="14.25" hidden="1" customHeight="1" x14ac:dyDescent="0.25">
      <c r="A219" s="338" t="s">
        <v>95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09"/>
      <c r="Z219" s="309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27">
        <v>4680115881914</v>
      </c>
      <c r="E220" s="323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59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30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31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6"/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31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38" t="s">
        <v>60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09"/>
      <c r="Z223" s="309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27">
        <v>4607091387193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27">
        <v>4607091387230</v>
      </c>
      <c r="E225" s="323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4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customHeight="1" x14ac:dyDescent="0.25">
      <c r="A226" s="54" t="s">
        <v>366</v>
      </c>
      <c r="B226" s="54" t="s">
        <v>367</v>
      </c>
      <c r="C226" s="31">
        <v>4301031152</v>
      </c>
      <c r="D226" s="327">
        <v>4607091387285</v>
      </c>
      <c r="E226" s="323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8.75</v>
      </c>
      <c r="W226" s="315">
        <f>IFERROR(IF(V226="",0,CEILING((V226/$H226),1)*$H226),"")</f>
        <v>10.5</v>
      </c>
      <c r="X226" s="36">
        <f>IFERROR(IF(W226=0,"",ROUNDUP(W226/H226,0)*0.00502),"")</f>
        <v>2.5100000000000001E-2</v>
      </c>
      <c r="Y226" s="56"/>
      <c r="Z226" s="57"/>
      <c r="AD226" s="58"/>
      <c r="BA226" s="183" t="s">
        <v>1</v>
      </c>
    </row>
    <row r="227" spans="1:53" x14ac:dyDescent="0.2">
      <c r="A227" s="330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31"/>
      <c r="N227" s="345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16">
        <f>IFERROR(V224/H224,"0")+IFERROR(V225/H225,"0")+IFERROR(V226/H226,"0")</f>
        <v>4.1666666666666661</v>
      </c>
      <c r="W227" s="316">
        <f>IFERROR(W224/H224,"0")+IFERROR(W225/H225,"0")+IFERROR(W226/H226,"0")</f>
        <v>5</v>
      </c>
      <c r="X227" s="316">
        <f>IFERROR(IF(X224="",0,X224),"0")+IFERROR(IF(X225="",0,X225),"0")+IFERROR(IF(X226="",0,X226),"0")</f>
        <v>2.5100000000000001E-2</v>
      </c>
      <c r="Y227" s="317"/>
      <c r="Z227" s="317"/>
    </row>
    <row r="228" spans="1:53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31"/>
      <c r="N228" s="345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16">
        <f>IFERROR(SUM(V224:V226),"0")</f>
        <v>8.75</v>
      </c>
      <c r="W228" s="316">
        <f>IFERROR(SUM(W224:W226),"0")</f>
        <v>10.5</v>
      </c>
      <c r="X228" s="37"/>
      <c r="Y228" s="317"/>
      <c r="Z228" s="317"/>
    </row>
    <row r="229" spans="1:53" ht="14.25" hidden="1" customHeight="1" x14ac:dyDescent="0.25">
      <c r="A229" s="338" t="s">
        <v>68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09"/>
      <c r="Z229" s="309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27">
        <v>4607091387766</v>
      </c>
      <c r="E230" s="323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4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27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27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27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376" t="s">
        <v>376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27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82" t="s">
        <v>379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27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27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27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27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48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30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31"/>
      <c r="N239" s="345" t="s">
        <v>66</v>
      </c>
      <c r="O239" s="343"/>
      <c r="P239" s="343"/>
      <c r="Q239" s="343"/>
      <c r="R239" s="343"/>
      <c r="S239" s="343"/>
      <c r="T239" s="344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31"/>
      <c r="N240" s="345" t="s">
        <v>66</v>
      </c>
      <c r="O240" s="343"/>
      <c r="P240" s="343"/>
      <c r="Q240" s="343"/>
      <c r="R240" s="343"/>
      <c r="S240" s="343"/>
      <c r="T240" s="344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38" t="s">
        <v>213</v>
      </c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09"/>
      <c r="Z241" s="309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27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customHeight="1" x14ac:dyDescent="0.25">
      <c r="A243" s="54" t="s">
        <v>390</v>
      </c>
      <c r="B243" s="54" t="s">
        <v>391</v>
      </c>
      <c r="C243" s="31">
        <v>4301060308</v>
      </c>
      <c r="D243" s="327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170</v>
      </c>
      <c r="W243" s="315">
        <f>IFERROR(IF(V243="",0,CEILING((V243/$H243),1)*$H243),"")</f>
        <v>171.6</v>
      </c>
      <c r="X243" s="36">
        <f>IFERROR(IF(W243=0,"",ROUNDUP(W243/H243,0)*0.02175),"")</f>
        <v>0.47849999999999998</v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27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x14ac:dyDescent="0.2">
      <c r="A245" s="330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31"/>
      <c r="N245" s="345" t="s">
        <v>66</v>
      </c>
      <c r="O245" s="343"/>
      <c r="P245" s="343"/>
      <c r="Q245" s="343"/>
      <c r="R245" s="343"/>
      <c r="S245" s="343"/>
      <c r="T245" s="344"/>
      <c r="U245" s="37" t="s">
        <v>67</v>
      </c>
      <c r="V245" s="316">
        <f>IFERROR(V242/H242,"0")+IFERROR(V243/H243,"0")+IFERROR(V244/H244,"0")</f>
        <v>21.794871794871796</v>
      </c>
      <c r="W245" s="316">
        <f>IFERROR(W242/H242,"0")+IFERROR(W243/H243,"0")+IFERROR(W244/H244,"0")</f>
        <v>22</v>
      </c>
      <c r="X245" s="316">
        <f>IFERROR(IF(X242="",0,X242),"0")+IFERROR(IF(X243="",0,X243),"0")+IFERROR(IF(X244="",0,X244),"0")</f>
        <v>0.47849999999999998</v>
      </c>
      <c r="Y245" s="317"/>
      <c r="Z245" s="317"/>
    </row>
    <row r="246" spans="1:53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31"/>
      <c r="N246" s="345" t="s">
        <v>66</v>
      </c>
      <c r="O246" s="343"/>
      <c r="P246" s="343"/>
      <c r="Q246" s="343"/>
      <c r="R246" s="343"/>
      <c r="S246" s="343"/>
      <c r="T246" s="344"/>
      <c r="U246" s="37" t="s">
        <v>65</v>
      </c>
      <c r="V246" s="316">
        <f>IFERROR(SUM(V242:V244),"0")</f>
        <v>170</v>
      </c>
      <c r="W246" s="316">
        <f>IFERROR(SUM(W242:W244),"0")</f>
        <v>171.6</v>
      </c>
      <c r="X246" s="37"/>
      <c r="Y246" s="317"/>
      <c r="Z246" s="317"/>
    </row>
    <row r="247" spans="1:53" ht="14.25" hidden="1" customHeight="1" x14ac:dyDescent="0.25">
      <c r="A247" s="338" t="s">
        <v>81</v>
      </c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09"/>
      <c r="Z247" s="309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27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94" t="s">
        <v>396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27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399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customHeight="1" x14ac:dyDescent="0.25">
      <c r="A250" s="54" t="s">
        <v>400</v>
      </c>
      <c r="B250" s="54" t="s">
        <v>401</v>
      </c>
      <c r="C250" s="31">
        <v>4301030233</v>
      </c>
      <c r="D250" s="327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10.199999999999999</v>
      </c>
      <c r="W250" s="315">
        <f>IFERROR(IF(V250="",0,CEILING((V250/$H250),1)*$H250),"")</f>
        <v>10.199999999999999</v>
      </c>
      <c r="X250" s="36">
        <f>IFERROR(IF(W250=0,"",ROUNDUP(W250/H250,0)*0.00753),"")</f>
        <v>3.0120000000000001E-2</v>
      </c>
      <c r="Y250" s="56"/>
      <c r="Z250" s="57"/>
      <c r="AD250" s="58"/>
      <c r="BA250" s="198" t="s">
        <v>1</v>
      </c>
    </row>
    <row r="251" spans="1:53" x14ac:dyDescent="0.2">
      <c r="A251" s="330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31"/>
      <c r="N251" s="345" t="s">
        <v>66</v>
      </c>
      <c r="O251" s="343"/>
      <c r="P251" s="343"/>
      <c r="Q251" s="343"/>
      <c r="R251" s="343"/>
      <c r="S251" s="343"/>
      <c r="T251" s="344"/>
      <c r="U251" s="37" t="s">
        <v>67</v>
      </c>
      <c r="V251" s="316">
        <f>IFERROR(V248/H248,"0")+IFERROR(V249/H249,"0")+IFERROR(V250/H250,"0")</f>
        <v>4</v>
      </c>
      <c r="W251" s="316">
        <f>IFERROR(W248/H248,"0")+IFERROR(W249/H249,"0")+IFERROR(W250/H250,"0")</f>
        <v>4</v>
      </c>
      <c r="X251" s="316">
        <f>IFERROR(IF(X248="",0,X248),"0")+IFERROR(IF(X249="",0,X249),"0")+IFERROR(IF(X250="",0,X250),"0")</f>
        <v>3.0120000000000001E-2</v>
      </c>
      <c r="Y251" s="317"/>
      <c r="Z251" s="317"/>
    </row>
    <row r="252" spans="1:53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31"/>
      <c r="N252" s="345" t="s">
        <v>66</v>
      </c>
      <c r="O252" s="343"/>
      <c r="P252" s="343"/>
      <c r="Q252" s="343"/>
      <c r="R252" s="343"/>
      <c r="S252" s="343"/>
      <c r="T252" s="344"/>
      <c r="U252" s="37" t="s">
        <v>65</v>
      </c>
      <c r="V252" s="316">
        <f>IFERROR(SUM(V248:V250),"0")</f>
        <v>10.199999999999999</v>
      </c>
      <c r="W252" s="316">
        <f>IFERROR(SUM(W248:W250),"0")</f>
        <v>10.199999999999999</v>
      </c>
      <c r="X252" s="37"/>
      <c r="Y252" s="317"/>
      <c r="Z252" s="317"/>
    </row>
    <row r="253" spans="1:53" ht="14.25" hidden="1" customHeight="1" x14ac:dyDescent="0.25">
      <c r="A253" s="338" t="s">
        <v>402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09"/>
      <c r="Z253" s="309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27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4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27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27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4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30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31"/>
      <c r="N257" s="345" t="s">
        <v>66</v>
      </c>
      <c r="O257" s="343"/>
      <c r="P257" s="343"/>
      <c r="Q257" s="343"/>
      <c r="R257" s="343"/>
      <c r="S257" s="343"/>
      <c r="T257" s="344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31"/>
      <c r="N258" s="345" t="s">
        <v>66</v>
      </c>
      <c r="O258" s="343"/>
      <c r="P258" s="343"/>
      <c r="Q258" s="343"/>
      <c r="R258" s="343"/>
      <c r="S258" s="343"/>
      <c r="T258" s="344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25" t="s">
        <v>411</v>
      </c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10"/>
      <c r="Z259" s="310"/>
    </row>
    <row r="260" spans="1:53" ht="14.25" hidden="1" customHeight="1" x14ac:dyDescent="0.25">
      <c r="A260" s="338" t="s">
        <v>103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09"/>
      <c r="Z260" s="309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27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3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27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27">
        <v>4607091387452</v>
      </c>
      <c r="E263" s="323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547" t="s">
        <v>417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27">
        <v>4607091387452</v>
      </c>
      <c r="E264" s="323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6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27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27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27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30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31"/>
      <c r="N268" s="345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31"/>
      <c r="N269" s="345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38" t="s">
        <v>60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09"/>
      <c r="Z270" s="309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27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27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30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31"/>
      <c r="N273" s="345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31"/>
      <c r="N274" s="345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25" t="s">
        <v>429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10"/>
      <c r="Z275" s="310"/>
    </row>
    <row r="276" spans="1:53" ht="14.25" hidden="1" customHeight="1" x14ac:dyDescent="0.25">
      <c r="A276" s="338" t="s">
        <v>60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09"/>
      <c r="Z276" s="309"/>
    </row>
    <row r="277" spans="1:53" ht="27" customHeight="1" x14ac:dyDescent="0.25">
      <c r="A277" s="54" t="s">
        <v>430</v>
      </c>
      <c r="B277" s="54" t="s">
        <v>431</v>
      </c>
      <c r="C277" s="31">
        <v>4301031066</v>
      </c>
      <c r="D277" s="327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3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3</v>
      </c>
      <c r="W277" s="315">
        <f>IFERROR(IF(V277="",0,CEILING((V277/$H277),1)*$H277),"")</f>
        <v>3.6</v>
      </c>
      <c r="X277" s="36">
        <f>IFERROR(IF(W277=0,"",ROUNDUP(W277/H277,0)*0.00753),"")</f>
        <v>1.506E-2</v>
      </c>
      <c r="Y277" s="56"/>
      <c r="Z277" s="57"/>
      <c r="AD277" s="58"/>
      <c r="BA277" s="211" t="s">
        <v>1</v>
      </c>
    </row>
    <row r="278" spans="1:53" x14ac:dyDescent="0.2">
      <c r="A278" s="330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31"/>
      <c r="N278" s="345" t="s">
        <v>66</v>
      </c>
      <c r="O278" s="343"/>
      <c r="P278" s="343"/>
      <c r="Q278" s="343"/>
      <c r="R278" s="343"/>
      <c r="S278" s="343"/>
      <c r="T278" s="344"/>
      <c r="U278" s="37" t="s">
        <v>67</v>
      </c>
      <c r="V278" s="316">
        <f>IFERROR(V277/H277,"0")</f>
        <v>1.6666666666666665</v>
      </c>
      <c r="W278" s="316">
        <f>IFERROR(W277/H277,"0")</f>
        <v>2</v>
      </c>
      <c r="X278" s="316">
        <f>IFERROR(IF(X277="",0,X277),"0")</f>
        <v>1.506E-2</v>
      </c>
      <c r="Y278" s="317"/>
      <c r="Z278" s="317"/>
    </row>
    <row r="279" spans="1:53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31"/>
      <c r="N279" s="345" t="s">
        <v>66</v>
      </c>
      <c r="O279" s="343"/>
      <c r="P279" s="343"/>
      <c r="Q279" s="343"/>
      <c r="R279" s="343"/>
      <c r="S279" s="343"/>
      <c r="T279" s="344"/>
      <c r="U279" s="37" t="s">
        <v>65</v>
      </c>
      <c r="V279" s="316">
        <f>IFERROR(SUM(V277:V277),"0")</f>
        <v>3</v>
      </c>
      <c r="W279" s="316">
        <f>IFERROR(SUM(W277:W277),"0")</f>
        <v>3.6</v>
      </c>
      <c r="X279" s="37"/>
      <c r="Y279" s="317"/>
      <c r="Z279" s="317"/>
    </row>
    <row r="280" spans="1:53" ht="14.25" hidden="1" customHeight="1" x14ac:dyDescent="0.25">
      <c r="A280" s="338" t="s">
        <v>68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09"/>
      <c r="Z280" s="309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27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30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31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31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38" t="s">
        <v>213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09"/>
      <c r="Z284" s="309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27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30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31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31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38" t="s">
        <v>81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09"/>
      <c r="Z288" s="309"/>
    </row>
    <row r="289" spans="1:53" ht="27" customHeight="1" x14ac:dyDescent="0.25">
      <c r="A289" s="54" t="s">
        <v>436</v>
      </c>
      <c r="B289" s="54" t="s">
        <v>437</v>
      </c>
      <c r="C289" s="31">
        <v>4301032015</v>
      </c>
      <c r="D289" s="327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2.5499999999999998</v>
      </c>
      <c r="W289" s="315">
        <f>IFERROR(IF(V289="",0,CEILING((V289/$H289),1)*$H289),"")</f>
        <v>2.5499999999999998</v>
      </c>
      <c r="X289" s="36">
        <f>IFERROR(IF(W289=0,"",ROUNDUP(W289/H289,0)*0.00753),"")</f>
        <v>7.5300000000000002E-3</v>
      </c>
      <c r="Y289" s="56"/>
      <c r="Z289" s="57"/>
      <c r="AD289" s="58"/>
      <c r="BA289" s="214" t="s">
        <v>1</v>
      </c>
    </row>
    <row r="290" spans="1:53" x14ac:dyDescent="0.2">
      <c r="A290" s="330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31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16">
        <f>IFERROR(V289/H289,"0")</f>
        <v>1</v>
      </c>
      <c r="W290" s="316">
        <f>IFERROR(W289/H289,"0")</f>
        <v>1</v>
      </c>
      <c r="X290" s="316">
        <f>IFERROR(IF(X289="",0,X289),"0")</f>
        <v>7.5300000000000002E-3</v>
      </c>
      <c r="Y290" s="317"/>
      <c r="Z290" s="317"/>
    </row>
    <row r="291" spans="1:53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31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16">
        <f>IFERROR(SUM(V289:V289),"0")</f>
        <v>2.5499999999999998</v>
      </c>
      <c r="W291" s="316">
        <f>IFERROR(SUM(W289:W289),"0")</f>
        <v>2.5499999999999998</v>
      </c>
      <c r="X291" s="37"/>
      <c r="Y291" s="317"/>
      <c r="Z291" s="317"/>
    </row>
    <row r="292" spans="1:53" ht="27.75" hidden="1" customHeight="1" x14ac:dyDescent="0.2">
      <c r="A292" s="350" t="s">
        <v>438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48"/>
      <c r="Z292" s="48"/>
    </row>
    <row r="293" spans="1:53" ht="16.5" hidden="1" customHeight="1" x14ac:dyDescent="0.25">
      <c r="A293" s="325" t="s">
        <v>439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10"/>
      <c r="Z293" s="310"/>
    </row>
    <row r="294" spans="1:53" ht="14.25" hidden="1" customHeight="1" x14ac:dyDescent="0.25">
      <c r="A294" s="338" t="s">
        <v>103</v>
      </c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09"/>
      <c r="Z294" s="309"/>
    </row>
    <row r="295" spans="1:53" ht="27" customHeight="1" x14ac:dyDescent="0.25">
      <c r="A295" s="54" t="s">
        <v>440</v>
      </c>
      <c r="B295" s="54" t="s">
        <v>441</v>
      </c>
      <c r="C295" s="31">
        <v>4301011339</v>
      </c>
      <c r="D295" s="327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2000</v>
      </c>
      <c r="W295" s="315">
        <f t="shared" ref="W295:W302" si="13">IFERROR(IF(V295="",0,CEILING((V295/$H295),1)*$H295),"")</f>
        <v>2010</v>
      </c>
      <c r="X295" s="36">
        <f>IFERROR(IF(W295=0,"",ROUNDUP(W295/H295,0)*0.02175),"")</f>
        <v>2.9144999999999999</v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27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3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27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9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4000</v>
      </c>
      <c r="W297" s="315">
        <f t="shared" si="13"/>
        <v>4005</v>
      </c>
      <c r="X297" s="36">
        <f>IFERROR(IF(W297=0,"",ROUNDUP(W297/H297,0)*0.02175),"")</f>
        <v>5.8072499999999998</v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27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customHeight="1" x14ac:dyDescent="0.25">
      <c r="A299" s="54" t="s">
        <v>446</v>
      </c>
      <c r="B299" s="54" t="s">
        <v>447</v>
      </c>
      <c r="C299" s="31">
        <v>4301011330</v>
      </c>
      <c r="D299" s="327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2600</v>
      </c>
      <c r="W299" s="315">
        <f t="shared" si="13"/>
        <v>2610</v>
      </c>
      <c r="X299" s="36">
        <f>IFERROR(IF(W299=0,"",ROUNDUP(W299/H299,0)*0.02175),"")</f>
        <v>3.7844999999999995</v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27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">
        <v>449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27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27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30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31"/>
      <c r="N303" s="345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573.33333333333337</v>
      </c>
      <c r="W303" s="316">
        <f>IFERROR(W295/H295,"0")+IFERROR(W296/H296,"0")+IFERROR(W297/H297,"0")+IFERROR(W298/H298,"0")+IFERROR(W299/H299,"0")+IFERROR(W300/H300,"0")+IFERROR(W301/H301,"0")+IFERROR(W302/H302,"0")</f>
        <v>575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12.50625</v>
      </c>
      <c r="Y303" s="317"/>
      <c r="Z303" s="317"/>
    </row>
    <row r="304" spans="1:53" x14ac:dyDescent="0.2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31"/>
      <c r="N304" s="345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16">
        <f>IFERROR(SUM(V295:V302),"0")</f>
        <v>8600</v>
      </c>
      <c r="W304" s="316">
        <f>IFERROR(SUM(W295:W302),"0")</f>
        <v>8625</v>
      </c>
      <c r="X304" s="37"/>
      <c r="Y304" s="317"/>
      <c r="Z304" s="317"/>
    </row>
    <row r="305" spans="1:53" ht="14.25" hidden="1" customHeight="1" x14ac:dyDescent="0.25">
      <c r="A305" s="338" t="s">
        <v>95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09"/>
      <c r="Z305" s="309"/>
    </row>
    <row r="306" spans="1:53" ht="27" customHeight="1" x14ac:dyDescent="0.25">
      <c r="A306" s="54" t="s">
        <v>454</v>
      </c>
      <c r="B306" s="54" t="s">
        <v>455</v>
      </c>
      <c r="C306" s="31">
        <v>4301020178</v>
      </c>
      <c r="D306" s="327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3500</v>
      </c>
      <c r="W306" s="315">
        <f>IFERROR(IF(V306="",0,CEILING((V306/$H306),1)*$H306),"")</f>
        <v>3510</v>
      </c>
      <c r="X306" s="36">
        <f>IFERROR(IF(W306=0,"",ROUNDUP(W306/H306,0)*0.02175),"")</f>
        <v>5.0894999999999992</v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27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530" t="s">
        <v>458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27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x14ac:dyDescent="0.2">
      <c r="A309" s="330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31"/>
      <c r="N309" s="345" t="s">
        <v>66</v>
      </c>
      <c r="O309" s="343"/>
      <c r="P309" s="343"/>
      <c r="Q309" s="343"/>
      <c r="R309" s="343"/>
      <c r="S309" s="343"/>
      <c r="T309" s="344"/>
      <c r="U309" s="37" t="s">
        <v>67</v>
      </c>
      <c r="V309" s="316">
        <f>IFERROR(V306/H306,"0")+IFERROR(V307/H307,"0")+IFERROR(V308/H308,"0")</f>
        <v>233.33333333333334</v>
      </c>
      <c r="W309" s="316">
        <f>IFERROR(W306/H306,"0")+IFERROR(W307/H307,"0")+IFERROR(W308/H308,"0")</f>
        <v>234</v>
      </c>
      <c r="X309" s="316">
        <f>IFERROR(IF(X306="",0,X306),"0")+IFERROR(IF(X307="",0,X307),"0")+IFERROR(IF(X308="",0,X308),"0")</f>
        <v>5.0894999999999992</v>
      </c>
      <c r="Y309" s="317"/>
      <c r="Z309" s="317"/>
    </row>
    <row r="310" spans="1:53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31"/>
      <c r="N310" s="345" t="s">
        <v>66</v>
      </c>
      <c r="O310" s="343"/>
      <c r="P310" s="343"/>
      <c r="Q310" s="343"/>
      <c r="R310" s="343"/>
      <c r="S310" s="343"/>
      <c r="T310" s="344"/>
      <c r="U310" s="37" t="s">
        <v>65</v>
      </c>
      <c r="V310" s="316">
        <f>IFERROR(SUM(V306:V308),"0")</f>
        <v>3500</v>
      </c>
      <c r="W310" s="316">
        <f>IFERROR(SUM(W306:W308),"0")</f>
        <v>3510</v>
      </c>
      <c r="X310" s="37"/>
      <c r="Y310" s="317"/>
      <c r="Z310" s="317"/>
    </row>
    <row r="311" spans="1:53" ht="14.25" hidden="1" customHeight="1" x14ac:dyDescent="0.25">
      <c r="A311" s="338" t="s">
        <v>68</v>
      </c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09"/>
      <c r="Z311" s="309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27">
        <v>4607091383928</v>
      </c>
      <c r="E312" s="323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367" t="s">
        <v>463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customHeight="1" x14ac:dyDescent="0.25">
      <c r="A313" s="54" t="s">
        <v>464</v>
      </c>
      <c r="B313" s="54" t="s">
        <v>465</v>
      </c>
      <c r="C313" s="31">
        <v>4301051298</v>
      </c>
      <c r="D313" s="327">
        <v>4607091384260</v>
      </c>
      <c r="E313" s="323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3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2"/>
      <c r="P313" s="322"/>
      <c r="Q313" s="322"/>
      <c r="R313" s="323"/>
      <c r="S313" s="34"/>
      <c r="T313" s="34"/>
      <c r="U313" s="35" t="s">
        <v>65</v>
      </c>
      <c r="V313" s="314">
        <v>120</v>
      </c>
      <c r="W313" s="315">
        <f>IFERROR(IF(V313="",0,CEILING((V313/$H313),1)*$H313),"")</f>
        <v>124.8</v>
      </c>
      <c r="X313" s="36">
        <f>IFERROR(IF(W313=0,"",ROUNDUP(W313/H313,0)*0.02175),"")</f>
        <v>0.34799999999999998</v>
      </c>
      <c r="Y313" s="56"/>
      <c r="Z313" s="57"/>
      <c r="AD313" s="58"/>
      <c r="BA313" s="227" t="s">
        <v>1</v>
      </c>
    </row>
    <row r="314" spans="1:53" x14ac:dyDescent="0.2">
      <c r="A314" s="330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31"/>
      <c r="N314" s="345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16">
        <f>IFERROR(V312/H312,"0")+IFERROR(V313/H313,"0")</f>
        <v>15.384615384615385</v>
      </c>
      <c r="W314" s="316">
        <f>IFERROR(W312/H312,"0")+IFERROR(W313/H313,"0")</f>
        <v>16</v>
      </c>
      <c r="X314" s="316">
        <f>IFERROR(IF(X312="",0,X312),"0")+IFERROR(IF(X313="",0,X313),"0")</f>
        <v>0.34799999999999998</v>
      </c>
      <c r="Y314" s="317"/>
      <c r="Z314" s="317"/>
    </row>
    <row r="315" spans="1:53" x14ac:dyDescent="0.2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31"/>
      <c r="N315" s="345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16">
        <f>IFERROR(SUM(V312:V313),"0")</f>
        <v>120</v>
      </c>
      <c r="W315" s="316">
        <f>IFERROR(SUM(W312:W313),"0")</f>
        <v>124.8</v>
      </c>
      <c r="X315" s="37"/>
      <c r="Y315" s="317"/>
      <c r="Z315" s="317"/>
    </row>
    <row r="316" spans="1:53" ht="14.25" hidden="1" customHeight="1" x14ac:dyDescent="0.25">
      <c r="A316" s="338" t="s">
        <v>213</v>
      </c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309"/>
      <c r="Z316" s="309"/>
    </row>
    <row r="317" spans="1:53" ht="16.5" customHeight="1" x14ac:dyDescent="0.25">
      <c r="A317" s="54" t="s">
        <v>466</v>
      </c>
      <c r="B317" s="54" t="s">
        <v>467</v>
      </c>
      <c r="C317" s="31">
        <v>4301060314</v>
      </c>
      <c r="D317" s="327">
        <v>4607091384673</v>
      </c>
      <c r="E317" s="323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3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2"/>
      <c r="P317" s="322"/>
      <c r="Q317" s="322"/>
      <c r="R317" s="323"/>
      <c r="S317" s="34"/>
      <c r="T317" s="34"/>
      <c r="U317" s="35" t="s">
        <v>65</v>
      </c>
      <c r="V317" s="314">
        <v>100</v>
      </c>
      <c r="W317" s="315">
        <f>IFERROR(IF(V317="",0,CEILING((V317/$H317),1)*$H317),"")</f>
        <v>101.39999999999999</v>
      </c>
      <c r="X317" s="36">
        <f>IFERROR(IF(W317=0,"",ROUNDUP(W317/H317,0)*0.02175),"")</f>
        <v>0.28275</v>
      </c>
      <c r="Y317" s="56"/>
      <c r="Z317" s="57"/>
      <c r="AD317" s="58"/>
      <c r="BA317" s="228" t="s">
        <v>1</v>
      </c>
    </row>
    <row r="318" spans="1:53" x14ac:dyDescent="0.2">
      <c r="A318" s="330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31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16">
        <f>IFERROR(V317/H317,"0")</f>
        <v>12.820512820512821</v>
      </c>
      <c r="W318" s="316">
        <f>IFERROR(W317/H317,"0")</f>
        <v>13</v>
      </c>
      <c r="X318" s="316">
        <f>IFERROR(IF(X317="",0,X317),"0")</f>
        <v>0.28275</v>
      </c>
      <c r="Y318" s="317"/>
      <c r="Z318" s="317"/>
    </row>
    <row r="319" spans="1:53" x14ac:dyDescent="0.2">
      <c r="A319" s="326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31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16">
        <f>IFERROR(SUM(V317:V317),"0")</f>
        <v>100</v>
      </c>
      <c r="W319" s="316">
        <f>IFERROR(SUM(W317:W317),"0")</f>
        <v>101.39999999999999</v>
      </c>
      <c r="X319" s="37"/>
      <c r="Y319" s="317"/>
      <c r="Z319" s="317"/>
    </row>
    <row r="320" spans="1:53" ht="16.5" hidden="1" customHeight="1" x14ac:dyDescent="0.25">
      <c r="A320" s="325" t="s">
        <v>468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10"/>
      <c r="Z320" s="310"/>
    </row>
    <row r="321" spans="1:53" ht="14.25" hidden="1" customHeight="1" x14ac:dyDescent="0.25">
      <c r="A321" s="338" t="s">
        <v>103</v>
      </c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326"/>
      <c r="W321" s="326"/>
      <c r="X321" s="326"/>
      <c r="Y321" s="309"/>
      <c r="Z321" s="309"/>
    </row>
    <row r="322" spans="1:53" ht="27" customHeight="1" x14ac:dyDescent="0.25">
      <c r="A322" s="54" t="s">
        <v>469</v>
      </c>
      <c r="B322" s="54" t="s">
        <v>470</v>
      </c>
      <c r="C322" s="31">
        <v>4301011324</v>
      </c>
      <c r="D322" s="327">
        <v>4607091384185</v>
      </c>
      <c r="E322" s="323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3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30</v>
      </c>
      <c r="W322" s="315">
        <f>IFERROR(IF(V322="",0,CEILING((V322/$H322),1)*$H322),"")</f>
        <v>36</v>
      </c>
      <c r="X322" s="36">
        <f>IFERROR(IF(W322=0,"",ROUNDUP(W322/H322,0)*0.02175),"")</f>
        <v>6.5250000000000002E-2</v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27">
        <v>4607091384192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6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27">
        <v>4680115881907</v>
      </c>
      <c r="E324" s="323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3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27">
        <v>4607091384680</v>
      </c>
      <c r="E325" s="323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2"/>
      <c r="P325" s="322"/>
      <c r="Q325" s="322"/>
      <c r="R325" s="323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x14ac:dyDescent="0.2">
      <c r="A326" s="330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31"/>
      <c r="N326" s="345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16">
        <f>IFERROR(V322/H322,"0")+IFERROR(V323/H323,"0")+IFERROR(V324/H324,"0")+IFERROR(V325/H325,"0")</f>
        <v>2.5</v>
      </c>
      <c r="W326" s="316">
        <f>IFERROR(W322/H322,"0")+IFERROR(W323/H323,"0")+IFERROR(W324/H324,"0")+IFERROR(W325/H325,"0")</f>
        <v>3</v>
      </c>
      <c r="X326" s="316">
        <f>IFERROR(IF(X322="",0,X322),"0")+IFERROR(IF(X323="",0,X323),"0")+IFERROR(IF(X324="",0,X324),"0")+IFERROR(IF(X325="",0,X325),"0")</f>
        <v>6.5250000000000002E-2</v>
      </c>
      <c r="Y326" s="317"/>
      <c r="Z326" s="317"/>
    </row>
    <row r="327" spans="1:53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31"/>
      <c r="N327" s="345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16">
        <f>IFERROR(SUM(V322:V325),"0")</f>
        <v>30</v>
      </c>
      <c r="W327" s="316">
        <f>IFERROR(SUM(W322:W325),"0")</f>
        <v>36</v>
      </c>
      <c r="X327" s="37"/>
      <c r="Y327" s="317"/>
      <c r="Z327" s="317"/>
    </row>
    <row r="328" spans="1:53" ht="14.25" hidden="1" customHeight="1" x14ac:dyDescent="0.25">
      <c r="A328" s="338" t="s">
        <v>60</v>
      </c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309"/>
      <c r="Z328" s="309"/>
    </row>
    <row r="329" spans="1:53" ht="27" customHeight="1" x14ac:dyDescent="0.25">
      <c r="A329" s="54" t="s">
        <v>477</v>
      </c>
      <c r="B329" s="54" t="s">
        <v>478</v>
      </c>
      <c r="C329" s="31">
        <v>4301031139</v>
      </c>
      <c r="D329" s="327">
        <v>4607091384802</v>
      </c>
      <c r="E329" s="323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4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15</v>
      </c>
      <c r="W329" s="315">
        <f>IFERROR(IF(V329="",0,CEILING((V329/$H329),1)*$H329),"")</f>
        <v>17.52</v>
      </c>
      <c r="X329" s="36">
        <f>IFERROR(IF(W329=0,"",ROUNDUP(W329/H329,0)*0.00753),"")</f>
        <v>3.0120000000000001E-2</v>
      </c>
      <c r="Y329" s="56"/>
      <c r="Z329" s="57"/>
      <c r="AD329" s="58"/>
      <c r="BA329" s="233" t="s">
        <v>1</v>
      </c>
    </row>
    <row r="330" spans="1:53" ht="27" customHeight="1" x14ac:dyDescent="0.25">
      <c r="A330" s="54" t="s">
        <v>479</v>
      </c>
      <c r="B330" s="54" t="s">
        <v>480</v>
      </c>
      <c r="C330" s="31">
        <v>4301031140</v>
      </c>
      <c r="D330" s="327">
        <v>4607091384826</v>
      </c>
      <c r="E330" s="323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4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4">
        <v>5.25</v>
      </c>
      <c r="W330" s="315">
        <f>IFERROR(IF(V330="",0,CEILING((V330/$H330),1)*$H330),"")</f>
        <v>5.6</v>
      </c>
      <c r="X330" s="36">
        <f>IFERROR(IF(W330=0,"",ROUNDUP(W330/H330,0)*0.00502),"")</f>
        <v>1.004E-2</v>
      </c>
      <c r="Y330" s="56"/>
      <c r="Z330" s="57"/>
      <c r="AD330" s="58"/>
      <c r="BA330" s="234" t="s">
        <v>1</v>
      </c>
    </row>
    <row r="331" spans="1:53" x14ac:dyDescent="0.2">
      <c r="A331" s="330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31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16">
        <f>IFERROR(V329/H329,"0")+IFERROR(V330/H330,"0")</f>
        <v>5.2996575342465757</v>
      </c>
      <c r="W331" s="316">
        <f>IFERROR(W329/H329,"0")+IFERROR(W330/H330,"0")</f>
        <v>6</v>
      </c>
      <c r="X331" s="316">
        <f>IFERROR(IF(X329="",0,X329),"0")+IFERROR(IF(X330="",0,X330),"0")</f>
        <v>4.0160000000000001E-2</v>
      </c>
      <c r="Y331" s="317"/>
      <c r="Z331" s="317"/>
    </row>
    <row r="332" spans="1:53" x14ac:dyDescent="0.2">
      <c r="A332" s="326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31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16">
        <f>IFERROR(SUM(V329:V330),"0")</f>
        <v>20.25</v>
      </c>
      <c r="W332" s="316">
        <f>IFERROR(SUM(W329:W330),"0")</f>
        <v>23.119999999999997</v>
      </c>
      <c r="X332" s="37"/>
      <c r="Y332" s="317"/>
      <c r="Z332" s="317"/>
    </row>
    <row r="333" spans="1:53" ht="14.25" hidden="1" customHeight="1" x14ac:dyDescent="0.25">
      <c r="A333" s="338" t="s">
        <v>68</v>
      </c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326"/>
      <c r="W333" s="326"/>
      <c r="X333" s="326"/>
      <c r="Y333" s="309"/>
      <c r="Z333" s="309"/>
    </row>
    <row r="334" spans="1:53" ht="27" hidden="1" customHeight="1" x14ac:dyDescent="0.25">
      <c r="A334" s="54" t="s">
        <v>481</v>
      </c>
      <c r="B334" s="54" t="s">
        <v>482</v>
      </c>
      <c r="C334" s="31">
        <v>4301051303</v>
      </c>
      <c r="D334" s="327">
        <v>4607091384246</v>
      </c>
      <c r="E334" s="323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27">
        <v>4680115881976</v>
      </c>
      <c r="E335" s="323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27">
        <v>4607091384253</v>
      </c>
      <c r="E336" s="323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6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27">
        <v>4680115881969</v>
      </c>
      <c r="E337" s="323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2"/>
      <c r="P337" s="322"/>
      <c r="Q337" s="322"/>
      <c r="R337" s="323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hidden="1" x14ac:dyDescent="0.2">
      <c r="A338" s="330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31"/>
      <c r="N338" s="345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16">
        <f>IFERROR(V334/H334,"0")+IFERROR(V335/H335,"0")+IFERROR(V336/H336,"0")+IFERROR(V337/H337,"0")</f>
        <v>0</v>
      </c>
      <c r="W338" s="316">
        <f>IFERROR(W334/H334,"0")+IFERROR(W335/H335,"0")+IFERROR(W336/H336,"0")+IFERROR(W337/H337,"0")</f>
        <v>0</v>
      </c>
      <c r="X338" s="316">
        <f>IFERROR(IF(X334="",0,X334),"0")+IFERROR(IF(X335="",0,X335),"0")+IFERROR(IF(X336="",0,X336),"0")+IFERROR(IF(X337="",0,X337),"0")</f>
        <v>0</v>
      </c>
      <c r="Y338" s="317"/>
      <c r="Z338" s="317"/>
    </row>
    <row r="339" spans="1:53" hidden="1" x14ac:dyDescent="0.2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31"/>
      <c r="N339" s="345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16">
        <f>IFERROR(SUM(V334:V337),"0")</f>
        <v>0</v>
      </c>
      <c r="W339" s="316">
        <f>IFERROR(SUM(W334:W337),"0")</f>
        <v>0</v>
      </c>
      <c r="X339" s="37"/>
      <c r="Y339" s="317"/>
      <c r="Z339" s="317"/>
    </row>
    <row r="340" spans="1:53" ht="14.25" hidden="1" customHeight="1" x14ac:dyDescent="0.25">
      <c r="A340" s="338" t="s">
        <v>213</v>
      </c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  <c r="Y340" s="309"/>
      <c r="Z340" s="309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27">
        <v>4607091389357</v>
      </c>
      <c r="E341" s="323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30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31"/>
      <c r="N342" s="345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6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31"/>
      <c r="N343" s="345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350" t="s">
        <v>491</v>
      </c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48"/>
      <c r="Z344" s="48"/>
    </row>
    <row r="345" spans="1:53" ht="16.5" hidden="1" customHeight="1" x14ac:dyDescent="0.25">
      <c r="A345" s="325" t="s">
        <v>492</v>
      </c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10"/>
      <c r="Z345" s="310"/>
    </row>
    <row r="346" spans="1:53" ht="14.25" hidden="1" customHeight="1" x14ac:dyDescent="0.25">
      <c r="A346" s="338" t="s">
        <v>103</v>
      </c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309"/>
      <c r="Z346" s="309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27">
        <v>4607091389708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27">
        <v>4607091389692</v>
      </c>
      <c r="E348" s="323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4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2"/>
      <c r="P348" s="322"/>
      <c r="Q348" s="322"/>
      <c r="R348" s="323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30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31"/>
      <c r="N349" s="345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6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31"/>
      <c r="N350" s="345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38" t="s">
        <v>60</v>
      </c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  <c r="Y351" s="309"/>
      <c r="Z351" s="309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27">
        <v>4607091389753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27">
        <v>4607091389760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501</v>
      </c>
      <c r="B354" s="54" t="s">
        <v>502</v>
      </c>
      <c r="C354" s="31">
        <v>4301031175</v>
      </c>
      <c r="D354" s="327">
        <v>4607091389746</v>
      </c>
      <c r="E354" s="323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4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170</v>
      </c>
      <c r="W354" s="315">
        <f t="shared" si="14"/>
        <v>172.20000000000002</v>
      </c>
      <c r="X354" s="36">
        <f>IFERROR(IF(W354=0,"",ROUNDUP(W354/H354,0)*0.00753),"")</f>
        <v>0.30873</v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27">
        <v>4680115882928</v>
      </c>
      <c r="E355" s="323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27">
        <v>4680115883147</v>
      </c>
      <c r="E356" s="323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4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4301031178</v>
      </c>
      <c r="D357" s="327">
        <v>4607091384338</v>
      </c>
      <c r="E357" s="323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3.5</v>
      </c>
      <c r="W357" s="315">
        <f t="shared" si="14"/>
        <v>4.2</v>
      </c>
      <c r="X357" s="36">
        <f t="shared" si="15"/>
        <v>1.004E-2</v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27">
        <v>4680115883154</v>
      </c>
      <c r="E358" s="323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27">
        <v>4607091389524</v>
      </c>
      <c r="E359" s="323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6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27">
        <v>4680115883161</v>
      </c>
      <c r="E360" s="323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27">
        <v>4607091384345</v>
      </c>
      <c r="E361" s="323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5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27">
        <v>4680115883178</v>
      </c>
      <c r="E362" s="323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27">
        <v>4607091389531</v>
      </c>
      <c r="E363" s="323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27">
        <v>4680115883185</v>
      </c>
      <c r="E364" s="323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596" t="s">
        <v>523</v>
      </c>
      <c r="O364" s="322"/>
      <c r="P364" s="322"/>
      <c r="Q364" s="322"/>
      <c r="R364" s="323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x14ac:dyDescent="0.2">
      <c r="A365" s="330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31"/>
      <c r="N365" s="345" t="s">
        <v>66</v>
      </c>
      <c r="O365" s="343"/>
      <c r="P365" s="343"/>
      <c r="Q365" s="343"/>
      <c r="R365" s="343"/>
      <c r="S365" s="343"/>
      <c r="T365" s="344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42.142857142857139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43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0.31877</v>
      </c>
      <c r="Y365" s="317"/>
      <c r="Z365" s="317"/>
    </row>
    <row r="366" spans="1:53" x14ac:dyDescent="0.2">
      <c r="A366" s="326"/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31"/>
      <c r="N366" s="345" t="s">
        <v>66</v>
      </c>
      <c r="O366" s="343"/>
      <c r="P366" s="343"/>
      <c r="Q366" s="343"/>
      <c r="R366" s="343"/>
      <c r="S366" s="343"/>
      <c r="T366" s="344"/>
      <c r="U366" s="37" t="s">
        <v>65</v>
      </c>
      <c r="V366" s="316">
        <f>IFERROR(SUM(V352:V364),"0")</f>
        <v>173.5</v>
      </c>
      <c r="W366" s="316">
        <f>IFERROR(SUM(W352:W364),"0")</f>
        <v>176.4</v>
      </c>
      <c r="X366" s="37"/>
      <c r="Y366" s="317"/>
      <c r="Z366" s="317"/>
    </row>
    <row r="367" spans="1:53" ht="14.25" hidden="1" customHeight="1" x14ac:dyDescent="0.25">
      <c r="A367" s="338" t="s">
        <v>68</v>
      </c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6"/>
      <c r="P367" s="326"/>
      <c r="Q367" s="326"/>
      <c r="R367" s="326"/>
      <c r="S367" s="326"/>
      <c r="T367" s="326"/>
      <c r="U367" s="326"/>
      <c r="V367" s="326"/>
      <c r="W367" s="326"/>
      <c r="X367" s="326"/>
      <c r="Y367" s="309"/>
      <c r="Z367" s="309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27">
        <v>4607091389685</v>
      </c>
      <c r="E368" s="323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5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27">
        <v>4607091389654</v>
      </c>
      <c r="E369" s="323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4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27">
        <v>4607091384352</v>
      </c>
      <c r="E370" s="323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27">
        <v>4607091389661</v>
      </c>
      <c r="E371" s="323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5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2"/>
      <c r="P371" s="322"/>
      <c r="Q371" s="322"/>
      <c r="R371" s="323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30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31"/>
      <c r="N372" s="345" t="s">
        <v>66</v>
      </c>
      <c r="O372" s="343"/>
      <c r="P372" s="343"/>
      <c r="Q372" s="343"/>
      <c r="R372" s="343"/>
      <c r="S372" s="343"/>
      <c r="T372" s="344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31"/>
      <c r="N373" s="345" t="s">
        <v>66</v>
      </c>
      <c r="O373" s="343"/>
      <c r="P373" s="343"/>
      <c r="Q373" s="343"/>
      <c r="R373" s="343"/>
      <c r="S373" s="343"/>
      <c r="T373" s="344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38" t="s">
        <v>213</v>
      </c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309"/>
      <c r="Z374" s="309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27">
        <v>4680115881648</v>
      </c>
      <c r="E375" s="323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2"/>
      <c r="P375" s="322"/>
      <c r="Q375" s="322"/>
      <c r="R375" s="323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30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31"/>
      <c r="N376" s="345" t="s">
        <v>66</v>
      </c>
      <c r="O376" s="343"/>
      <c r="P376" s="343"/>
      <c r="Q376" s="343"/>
      <c r="R376" s="343"/>
      <c r="S376" s="343"/>
      <c r="T376" s="344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31"/>
      <c r="N377" s="345" t="s">
        <v>66</v>
      </c>
      <c r="O377" s="343"/>
      <c r="P377" s="343"/>
      <c r="Q377" s="343"/>
      <c r="R377" s="343"/>
      <c r="S377" s="343"/>
      <c r="T377" s="344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38" t="s">
        <v>81</v>
      </c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309"/>
      <c r="Z378" s="309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27">
        <v>4680115884359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442" t="s">
        <v>538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27">
        <v>4680115884335</v>
      </c>
      <c r="E380" s="323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483" t="s">
        <v>541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27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636" t="s">
        <v>544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27">
        <v>4680115884113</v>
      </c>
      <c r="E382" s="323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487" t="s">
        <v>547</v>
      </c>
      <c r="O382" s="322"/>
      <c r="P382" s="322"/>
      <c r="Q382" s="322"/>
      <c r="R382" s="323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30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31"/>
      <c r="N383" s="345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31"/>
      <c r="N384" s="345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25" t="s">
        <v>548</v>
      </c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  <c r="Y385" s="310"/>
      <c r="Z385" s="310"/>
    </row>
    <row r="386" spans="1:53" ht="14.25" hidden="1" customHeight="1" x14ac:dyDescent="0.25">
      <c r="A386" s="338" t="s">
        <v>95</v>
      </c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6"/>
      <c r="P386" s="326"/>
      <c r="Q386" s="326"/>
      <c r="R386" s="326"/>
      <c r="S386" s="326"/>
      <c r="T386" s="326"/>
      <c r="U386" s="326"/>
      <c r="V386" s="326"/>
      <c r="W386" s="326"/>
      <c r="X386" s="326"/>
      <c r="Y386" s="309"/>
      <c r="Z386" s="309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27">
        <v>4607091389388</v>
      </c>
      <c r="E387" s="323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5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2"/>
      <c r="P387" s="322"/>
      <c r="Q387" s="322"/>
      <c r="R387" s="323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27">
        <v>4607091389364</v>
      </c>
      <c r="E388" s="323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2"/>
      <c r="P388" s="322"/>
      <c r="Q388" s="322"/>
      <c r="R388" s="323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30"/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31"/>
      <c r="N389" s="345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6"/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31"/>
      <c r="N390" s="345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38" t="s">
        <v>60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  <c r="Y391" s="309"/>
      <c r="Z391" s="309"/>
    </row>
    <row r="392" spans="1:53" ht="27" customHeight="1" x14ac:dyDescent="0.25">
      <c r="A392" s="54" t="s">
        <v>553</v>
      </c>
      <c r="B392" s="54" t="s">
        <v>554</v>
      </c>
      <c r="C392" s="31">
        <v>4301031212</v>
      </c>
      <c r="D392" s="327">
        <v>4607091389739</v>
      </c>
      <c r="E392" s="323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900</v>
      </c>
      <c r="W392" s="315">
        <f t="shared" ref="W392:W398" si="16">IFERROR(IF(V392="",0,CEILING((V392/$H392),1)*$H392),"")</f>
        <v>903</v>
      </c>
      <c r="X392" s="36">
        <f>IFERROR(IF(W392=0,"",ROUNDUP(W392/H392,0)*0.00753),"")</f>
        <v>1.6189500000000001</v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27">
        <v>4680115883048</v>
      </c>
      <c r="E393" s="323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2"/>
      <c r="P393" s="322"/>
      <c r="Q393" s="322"/>
      <c r="R393" s="323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27">
        <v>4607091389425</v>
      </c>
      <c r="E394" s="323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60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2"/>
      <c r="P394" s="322"/>
      <c r="Q394" s="322"/>
      <c r="R394" s="323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27">
        <v>4680115882911</v>
      </c>
      <c r="E395" s="323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472" t="s">
        <v>561</v>
      </c>
      <c r="O395" s="322"/>
      <c r="P395" s="322"/>
      <c r="Q395" s="322"/>
      <c r="R395" s="323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27">
        <v>4680115880771</v>
      </c>
      <c r="E396" s="323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4301031173</v>
      </c>
      <c r="D397" s="327">
        <v>4607091389500</v>
      </c>
      <c r="E397" s="323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10.5</v>
      </c>
      <c r="W397" s="315">
        <f t="shared" si="16"/>
        <v>10.5</v>
      </c>
      <c r="X397" s="36">
        <f>IFERROR(IF(W397=0,"",ROUNDUP(W397/H397,0)*0.00502),"")</f>
        <v>2.5100000000000001E-2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27">
        <v>4680115881983</v>
      </c>
      <c r="E398" s="323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4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x14ac:dyDescent="0.2">
      <c r="A399" s="330"/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31"/>
      <c r="N399" s="345" t="s">
        <v>66</v>
      </c>
      <c r="O399" s="343"/>
      <c r="P399" s="343"/>
      <c r="Q399" s="343"/>
      <c r="R399" s="343"/>
      <c r="S399" s="343"/>
      <c r="T399" s="344"/>
      <c r="U399" s="37" t="s">
        <v>67</v>
      </c>
      <c r="V399" s="316">
        <f>IFERROR(V392/H392,"0")+IFERROR(V393/H393,"0")+IFERROR(V394/H394,"0")+IFERROR(V395/H395,"0")+IFERROR(V396/H396,"0")+IFERROR(V397/H397,"0")+IFERROR(V398/H398,"0")</f>
        <v>219.28571428571428</v>
      </c>
      <c r="W399" s="316">
        <f>IFERROR(W392/H392,"0")+IFERROR(W393/H393,"0")+IFERROR(W394/H394,"0")+IFERROR(W395/H395,"0")+IFERROR(W396/H396,"0")+IFERROR(W397/H397,"0")+IFERROR(W398/H398,"0")</f>
        <v>220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1.64405</v>
      </c>
      <c r="Y399" s="317"/>
      <c r="Z399" s="317"/>
    </row>
    <row r="400" spans="1:53" x14ac:dyDescent="0.2">
      <c r="A400" s="326"/>
      <c r="B400" s="326"/>
      <c r="C400" s="326"/>
      <c r="D400" s="326"/>
      <c r="E400" s="326"/>
      <c r="F400" s="326"/>
      <c r="G400" s="326"/>
      <c r="H400" s="326"/>
      <c r="I400" s="326"/>
      <c r="J400" s="326"/>
      <c r="K400" s="326"/>
      <c r="L400" s="326"/>
      <c r="M400" s="331"/>
      <c r="N400" s="345" t="s">
        <v>66</v>
      </c>
      <c r="O400" s="343"/>
      <c r="P400" s="343"/>
      <c r="Q400" s="343"/>
      <c r="R400" s="343"/>
      <c r="S400" s="343"/>
      <c r="T400" s="344"/>
      <c r="U400" s="37" t="s">
        <v>65</v>
      </c>
      <c r="V400" s="316">
        <f>IFERROR(SUM(V392:V398),"0")</f>
        <v>910.5</v>
      </c>
      <c r="W400" s="316">
        <f>IFERROR(SUM(W392:W398),"0")</f>
        <v>913.5</v>
      </c>
      <c r="X400" s="37"/>
      <c r="Y400" s="317"/>
      <c r="Z400" s="317"/>
    </row>
    <row r="401" spans="1:53" ht="14.25" hidden="1" customHeight="1" x14ac:dyDescent="0.25">
      <c r="A401" s="338" t="s">
        <v>81</v>
      </c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326"/>
      <c r="U401" s="326"/>
      <c r="V401" s="326"/>
      <c r="W401" s="326"/>
      <c r="X401" s="326"/>
      <c r="Y401" s="309"/>
      <c r="Z401" s="309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27">
        <v>4680115884571</v>
      </c>
      <c r="E402" s="323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654" t="s">
        <v>570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30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31"/>
      <c r="N403" s="345" t="s">
        <v>66</v>
      </c>
      <c r="O403" s="343"/>
      <c r="P403" s="343"/>
      <c r="Q403" s="343"/>
      <c r="R403" s="343"/>
      <c r="S403" s="343"/>
      <c r="T403" s="344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31"/>
      <c r="N404" s="345" t="s">
        <v>66</v>
      </c>
      <c r="O404" s="343"/>
      <c r="P404" s="343"/>
      <c r="Q404" s="343"/>
      <c r="R404" s="343"/>
      <c r="S404" s="343"/>
      <c r="T404" s="344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38" t="s">
        <v>90</v>
      </c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  <c r="Y405" s="309"/>
      <c r="Z405" s="309"/>
    </row>
    <row r="406" spans="1:53" ht="27" customHeight="1" x14ac:dyDescent="0.25">
      <c r="A406" s="54" t="s">
        <v>571</v>
      </c>
      <c r="B406" s="54" t="s">
        <v>572</v>
      </c>
      <c r="C406" s="31">
        <v>4301170010</v>
      </c>
      <c r="D406" s="327">
        <v>4680115884090</v>
      </c>
      <c r="E406" s="323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412" t="s">
        <v>573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2.64</v>
      </c>
      <c r="W406" s="315">
        <f>IFERROR(IF(V406="",0,CEILING((V406/$H406),1)*$H406),"")</f>
        <v>2.64</v>
      </c>
      <c r="X406" s="36">
        <f>IFERROR(IF(W406=0,"",ROUNDUP(W406/H406,0)*0.00627),"")</f>
        <v>1.2540000000000001E-2</v>
      </c>
      <c r="Y406" s="56"/>
      <c r="Z406" s="57"/>
      <c r="AD406" s="58"/>
      <c r="BA406" s="274" t="s">
        <v>1</v>
      </c>
    </row>
    <row r="407" spans="1:53" x14ac:dyDescent="0.2">
      <c r="A407" s="330"/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31"/>
      <c r="N407" s="345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16">
        <f>IFERROR(V406/H406,"0")</f>
        <v>2</v>
      </c>
      <c r="W407" s="316">
        <f>IFERROR(W406/H406,"0")</f>
        <v>2</v>
      </c>
      <c r="X407" s="316">
        <f>IFERROR(IF(X406="",0,X406),"0")</f>
        <v>1.2540000000000001E-2</v>
      </c>
      <c r="Y407" s="317"/>
      <c r="Z407" s="317"/>
    </row>
    <row r="408" spans="1:53" x14ac:dyDescent="0.2">
      <c r="A408" s="326"/>
      <c r="B408" s="326"/>
      <c r="C408" s="326"/>
      <c r="D408" s="326"/>
      <c r="E408" s="326"/>
      <c r="F408" s="326"/>
      <c r="G408" s="326"/>
      <c r="H408" s="326"/>
      <c r="I408" s="326"/>
      <c r="J408" s="326"/>
      <c r="K408" s="326"/>
      <c r="L408" s="326"/>
      <c r="M408" s="331"/>
      <c r="N408" s="345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16">
        <f>IFERROR(SUM(V406:V406),"0")</f>
        <v>2.64</v>
      </c>
      <c r="W408" s="316">
        <f>IFERROR(SUM(W406:W406),"0")</f>
        <v>2.64</v>
      </c>
      <c r="X408" s="37"/>
      <c r="Y408" s="317"/>
      <c r="Z408" s="317"/>
    </row>
    <row r="409" spans="1:53" ht="27.75" hidden="1" customHeight="1" x14ac:dyDescent="0.2">
      <c r="A409" s="350" t="s">
        <v>574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48"/>
      <c r="Z409" s="48"/>
    </row>
    <row r="410" spans="1:53" ht="16.5" hidden="1" customHeight="1" x14ac:dyDescent="0.25">
      <c r="A410" s="325" t="s">
        <v>574</v>
      </c>
      <c r="B410" s="326"/>
      <c r="C410" s="326"/>
      <c r="D410" s="326"/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6"/>
      <c r="P410" s="326"/>
      <c r="Q410" s="326"/>
      <c r="R410" s="326"/>
      <c r="S410" s="326"/>
      <c r="T410" s="326"/>
      <c r="U410" s="326"/>
      <c r="V410" s="326"/>
      <c r="W410" s="326"/>
      <c r="X410" s="326"/>
      <c r="Y410" s="310"/>
      <c r="Z410" s="310"/>
    </row>
    <row r="411" spans="1:53" ht="14.25" hidden="1" customHeight="1" x14ac:dyDescent="0.25">
      <c r="A411" s="338" t="s">
        <v>103</v>
      </c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309"/>
      <c r="Z411" s="309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27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63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hidden="1" customHeight="1" x14ac:dyDescent="0.25">
      <c r="A413" s="54" t="s">
        <v>577</v>
      </c>
      <c r="B413" s="54" t="s">
        <v>578</v>
      </c>
      <c r="C413" s="31">
        <v>4301011363</v>
      </c>
      <c r="D413" s="327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65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27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27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27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27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6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27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4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customHeight="1" x14ac:dyDescent="0.25">
      <c r="A419" s="54" t="s">
        <v>589</v>
      </c>
      <c r="B419" s="54" t="s">
        <v>590</v>
      </c>
      <c r="C419" s="31">
        <v>4301011190</v>
      </c>
      <c r="D419" s="327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4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10</v>
      </c>
      <c r="W419" s="315">
        <f t="shared" si="17"/>
        <v>12</v>
      </c>
      <c r="X419" s="36">
        <f>IFERROR(IF(W419=0,"",ROUNDUP(W419/H419,0)*0.00753),"")</f>
        <v>3.7650000000000003E-2</v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27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30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6"/>
      <c r="M421" s="331"/>
      <c r="N421" s="345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4.166666666666667</v>
      </c>
      <c r="W421" s="316">
        <f>IFERROR(W412/H412,"0")+IFERROR(W413/H413,"0")+IFERROR(W414/H414,"0")+IFERROR(W415/H415,"0")+IFERROR(W416/H416,"0")+IFERROR(W417/H417,"0")+IFERROR(W418/H418,"0")+IFERROR(W419/H419,"0")+IFERROR(W420/H420,"0")</f>
        <v>5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3.7650000000000003E-2</v>
      </c>
      <c r="Y421" s="317"/>
      <c r="Z421" s="317"/>
    </row>
    <row r="422" spans="1:53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31"/>
      <c r="N422" s="345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16">
        <f>IFERROR(SUM(V412:V420),"0")</f>
        <v>10</v>
      </c>
      <c r="W422" s="316">
        <f>IFERROR(SUM(W412:W420),"0")</f>
        <v>12</v>
      </c>
      <c r="X422" s="37"/>
      <c r="Y422" s="317"/>
      <c r="Z422" s="317"/>
    </row>
    <row r="423" spans="1:53" ht="14.25" hidden="1" customHeight="1" x14ac:dyDescent="0.25">
      <c r="A423" s="338" t="s">
        <v>95</v>
      </c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326"/>
      <c r="Y423" s="309"/>
      <c r="Z423" s="309"/>
    </row>
    <row r="424" spans="1:53" ht="16.5" customHeight="1" x14ac:dyDescent="0.25">
      <c r="A424" s="54" t="s">
        <v>593</v>
      </c>
      <c r="B424" s="54" t="s">
        <v>594</v>
      </c>
      <c r="C424" s="31">
        <v>4301020222</v>
      </c>
      <c r="D424" s="327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170</v>
      </c>
      <c r="W424" s="315">
        <f>IFERROR(IF(V424="",0,CEILING((V424/$H424),1)*$H424),"")</f>
        <v>174.24</v>
      </c>
      <c r="X424" s="36">
        <f>IFERROR(IF(W424=0,"",ROUNDUP(W424/H424,0)*0.01196),"")</f>
        <v>0.39468000000000003</v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27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x14ac:dyDescent="0.2">
      <c r="A426" s="330"/>
      <c r="B426" s="326"/>
      <c r="C426" s="326"/>
      <c r="D426" s="326"/>
      <c r="E426" s="326"/>
      <c r="F426" s="326"/>
      <c r="G426" s="326"/>
      <c r="H426" s="326"/>
      <c r="I426" s="326"/>
      <c r="J426" s="326"/>
      <c r="K426" s="326"/>
      <c r="L426" s="326"/>
      <c r="M426" s="331"/>
      <c r="N426" s="345" t="s">
        <v>66</v>
      </c>
      <c r="O426" s="343"/>
      <c r="P426" s="343"/>
      <c r="Q426" s="343"/>
      <c r="R426" s="343"/>
      <c r="S426" s="343"/>
      <c r="T426" s="344"/>
      <c r="U426" s="37" t="s">
        <v>67</v>
      </c>
      <c r="V426" s="316">
        <f>IFERROR(V424/H424,"0")+IFERROR(V425/H425,"0")</f>
        <v>32.196969696969695</v>
      </c>
      <c r="W426" s="316">
        <f>IFERROR(W424/H424,"0")+IFERROR(W425/H425,"0")</f>
        <v>33</v>
      </c>
      <c r="X426" s="316">
        <f>IFERROR(IF(X424="",0,X424),"0")+IFERROR(IF(X425="",0,X425),"0")</f>
        <v>0.39468000000000003</v>
      </c>
      <c r="Y426" s="317"/>
      <c r="Z426" s="317"/>
    </row>
    <row r="427" spans="1:53" x14ac:dyDescent="0.2">
      <c r="A427" s="326"/>
      <c r="B427" s="326"/>
      <c r="C427" s="326"/>
      <c r="D427" s="326"/>
      <c r="E427" s="326"/>
      <c r="F427" s="326"/>
      <c r="G427" s="326"/>
      <c r="H427" s="326"/>
      <c r="I427" s="326"/>
      <c r="J427" s="326"/>
      <c r="K427" s="326"/>
      <c r="L427" s="326"/>
      <c r="M427" s="331"/>
      <c r="N427" s="345" t="s">
        <v>66</v>
      </c>
      <c r="O427" s="343"/>
      <c r="P427" s="343"/>
      <c r="Q427" s="343"/>
      <c r="R427" s="343"/>
      <c r="S427" s="343"/>
      <c r="T427" s="344"/>
      <c r="U427" s="37" t="s">
        <v>65</v>
      </c>
      <c r="V427" s="316">
        <f>IFERROR(SUM(V424:V425),"0")</f>
        <v>170</v>
      </c>
      <c r="W427" s="316">
        <f>IFERROR(SUM(W424:W425),"0")</f>
        <v>174.24</v>
      </c>
      <c r="X427" s="37"/>
      <c r="Y427" s="317"/>
      <c r="Z427" s="317"/>
    </row>
    <row r="428" spans="1:53" ht="14.25" hidden="1" customHeight="1" x14ac:dyDescent="0.25">
      <c r="A428" s="338" t="s">
        <v>60</v>
      </c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309"/>
      <c r="Z428" s="309"/>
    </row>
    <row r="429" spans="1:53" ht="27" customHeight="1" x14ac:dyDescent="0.25">
      <c r="A429" s="54" t="s">
        <v>597</v>
      </c>
      <c r="B429" s="54" t="s">
        <v>598</v>
      </c>
      <c r="C429" s="31">
        <v>4301031252</v>
      </c>
      <c r="D429" s="327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230</v>
      </c>
      <c r="W429" s="315">
        <f t="shared" ref="W429:W434" si="18">IFERROR(IF(V429="",0,CEILING((V429/$H429),1)*$H429),"")</f>
        <v>232.32000000000002</v>
      </c>
      <c r="X429" s="36">
        <f>IFERROR(IF(W429=0,"",ROUNDUP(W429/H429,0)*0.01196),"")</f>
        <v>0.52624000000000004</v>
      </c>
      <c r="Y429" s="56"/>
      <c r="Z429" s="57"/>
      <c r="AD429" s="58"/>
      <c r="BA429" s="286" t="s">
        <v>1</v>
      </c>
    </row>
    <row r="430" spans="1:53" ht="27" customHeight="1" x14ac:dyDescent="0.25">
      <c r="A430" s="54" t="s">
        <v>599</v>
      </c>
      <c r="B430" s="54" t="s">
        <v>600</v>
      </c>
      <c r="C430" s="31">
        <v>4301031248</v>
      </c>
      <c r="D430" s="327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100</v>
      </c>
      <c r="W430" s="315">
        <f t="shared" si="18"/>
        <v>100.32000000000001</v>
      </c>
      <c r="X430" s="36">
        <f>IFERROR(IF(W430=0,"",ROUNDUP(W430/H430,0)*0.01196),"")</f>
        <v>0.22724</v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27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27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61" t="s">
        <v>605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27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64" t="s">
        <v>608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27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68" t="s">
        <v>611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0"/>
      <c r="B435" s="326"/>
      <c r="C435" s="326"/>
      <c r="D435" s="326"/>
      <c r="E435" s="326"/>
      <c r="F435" s="326"/>
      <c r="G435" s="326"/>
      <c r="H435" s="326"/>
      <c r="I435" s="326"/>
      <c r="J435" s="326"/>
      <c r="K435" s="326"/>
      <c r="L435" s="326"/>
      <c r="M435" s="331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16">
        <f>IFERROR(V429/H429,"0")+IFERROR(V430/H430,"0")+IFERROR(V431/H431,"0")+IFERROR(V432/H432,"0")+IFERROR(V433/H433,"0")+IFERROR(V434/H434,"0")</f>
        <v>62.499999999999993</v>
      </c>
      <c r="W435" s="316">
        <f>IFERROR(W429/H429,"0")+IFERROR(W430/H430,"0")+IFERROR(W431/H431,"0")+IFERROR(W432/H432,"0")+IFERROR(W433/H433,"0")+IFERROR(W434/H434,"0")</f>
        <v>63</v>
      </c>
      <c r="X435" s="316">
        <f>IFERROR(IF(X429="",0,X429),"0")+IFERROR(IF(X430="",0,X430),"0")+IFERROR(IF(X431="",0,X431),"0")+IFERROR(IF(X432="",0,X432),"0")+IFERROR(IF(X433="",0,X433),"0")+IFERROR(IF(X434="",0,X434),"0")</f>
        <v>0.75348000000000004</v>
      </c>
      <c r="Y435" s="317"/>
      <c r="Z435" s="317"/>
    </row>
    <row r="436" spans="1:53" x14ac:dyDescent="0.2">
      <c r="A436" s="326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31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16">
        <f>IFERROR(SUM(V429:V434),"0")</f>
        <v>330</v>
      </c>
      <c r="W436" s="316">
        <f>IFERROR(SUM(W429:W434),"0")</f>
        <v>332.64000000000004</v>
      </c>
      <c r="X436" s="37"/>
      <c r="Y436" s="317"/>
      <c r="Z436" s="317"/>
    </row>
    <row r="437" spans="1:53" ht="14.25" hidden="1" customHeight="1" x14ac:dyDescent="0.25">
      <c r="A437" s="338" t="s">
        <v>68</v>
      </c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309"/>
      <c r="Z437" s="309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27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4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27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30"/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31"/>
      <c r="N440" s="345" t="s">
        <v>66</v>
      </c>
      <c r="O440" s="343"/>
      <c r="P440" s="343"/>
      <c r="Q440" s="343"/>
      <c r="R440" s="343"/>
      <c r="S440" s="343"/>
      <c r="T440" s="344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6"/>
      <c r="B441" s="326"/>
      <c r="C441" s="326"/>
      <c r="D441" s="326"/>
      <c r="E441" s="326"/>
      <c r="F441" s="326"/>
      <c r="G441" s="326"/>
      <c r="H441" s="326"/>
      <c r="I441" s="326"/>
      <c r="J441" s="326"/>
      <c r="K441" s="326"/>
      <c r="L441" s="326"/>
      <c r="M441" s="331"/>
      <c r="N441" s="345" t="s">
        <v>66</v>
      </c>
      <c r="O441" s="343"/>
      <c r="P441" s="343"/>
      <c r="Q441" s="343"/>
      <c r="R441" s="343"/>
      <c r="S441" s="343"/>
      <c r="T441" s="344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350" t="s">
        <v>616</v>
      </c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48"/>
      <c r="Z442" s="48"/>
    </row>
    <row r="443" spans="1:53" ht="16.5" hidden="1" customHeight="1" x14ac:dyDescent="0.25">
      <c r="A443" s="325" t="s">
        <v>617</v>
      </c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6"/>
      <c r="N443" s="326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  <c r="Y443" s="310"/>
      <c r="Z443" s="310"/>
    </row>
    <row r="444" spans="1:53" ht="14.25" hidden="1" customHeight="1" x14ac:dyDescent="0.25">
      <c r="A444" s="338" t="s">
        <v>103</v>
      </c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6"/>
      <c r="N444" s="326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  <c r="Y444" s="309"/>
      <c r="Z444" s="309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27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500" t="s">
        <v>620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27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76" t="s">
        <v>623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30"/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31"/>
      <c r="N447" s="345" t="s">
        <v>66</v>
      </c>
      <c r="O447" s="343"/>
      <c r="P447" s="343"/>
      <c r="Q447" s="343"/>
      <c r="R447" s="343"/>
      <c r="S447" s="343"/>
      <c r="T447" s="344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6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31"/>
      <c r="N448" s="345" t="s">
        <v>66</v>
      </c>
      <c r="O448" s="343"/>
      <c r="P448" s="343"/>
      <c r="Q448" s="343"/>
      <c r="R448" s="343"/>
      <c r="S448" s="343"/>
      <c r="T448" s="344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38" t="s">
        <v>95</v>
      </c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309"/>
      <c r="Z449" s="309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27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23" t="s">
        <v>626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27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493" t="s">
        <v>629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30"/>
      <c r="B452" s="326"/>
      <c r="C452" s="326"/>
      <c r="D452" s="326"/>
      <c r="E452" s="326"/>
      <c r="F452" s="326"/>
      <c r="G452" s="326"/>
      <c r="H452" s="326"/>
      <c r="I452" s="326"/>
      <c r="J452" s="326"/>
      <c r="K452" s="326"/>
      <c r="L452" s="326"/>
      <c r="M452" s="331"/>
      <c r="N452" s="345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6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31"/>
      <c r="N453" s="345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38" t="s">
        <v>60</v>
      </c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6"/>
      <c r="N454" s="326"/>
      <c r="O454" s="326"/>
      <c r="P454" s="326"/>
      <c r="Q454" s="326"/>
      <c r="R454" s="326"/>
      <c r="S454" s="326"/>
      <c r="T454" s="326"/>
      <c r="U454" s="326"/>
      <c r="V454" s="326"/>
      <c r="W454" s="326"/>
      <c r="X454" s="326"/>
      <c r="Y454" s="309"/>
      <c r="Z454" s="309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27">
        <v>4640242180489</v>
      </c>
      <c r="E455" s="323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650" t="s">
        <v>632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27">
        <v>4640242180816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12" t="s">
        <v>635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27">
        <v>4640242180595</v>
      </c>
      <c r="E457" s="323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34" t="s">
        <v>638</v>
      </c>
      <c r="O457" s="322"/>
      <c r="P457" s="322"/>
      <c r="Q457" s="322"/>
      <c r="R457" s="323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27">
        <v>4640242180908</v>
      </c>
      <c r="E458" s="323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489" t="s">
        <v>641</v>
      </c>
      <c r="O458" s="322"/>
      <c r="P458" s="322"/>
      <c r="Q458" s="322"/>
      <c r="R458" s="323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30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31"/>
      <c r="N459" s="345" t="s">
        <v>66</v>
      </c>
      <c r="O459" s="343"/>
      <c r="P459" s="343"/>
      <c r="Q459" s="343"/>
      <c r="R459" s="343"/>
      <c r="S459" s="343"/>
      <c r="T459" s="344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31"/>
      <c r="N460" s="345" t="s">
        <v>66</v>
      </c>
      <c r="O460" s="343"/>
      <c r="P460" s="343"/>
      <c r="Q460" s="343"/>
      <c r="R460" s="343"/>
      <c r="S460" s="343"/>
      <c r="T460" s="344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38" t="s">
        <v>68</v>
      </c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09"/>
      <c r="Z461" s="309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27">
        <v>4640242181233</v>
      </c>
      <c r="E462" s="323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649" t="s">
        <v>644</v>
      </c>
      <c r="O462" s="322"/>
      <c r="P462" s="322"/>
      <c r="Q462" s="322"/>
      <c r="R462" s="323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27">
        <v>4640242181226</v>
      </c>
      <c r="E463" s="323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618" t="s">
        <v>647</v>
      </c>
      <c r="O463" s="322"/>
      <c r="P463" s="322"/>
      <c r="Q463" s="322"/>
      <c r="R463" s="323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customHeight="1" x14ac:dyDescent="0.25">
      <c r="A464" s="54" t="s">
        <v>648</v>
      </c>
      <c r="B464" s="54" t="s">
        <v>649</v>
      </c>
      <c r="C464" s="31">
        <v>4301051310</v>
      </c>
      <c r="D464" s="327">
        <v>4680115880870</v>
      </c>
      <c r="E464" s="323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3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4">
        <v>260</v>
      </c>
      <c r="W464" s="315">
        <f>IFERROR(IF(V464="",0,CEILING((V464/$H464),1)*$H464),"")</f>
        <v>265.2</v>
      </c>
      <c r="X464" s="36">
        <f>IFERROR(IF(W464=0,"",ROUNDUP(W464/H464,0)*0.02175),"")</f>
        <v>0.73949999999999994</v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27">
        <v>4640242180540</v>
      </c>
      <c r="E465" s="323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532" t="s">
        <v>652</v>
      </c>
      <c r="O465" s="322"/>
      <c r="P465" s="322"/>
      <c r="Q465" s="322"/>
      <c r="R465" s="323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27">
        <v>4640242180557</v>
      </c>
      <c r="E466" s="323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562" t="s">
        <v>655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x14ac:dyDescent="0.2">
      <c r="A467" s="330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31"/>
      <c r="N467" s="345" t="s">
        <v>66</v>
      </c>
      <c r="O467" s="343"/>
      <c r="P467" s="343"/>
      <c r="Q467" s="343"/>
      <c r="R467" s="343"/>
      <c r="S467" s="343"/>
      <c r="T467" s="344"/>
      <c r="U467" s="37" t="s">
        <v>67</v>
      </c>
      <c r="V467" s="316">
        <f>IFERROR(V462/H462,"0")+IFERROR(V463/H463,"0")+IFERROR(V464/H464,"0")+IFERROR(V465/H465,"0")+IFERROR(V466/H466,"0")</f>
        <v>33.333333333333336</v>
      </c>
      <c r="W467" s="316">
        <f>IFERROR(W462/H462,"0")+IFERROR(W463/H463,"0")+IFERROR(W464/H464,"0")+IFERROR(W465/H465,"0")+IFERROR(W466/H466,"0")</f>
        <v>34</v>
      </c>
      <c r="X467" s="316">
        <f>IFERROR(IF(X462="",0,X462),"0")+IFERROR(IF(X463="",0,X463),"0")+IFERROR(IF(X464="",0,X464),"0")+IFERROR(IF(X465="",0,X465),"0")+IFERROR(IF(X466="",0,X466),"0")</f>
        <v>0.73949999999999994</v>
      </c>
      <c r="Y467" s="317"/>
      <c r="Z467" s="317"/>
    </row>
    <row r="468" spans="1:53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31"/>
      <c r="N468" s="345" t="s">
        <v>66</v>
      </c>
      <c r="O468" s="343"/>
      <c r="P468" s="343"/>
      <c r="Q468" s="343"/>
      <c r="R468" s="343"/>
      <c r="S468" s="343"/>
      <c r="T468" s="344"/>
      <c r="U468" s="37" t="s">
        <v>65</v>
      </c>
      <c r="V468" s="316">
        <f>IFERROR(SUM(V462:V466),"0")</f>
        <v>260</v>
      </c>
      <c r="W468" s="316">
        <f>IFERROR(SUM(W462:W466),"0")</f>
        <v>265.2</v>
      </c>
      <c r="X468" s="37"/>
      <c r="Y468" s="317"/>
      <c r="Z468" s="317"/>
    </row>
    <row r="469" spans="1:53" ht="15" customHeight="1" x14ac:dyDescent="0.2">
      <c r="A469" s="653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57"/>
      <c r="N469" s="318" t="s">
        <v>656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17106.03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17257.690000000002</v>
      </c>
      <c r="X469" s="37"/>
      <c r="Y469" s="317"/>
      <c r="Z469" s="317"/>
    </row>
    <row r="470" spans="1:53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57"/>
      <c r="N470" s="318" t="s">
        <v>657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17793.170430544844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17952.650999999998</v>
      </c>
      <c r="X470" s="37"/>
      <c r="Y470" s="317"/>
      <c r="Z470" s="317"/>
    </row>
    <row r="471" spans="1:53" x14ac:dyDescent="0.2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57"/>
      <c r="N471" s="318" t="s">
        <v>658</v>
      </c>
      <c r="O471" s="319"/>
      <c r="P471" s="319"/>
      <c r="Q471" s="319"/>
      <c r="R471" s="319"/>
      <c r="S471" s="319"/>
      <c r="T471" s="32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27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27</v>
      </c>
      <c r="X471" s="37"/>
      <c r="Y471" s="317"/>
      <c r="Z471" s="317"/>
    </row>
    <row r="472" spans="1:53" x14ac:dyDescent="0.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57"/>
      <c r="N472" s="318" t="s">
        <v>660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18468.170430544844</v>
      </c>
      <c r="W472" s="316">
        <f>GrossWeightTotalR+PalletQtyTotalR*25</f>
        <v>18627.650999999998</v>
      </c>
      <c r="X472" s="37"/>
      <c r="Y472" s="317"/>
      <c r="Z472" s="317"/>
    </row>
    <row r="473" spans="1:53" x14ac:dyDescent="0.2">
      <c r="A473" s="326"/>
      <c r="B473" s="326"/>
      <c r="C473" s="326"/>
      <c r="D473" s="326"/>
      <c r="E473" s="326"/>
      <c r="F473" s="326"/>
      <c r="G473" s="326"/>
      <c r="H473" s="326"/>
      <c r="I473" s="326"/>
      <c r="J473" s="326"/>
      <c r="K473" s="326"/>
      <c r="L473" s="326"/>
      <c r="M473" s="357"/>
      <c r="N473" s="318" t="s">
        <v>661</v>
      </c>
      <c r="O473" s="319"/>
      <c r="P473" s="319"/>
      <c r="Q473" s="319"/>
      <c r="R473" s="319"/>
      <c r="S473" s="319"/>
      <c r="T473" s="32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1797.2301369313927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1818</v>
      </c>
      <c r="X473" s="37"/>
      <c r="Y473" s="317"/>
      <c r="Z473" s="317"/>
    </row>
    <row r="474" spans="1:53" ht="14.25" hidden="1" customHeight="1" x14ac:dyDescent="0.2">
      <c r="A474" s="326"/>
      <c r="B474" s="326"/>
      <c r="C474" s="326"/>
      <c r="D474" s="326"/>
      <c r="E474" s="326"/>
      <c r="F474" s="326"/>
      <c r="G474" s="326"/>
      <c r="H474" s="326"/>
      <c r="I474" s="326"/>
      <c r="J474" s="326"/>
      <c r="K474" s="326"/>
      <c r="L474" s="326"/>
      <c r="M474" s="357"/>
      <c r="N474" s="318" t="s">
        <v>662</v>
      </c>
      <c r="O474" s="319"/>
      <c r="P474" s="319"/>
      <c r="Q474" s="319"/>
      <c r="R474" s="319"/>
      <c r="S474" s="319"/>
      <c r="T474" s="32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28.8276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07" t="s">
        <v>59</v>
      </c>
      <c r="C476" s="369" t="s">
        <v>93</v>
      </c>
      <c r="D476" s="474"/>
      <c r="E476" s="474"/>
      <c r="F476" s="380"/>
      <c r="G476" s="369" t="s">
        <v>234</v>
      </c>
      <c r="H476" s="474"/>
      <c r="I476" s="474"/>
      <c r="J476" s="474"/>
      <c r="K476" s="474"/>
      <c r="L476" s="474"/>
      <c r="M476" s="474"/>
      <c r="N476" s="380"/>
      <c r="O476" s="369" t="s">
        <v>438</v>
      </c>
      <c r="P476" s="380"/>
      <c r="Q476" s="369" t="s">
        <v>491</v>
      </c>
      <c r="R476" s="380"/>
      <c r="S476" s="307" t="s">
        <v>574</v>
      </c>
      <c r="T476" s="307" t="s">
        <v>616</v>
      </c>
      <c r="U476" s="308"/>
      <c r="Z476" s="52"/>
      <c r="AC476" s="308"/>
    </row>
    <row r="477" spans="1:53" ht="14.25" customHeight="1" thickTop="1" x14ac:dyDescent="0.2">
      <c r="A477" s="645" t="s">
        <v>665</v>
      </c>
      <c r="B477" s="369" t="s">
        <v>59</v>
      </c>
      <c r="C477" s="369" t="s">
        <v>94</v>
      </c>
      <c r="D477" s="369" t="s">
        <v>102</v>
      </c>
      <c r="E477" s="369" t="s">
        <v>93</v>
      </c>
      <c r="F477" s="369" t="s">
        <v>226</v>
      </c>
      <c r="G477" s="369" t="s">
        <v>235</v>
      </c>
      <c r="H477" s="369" t="s">
        <v>242</v>
      </c>
      <c r="I477" s="369" t="s">
        <v>262</v>
      </c>
      <c r="J477" s="369" t="s">
        <v>328</v>
      </c>
      <c r="K477" s="308"/>
      <c r="L477" s="369" t="s">
        <v>331</v>
      </c>
      <c r="M477" s="369" t="s">
        <v>411</v>
      </c>
      <c r="N477" s="369" t="s">
        <v>429</v>
      </c>
      <c r="O477" s="369" t="s">
        <v>439</v>
      </c>
      <c r="P477" s="369" t="s">
        <v>468</v>
      </c>
      <c r="Q477" s="369" t="s">
        <v>492</v>
      </c>
      <c r="R477" s="369" t="s">
        <v>548</v>
      </c>
      <c r="S477" s="369" t="s">
        <v>574</v>
      </c>
      <c r="T477" s="369" t="s">
        <v>617</v>
      </c>
      <c r="U477" s="308"/>
      <c r="Z477" s="52"/>
      <c r="AC477" s="308"/>
    </row>
    <row r="478" spans="1:53" ht="13.5" customHeight="1" thickBot="1" x14ac:dyDescent="0.25">
      <c r="A478" s="646"/>
      <c r="B478" s="370"/>
      <c r="C478" s="370"/>
      <c r="D478" s="370"/>
      <c r="E478" s="370"/>
      <c r="F478" s="370"/>
      <c r="G478" s="370"/>
      <c r="H478" s="370"/>
      <c r="I478" s="370"/>
      <c r="J478" s="370"/>
      <c r="K478" s="308"/>
      <c r="L478" s="370"/>
      <c r="M478" s="370"/>
      <c r="N478" s="370"/>
      <c r="O478" s="370"/>
      <c r="P478" s="370"/>
      <c r="Q478" s="370"/>
      <c r="R478" s="370"/>
      <c r="S478" s="370"/>
      <c r="T478" s="370"/>
      <c r="U478" s="308"/>
      <c r="Z478" s="52"/>
      <c r="AC478" s="308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172.8</v>
      </c>
      <c r="D479" s="46">
        <f>IFERROR(W55*1,"0")+IFERROR(W56*1,"0")+IFERROR(W57*1,"0")+IFERROR(W58*1,"0")</f>
        <v>108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722.40000000000009</v>
      </c>
      <c r="F479" s="46">
        <f>IFERROR(W124*1,"0")+IFERROR(W125*1,"0")+IFERROR(W126*1,"0")</f>
        <v>177.9</v>
      </c>
      <c r="G479" s="46">
        <f>IFERROR(W132*1,"0")+IFERROR(W133*1,"0")+IFERROR(W134*1,"0")</f>
        <v>32.400000000000006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1538.0000000000002</v>
      </c>
      <c r="J479" s="46">
        <f>IFERROR(W197*1,"0")</f>
        <v>0</v>
      </c>
      <c r="K479" s="308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203.1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6.15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12361.199999999999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59.12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176.4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916.14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518.88000000000011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265.2</v>
      </c>
      <c r="U479" s="308"/>
      <c r="Z479" s="52"/>
      <c r="AC479" s="308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797,23"/>
        <filter val="1,00"/>
        <filter val="1,67"/>
        <filter val="10,00"/>
        <filter val="10,20"/>
        <filter val="10,50"/>
        <filter val="100,00"/>
        <filter val="12,82"/>
        <filter val="120,00"/>
        <filter val="13,00"/>
        <filter val="140,00"/>
        <filter val="15,00"/>
        <filter val="15,38"/>
        <filter val="15,74"/>
        <filter val="160,00"/>
        <filter val="17 106,03"/>
        <filter val="17 793,17"/>
        <filter val="170,00"/>
        <filter val="173,00"/>
        <filter val="173,50"/>
        <filter val="179,63"/>
        <filter val="18 468,17"/>
        <filter val="192,00"/>
        <filter val="199,52"/>
        <filter val="2 000,00"/>
        <filter val="2 600,00"/>
        <filter val="2,00"/>
        <filter val="2,31"/>
        <filter val="2,50"/>
        <filter val="2,55"/>
        <filter val="2,64"/>
        <filter val="20,00"/>
        <filter val="20,25"/>
        <filter val="21,67"/>
        <filter val="21,79"/>
        <filter val="219,29"/>
        <filter val="230,00"/>
        <filter val="233,33"/>
        <filter val="25,00"/>
        <filter val="250,00"/>
        <filter val="260,00"/>
        <filter val="27"/>
        <filter val="28,89"/>
        <filter val="3 500,00"/>
        <filter val="3,00"/>
        <filter val="3,20"/>
        <filter val="3,50"/>
        <filter val="30,00"/>
        <filter val="32,20"/>
        <filter val="33,00"/>
        <filter val="33,33"/>
        <filter val="330,00"/>
        <filter val="4 000,00"/>
        <filter val="4,00"/>
        <filter val="4,17"/>
        <filter val="42,14"/>
        <filter val="450,00"/>
        <filter val="48,76"/>
        <filter val="490,00"/>
        <filter val="5,00"/>
        <filter val="5,25"/>
        <filter val="5,30"/>
        <filter val="500,00"/>
        <filter val="52,00"/>
        <filter val="526,00"/>
        <filter val="573,33"/>
        <filter val="6,00"/>
        <filter val="60,00"/>
        <filter val="62,50"/>
        <filter val="7,14"/>
        <filter val="8 600,00"/>
        <filter val="8,64"/>
        <filter val="8,75"/>
        <filter val="9,26"/>
        <filter val="900,00"/>
        <filter val="910,50"/>
        <filter val="970,00"/>
      </filters>
    </filterColumn>
  </autoFilter>
  <mergeCells count="852">
    <mergeCell ref="C477:C478"/>
    <mergeCell ref="A196:X196"/>
    <mergeCell ref="N302:R302"/>
    <mergeCell ref="A367:X367"/>
    <mergeCell ref="D174:E174"/>
    <mergeCell ref="N258:T258"/>
    <mergeCell ref="N245:T245"/>
    <mergeCell ref="N462:R462"/>
    <mergeCell ref="A280:X280"/>
    <mergeCell ref="N455:R455"/>
    <mergeCell ref="N342:T342"/>
    <mergeCell ref="D363:E363"/>
    <mergeCell ref="D357:E357"/>
    <mergeCell ref="D214:E214"/>
    <mergeCell ref="N413:R413"/>
    <mergeCell ref="D432:E432"/>
    <mergeCell ref="J477:J478"/>
    <mergeCell ref="L477:L478"/>
    <mergeCell ref="A469:M474"/>
    <mergeCell ref="D380:E380"/>
    <mergeCell ref="N402:R402"/>
    <mergeCell ref="A36:M37"/>
    <mergeCell ref="N24:T24"/>
    <mergeCell ref="H9:I9"/>
    <mergeCell ref="N89:T89"/>
    <mergeCell ref="D281:E281"/>
    <mergeCell ref="N267:R267"/>
    <mergeCell ref="N453:T453"/>
    <mergeCell ref="D297:E297"/>
    <mergeCell ref="N93:R93"/>
    <mergeCell ref="N264:R264"/>
    <mergeCell ref="A154:M155"/>
    <mergeCell ref="D70:E70"/>
    <mergeCell ref="D263:E263"/>
    <mergeCell ref="D312:E312"/>
    <mergeCell ref="A273:M274"/>
    <mergeCell ref="N170:R170"/>
    <mergeCell ref="D238:E238"/>
    <mergeCell ref="A365:M366"/>
    <mergeCell ref="N157:R157"/>
    <mergeCell ref="N262:R262"/>
    <mergeCell ref="D78:E78"/>
    <mergeCell ref="D134:E134"/>
    <mergeCell ref="A38:X38"/>
    <mergeCell ref="D205:E205"/>
    <mergeCell ref="N32:T32"/>
    <mergeCell ref="N28:R28"/>
    <mergeCell ref="N392:R392"/>
    <mergeCell ref="D71:E71"/>
    <mergeCell ref="N121:T121"/>
    <mergeCell ref="N457:R457"/>
    <mergeCell ref="D307:E307"/>
    <mergeCell ref="N400:T400"/>
    <mergeCell ref="N471:T471"/>
    <mergeCell ref="N30:R30"/>
    <mergeCell ref="D98:E98"/>
    <mergeCell ref="D73:E73"/>
    <mergeCell ref="N148:T148"/>
    <mergeCell ref="A275:X275"/>
    <mergeCell ref="N44:T44"/>
    <mergeCell ref="N166:T166"/>
    <mergeCell ref="A340:X340"/>
    <mergeCell ref="N381:R381"/>
    <mergeCell ref="N159:T159"/>
    <mergeCell ref="A122:X122"/>
    <mergeCell ref="N268:T268"/>
    <mergeCell ref="D289:E289"/>
    <mergeCell ref="N147:R147"/>
    <mergeCell ref="N412:R412"/>
    <mergeCell ref="N45:T45"/>
    <mergeCell ref="N343:T343"/>
    <mergeCell ref="N218:T218"/>
    <mergeCell ref="N176:R176"/>
    <mergeCell ref="N347:R347"/>
    <mergeCell ref="H5:L5"/>
    <mergeCell ref="N473:T473"/>
    <mergeCell ref="N448:T448"/>
    <mergeCell ref="N104:R104"/>
    <mergeCell ref="A383:M384"/>
    <mergeCell ref="N175:R175"/>
    <mergeCell ref="B17:B18"/>
    <mergeCell ref="A447:M448"/>
    <mergeCell ref="N106:R106"/>
    <mergeCell ref="A221:M222"/>
    <mergeCell ref="N56:R56"/>
    <mergeCell ref="T10:U10"/>
    <mergeCell ref="D124:E124"/>
    <mergeCell ref="A286:M287"/>
    <mergeCell ref="N323:R323"/>
    <mergeCell ref="D189:E189"/>
    <mergeCell ref="D360:E360"/>
    <mergeCell ref="D431:E431"/>
    <mergeCell ref="N331:T331"/>
    <mergeCell ref="N459:T459"/>
    <mergeCell ref="A288:X288"/>
    <mergeCell ref="A112:M113"/>
    <mergeCell ref="N178:R178"/>
    <mergeCell ref="B477:B478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N125:R125"/>
    <mergeCell ref="D406:E406"/>
    <mergeCell ref="D66:E66"/>
    <mergeCell ref="D126:E126"/>
    <mergeCell ref="N181:R181"/>
    <mergeCell ref="D197:E197"/>
    <mergeCell ref="N193:T193"/>
    <mergeCell ref="A477:A478"/>
    <mergeCell ref="N144:R144"/>
    <mergeCell ref="R6:S9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346:X346"/>
    <mergeCell ref="N173:R173"/>
    <mergeCell ref="D302:E302"/>
    <mergeCell ref="N271:R271"/>
    <mergeCell ref="A54:X54"/>
    <mergeCell ref="N94:R94"/>
    <mergeCell ref="N60:T60"/>
    <mergeCell ref="N336:R336"/>
    <mergeCell ref="N187:T187"/>
    <mergeCell ref="D208:E208"/>
    <mergeCell ref="AA17:AC18"/>
    <mergeCell ref="D379:E379"/>
    <mergeCell ref="N279:T279"/>
    <mergeCell ref="D300:E300"/>
    <mergeCell ref="D139:E139"/>
    <mergeCell ref="D8:L8"/>
    <mergeCell ref="N287:T287"/>
    <mergeCell ref="D308:E308"/>
    <mergeCell ref="N39:R39"/>
    <mergeCell ref="N371:R371"/>
    <mergeCell ref="N64:R64"/>
    <mergeCell ref="N191:R191"/>
    <mergeCell ref="N362:R362"/>
    <mergeCell ref="D28:E28"/>
    <mergeCell ref="A100:M101"/>
    <mergeCell ref="D313:E313"/>
    <mergeCell ref="A81:M82"/>
    <mergeCell ref="N364:R364"/>
    <mergeCell ref="N220:R220"/>
    <mergeCell ref="D236:E236"/>
    <mergeCell ref="D117:E117"/>
    <mergeCell ref="D92:E92"/>
    <mergeCell ref="D55:E55"/>
    <mergeCell ref="D30:E30"/>
    <mergeCell ref="D353:E353"/>
    <mergeCell ref="D67:E67"/>
    <mergeCell ref="N337:R337"/>
    <mergeCell ref="A91:X91"/>
    <mergeCell ref="D87:E87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N75:R75"/>
    <mergeCell ref="D356:E356"/>
    <mergeCell ref="N298:R298"/>
    <mergeCell ref="D145:E145"/>
    <mergeCell ref="D387:E387"/>
    <mergeCell ref="D272:E272"/>
    <mergeCell ref="D210:E210"/>
    <mergeCell ref="D381:E381"/>
    <mergeCell ref="D209:E209"/>
    <mergeCell ref="D147:E147"/>
    <mergeCell ref="A156:X156"/>
    <mergeCell ref="N116:R116"/>
    <mergeCell ref="D301:E301"/>
    <mergeCell ref="W17:W18"/>
    <mergeCell ref="A454:X454"/>
    <mergeCell ref="N352:R352"/>
    <mergeCell ref="N103:R103"/>
    <mergeCell ref="D224:E224"/>
    <mergeCell ref="A293:X293"/>
    <mergeCell ref="D211:E211"/>
    <mergeCell ref="D382:E382"/>
    <mergeCell ref="D1:F1"/>
    <mergeCell ref="A391:X391"/>
    <mergeCell ref="O6:P6"/>
    <mergeCell ref="N357:R357"/>
    <mergeCell ref="D158:E158"/>
    <mergeCell ref="D329:E329"/>
    <mergeCell ref="A409:X409"/>
    <mergeCell ref="N236:R236"/>
    <mergeCell ref="D77:E77"/>
    <mergeCell ref="N429:R429"/>
    <mergeCell ref="D108:E108"/>
    <mergeCell ref="D375:E375"/>
    <mergeCell ref="D369:E369"/>
    <mergeCell ref="I17:I18"/>
    <mergeCell ref="D141:E141"/>
    <mergeCell ref="A321:X321"/>
    <mergeCell ref="D5:E5"/>
    <mergeCell ref="N466:R466"/>
    <mergeCell ref="N282:T282"/>
    <mergeCell ref="N210:R210"/>
    <mergeCell ref="J17:J18"/>
    <mergeCell ref="A328:X328"/>
    <mergeCell ref="L17:L18"/>
    <mergeCell ref="A284:X284"/>
    <mergeCell ref="N226:R226"/>
    <mergeCell ref="A127:M128"/>
    <mergeCell ref="N290:T290"/>
    <mergeCell ref="D334:E334"/>
    <mergeCell ref="N65:R65"/>
    <mergeCell ref="N363:R363"/>
    <mergeCell ref="N192:R192"/>
    <mergeCell ref="N434:R434"/>
    <mergeCell ref="N17:R18"/>
    <mergeCell ref="N355:R355"/>
    <mergeCell ref="N415:R415"/>
    <mergeCell ref="A166:M167"/>
    <mergeCell ref="N63:R63"/>
    <mergeCell ref="N134:R134"/>
    <mergeCell ref="N243:R243"/>
    <mergeCell ref="N50:R50"/>
    <mergeCell ref="D31:E31"/>
    <mergeCell ref="T12:U12"/>
    <mergeCell ref="N51:T51"/>
    <mergeCell ref="D72:E72"/>
    <mergeCell ref="N239:T239"/>
    <mergeCell ref="N368:R368"/>
    <mergeCell ref="D235:E235"/>
    <mergeCell ref="A342:M343"/>
    <mergeCell ref="D451:E451"/>
    <mergeCell ref="D255:E255"/>
    <mergeCell ref="A23:M24"/>
    <mergeCell ref="N278:T278"/>
    <mergeCell ref="N78:R78"/>
    <mergeCell ref="N424:R424"/>
    <mergeCell ref="N431:R431"/>
    <mergeCell ref="N389:T389"/>
    <mergeCell ref="D371:E371"/>
    <mergeCell ref="N387:R387"/>
    <mergeCell ref="A386:X386"/>
    <mergeCell ref="A411:X411"/>
    <mergeCell ref="N404:T404"/>
    <mergeCell ref="A290:M291"/>
    <mergeCell ref="D418:E418"/>
    <mergeCell ref="D393:E393"/>
    <mergeCell ref="D445:E445"/>
    <mergeCell ref="O11:P11"/>
    <mergeCell ref="N205:R205"/>
    <mergeCell ref="D322:E322"/>
    <mergeCell ref="A201:X201"/>
    <mergeCell ref="A6:C6"/>
    <mergeCell ref="N124:R124"/>
    <mergeCell ref="N118:R118"/>
    <mergeCell ref="A245:M246"/>
    <mergeCell ref="N360:R360"/>
    <mergeCell ref="N358:R358"/>
    <mergeCell ref="N327:T327"/>
    <mergeCell ref="D43:E43"/>
    <mergeCell ref="N29:R29"/>
    <mergeCell ref="N265:R265"/>
    <mergeCell ref="D7:L7"/>
    <mergeCell ref="H17:H18"/>
    <mergeCell ref="N112:T112"/>
    <mergeCell ref="A120:M121"/>
    <mergeCell ref="N283:T283"/>
    <mergeCell ref="D298:E298"/>
    <mergeCell ref="D181:E181"/>
    <mergeCell ref="N252:T252"/>
    <mergeCell ref="D39:E39"/>
    <mergeCell ref="A159:M160"/>
    <mergeCell ref="AD17:AD18"/>
    <mergeCell ref="N142:R142"/>
    <mergeCell ref="N80:R80"/>
    <mergeCell ref="D88:E88"/>
    <mergeCell ref="D26:E26"/>
    <mergeCell ref="N303:T303"/>
    <mergeCell ref="D324:E324"/>
    <mergeCell ref="N55:R55"/>
    <mergeCell ref="N126:R126"/>
    <mergeCell ref="D115:E115"/>
    <mergeCell ref="A20:X20"/>
    <mergeCell ref="C17:C18"/>
    <mergeCell ref="N231:R231"/>
    <mergeCell ref="N291:T291"/>
    <mergeCell ref="D103:E103"/>
    <mergeCell ref="D230:E230"/>
    <mergeCell ref="N74:R74"/>
    <mergeCell ref="N76:R76"/>
    <mergeCell ref="N169:R169"/>
    <mergeCell ref="D185:E185"/>
    <mergeCell ref="D277:E277"/>
    <mergeCell ref="N92:R92"/>
    <mergeCell ref="N263:R263"/>
    <mergeCell ref="A131:X131"/>
    <mergeCell ref="I477:I478"/>
    <mergeCell ref="D261:E261"/>
    <mergeCell ref="A25:X25"/>
    <mergeCell ref="A292:X292"/>
    <mergeCell ref="D388:E388"/>
    <mergeCell ref="N198:T198"/>
    <mergeCell ref="A223:X223"/>
    <mergeCell ref="A294:X294"/>
    <mergeCell ref="A5:C5"/>
    <mergeCell ref="A326:M327"/>
    <mergeCell ref="N71:R71"/>
    <mergeCell ref="N135:T135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73:R73"/>
    <mergeCell ref="N244:R244"/>
    <mergeCell ref="A17:A18"/>
    <mergeCell ref="K17:K18"/>
    <mergeCell ref="D466:E466"/>
    <mergeCell ref="N308:R308"/>
    <mergeCell ref="D9:E9"/>
    <mergeCell ref="D180:E180"/>
    <mergeCell ref="D118:E118"/>
    <mergeCell ref="F9:G9"/>
    <mergeCell ref="N251:T251"/>
    <mergeCell ref="N289:R289"/>
    <mergeCell ref="A320:X320"/>
    <mergeCell ref="A114:X114"/>
    <mergeCell ref="D232:E232"/>
    <mergeCell ref="N309:T309"/>
    <mergeCell ref="N82:T82"/>
    <mergeCell ref="D169:E169"/>
    <mergeCell ref="N240:T240"/>
    <mergeCell ref="D27:E27"/>
    <mergeCell ref="N15:R16"/>
    <mergeCell ref="D162:E162"/>
    <mergeCell ref="N377:T377"/>
    <mergeCell ref="D398:E398"/>
    <mergeCell ref="N37:T37"/>
    <mergeCell ref="A62:X62"/>
    <mergeCell ref="A333:X333"/>
    <mergeCell ref="A44:M45"/>
    <mergeCell ref="R477:R478"/>
    <mergeCell ref="T477:T478"/>
    <mergeCell ref="N86:R86"/>
    <mergeCell ref="A421:M422"/>
    <mergeCell ref="N213:R213"/>
    <mergeCell ref="D63:E63"/>
    <mergeCell ref="N304:T304"/>
    <mergeCell ref="D330:E330"/>
    <mergeCell ref="N255:R255"/>
    <mergeCell ref="D96:E96"/>
    <mergeCell ref="N319:T319"/>
    <mergeCell ref="N242:R242"/>
    <mergeCell ref="N165:R165"/>
    <mergeCell ref="A251:M252"/>
    <mergeCell ref="N152:R152"/>
    <mergeCell ref="D325:E325"/>
    <mergeCell ref="N450:R450"/>
    <mergeCell ref="D396:E396"/>
    <mergeCell ref="D456:E456"/>
    <mergeCell ref="G476:N476"/>
    <mergeCell ref="D116:E116"/>
    <mergeCell ref="D414:E414"/>
    <mergeCell ref="N160:T160"/>
    <mergeCell ref="D352:E352"/>
    <mergeCell ref="N469:T469"/>
    <mergeCell ref="D106:E106"/>
    <mergeCell ref="D416:E416"/>
    <mergeCell ref="Q477:Q478"/>
    <mergeCell ref="S477:S478"/>
    <mergeCell ref="D93:E93"/>
    <mergeCell ref="D264:E264"/>
    <mergeCell ref="A102:X102"/>
    <mergeCell ref="D220:E220"/>
    <mergeCell ref="A344:X344"/>
    <mergeCell ref="N441:T441"/>
    <mergeCell ref="N435:T435"/>
    <mergeCell ref="N285:R285"/>
    <mergeCell ref="N456:R456"/>
    <mergeCell ref="N136:T136"/>
    <mergeCell ref="D157:E157"/>
    <mergeCell ref="N470:T470"/>
    <mergeCell ref="N99:R99"/>
    <mergeCell ref="N397:R397"/>
    <mergeCell ref="N145:R145"/>
    <mergeCell ref="A168:X168"/>
    <mergeCell ref="D182:E182"/>
    <mergeCell ref="N163:R163"/>
    <mergeCell ref="D109:E109"/>
    <mergeCell ref="T5:U5"/>
    <mergeCell ref="D119:E119"/>
    <mergeCell ref="N174:R174"/>
    <mergeCell ref="D190:E190"/>
    <mergeCell ref="U17:U18"/>
    <mergeCell ref="A268:M269"/>
    <mergeCell ref="N445:R445"/>
    <mergeCell ref="N361:R361"/>
    <mergeCell ref="N90:T90"/>
    <mergeCell ref="D111:E111"/>
    <mergeCell ref="D233:E233"/>
    <mergeCell ref="N140:R140"/>
    <mergeCell ref="D183:E183"/>
    <mergeCell ref="A21:X21"/>
    <mergeCell ref="N232:R232"/>
    <mergeCell ref="D248:E248"/>
    <mergeCell ref="D419:E419"/>
    <mergeCell ref="D104:E104"/>
    <mergeCell ref="N154:T154"/>
    <mergeCell ref="A428:X428"/>
    <mergeCell ref="T6:U9"/>
    <mergeCell ref="N77:R77"/>
    <mergeCell ref="N390:T390"/>
    <mergeCell ref="A129:X129"/>
    <mergeCell ref="N31:R31"/>
    <mergeCell ref="N87:R87"/>
    <mergeCell ref="N202:R202"/>
    <mergeCell ref="N451:R451"/>
    <mergeCell ref="D74:E74"/>
    <mergeCell ref="N158:R158"/>
    <mergeCell ref="A34:X34"/>
    <mergeCell ref="D68:E68"/>
    <mergeCell ref="A83:X83"/>
    <mergeCell ref="A276:X276"/>
    <mergeCell ref="N329:R329"/>
    <mergeCell ref="A270:X270"/>
    <mergeCell ref="N167:T167"/>
    <mergeCell ref="D335:E335"/>
    <mergeCell ref="A89:M90"/>
    <mergeCell ref="A282:M283"/>
    <mergeCell ref="D56:E56"/>
    <mergeCell ref="D64:E64"/>
    <mergeCell ref="N70:R70"/>
    <mergeCell ref="A42:X42"/>
    <mergeCell ref="N98:R98"/>
    <mergeCell ref="D75:E75"/>
    <mergeCell ref="N41:T41"/>
    <mergeCell ref="D306:E306"/>
    <mergeCell ref="Q476:R476"/>
    <mergeCell ref="D424:E424"/>
    <mergeCell ref="D132:E132"/>
    <mergeCell ref="N274:T274"/>
    <mergeCell ref="D295:E295"/>
    <mergeCell ref="D178:E178"/>
    <mergeCell ref="N467:T467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C476:F476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176:E176"/>
    <mergeCell ref="D347:E347"/>
    <mergeCell ref="D285:E285"/>
    <mergeCell ref="D412:E412"/>
    <mergeCell ref="D204:E204"/>
    <mergeCell ref="A331:M332"/>
    <mergeCell ref="A151:X151"/>
    <mergeCell ref="D465:E465"/>
    <mergeCell ref="D296:E296"/>
    <mergeCell ref="A449:X449"/>
    <mergeCell ref="A376:M377"/>
    <mergeCell ref="N396:R396"/>
    <mergeCell ref="A150:X150"/>
    <mergeCell ref="D206:E206"/>
    <mergeCell ref="F477:F478"/>
    <mergeCell ref="D362:E362"/>
    <mergeCell ref="A437:X437"/>
    <mergeCell ref="H477:H478"/>
    <mergeCell ref="A260:X260"/>
    <mergeCell ref="A407:M408"/>
    <mergeCell ref="N108:R108"/>
    <mergeCell ref="N199:T199"/>
    <mergeCell ref="N95:R95"/>
    <mergeCell ref="N186:T186"/>
    <mergeCell ref="N266:R266"/>
    <mergeCell ref="N393:R393"/>
    <mergeCell ref="D203:E203"/>
    <mergeCell ref="N330:R330"/>
    <mergeCell ref="N97:R97"/>
    <mergeCell ref="D140:E140"/>
    <mergeCell ref="N395:R395"/>
    <mergeCell ref="D267:E267"/>
    <mergeCell ref="D438:E438"/>
    <mergeCell ref="A385:X385"/>
    <mergeCell ref="D425:E425"/>
    <mergeCell ref="N96:R96"/>
    <mergeCell ref="A193:M194"/>
    <mergeCell ref="D359:E359"/>
    <mergeCell ref="A459:M460"/>
    <mergeCell ref="A148:M149"/>
    <mergeCell ref="N216:R216"/>
    <mergeCell ref="A241:X241"/>
    <mergeCell ref="N281:R281"/>
    <mergeCell ref="D153:E153"/>
    <mergeCell ref="N399:T399"/>
    <mergeCell ref="D420:E420"/>
    <mergeCell ref="A443:X443"/>
    <mergeCell ref="D415:E415"/>
    <mergeCell ref="N426:T426"/>
    <mergeCell ref="A316:X316"/>
    <mergeCell ref="N432:R432"/>
    <mergeCell ref="D434:E434"/>
    <mergeCell ref="N440:T440"/>
    <mergeCell ref="N417:R417"/>
    <mergeCell ref="N418:R418"/>
    <mergeCell ref="N433:R433"/>
    <mergeCell ref="N149:T149"/>
    <mergeCell ref="N376:T376"/>
    <mergeCell ref="D397:E397"/>
    <mergeCell ref="N314:T314"/>
    <mergeCell ref="N420:R420"/>
    <mergeCell ref="N458:R458"/>
    <mergeCell ref="N59:T59"/>
    <mergeCell ref="N256:R256"/>
    <mergeCell ref="N109:R109"/>
    <mergeCell ref="H1:O1"/>
    <mergeCell ref="A305:X305"/>
    <mergeCell ref="D364:E364"/>
    <mergeCell ref="D413:E413"/>
    <mergeCell ref="O9:P9"/>
    <mergeCell ref="N22:R22"/>
    <mergeCell ref="D65:E65"/>
    <mergeCell ref="N36:T36"/>
    <mergeCell ref="N335:R335"/>
    <mergeCell ref="D85:E85"/>
    <mergeCell ref="N120:T120"/>
    <mergeCell ref="D207:E207"/>
    <mergeCell ref="D256:E256"/>
    <mergeCell ref="D299:E299"/>
    <mergeCell ref="N349:T349"/>
    <mergeCell ref="D370:E370"/>
    <mergeCell ref="N35:R35"/>
    <mergeCell ref="N206:R206"/>
    <mergeCell ref="N128:T128"/>
    <mergeCell ref="G17:G18"/>
    <mergeCell ref="A345:X345"/>
    <mergeCell ref="Z17:Z18"/>
    <mergeCell ref="A374:X374"/>
    <mergeCell ref="N100:T100"/>
    <mergeCell ref="A239:M240"/>
    <mergeCell ref="D446:E446"/>
    <mergeCell ref="A311:X311"/>
    <mergeCell ref="N111:R111"/>
    <mergeCell ref="E477:E478"/>
    <mergeCell ref="G477:G478"/>
    <mergeCell ref="A32:M33"/>
    <mergeCell ref="A303:M304"/>
    <mergeCell ref="D212:E212"/>
    <mergeCell ref="D146:E146"/>
    <mergeCell ref="D317:E317"/>
    <mergeCell ref="D439:E439"/>
    <mergeCell ref="A278:M279"/>
    <mergeCell ref="N119:R119"/>
    <mergeCell ref="N162:R162"/>
    <mergeCell ref="N211:R211"/>
    <mergeCell ref="D143:E143"/>
    <mergeCell ref="N398:R398"/>
    <mergeCell ref="N127:T127"/>
    <mergeCell ref="D368:E368"/>
    <mergeCell ref="N177:R177"/>
    <mergeCell ref="H10:L10"/>
    <mergeCell ref="N407:T407"/>
    <mergeCell ref="N414:R414"/>
    <mergeCell ref="A46:X46"/>
    <mergeCell ref="D80:E80"/>
    <mergeCell ref="N66:R66"/>
    <mergeCell ref="N222:T222"/>
    <mergeCell ref="N416:R416"/>
    <mergeCell ref="A227:M228"/>
    <mergeCell ref="N68:R68"/>
    <mergeCell ref="N295:R295"/>
    <mergeCell ref="N117:R117"/>
    <mergeCell ref="N353:R353"/>
    <mergeCell ref="D225:E225"/>
    <mergeCell ref="A405:X405"/>
    <mergeCell ref="A389:M390"/>
    <mergeCell ref="N246:T246"/>
    <mergeCell ref="D358:E358"/>
    <mergeCell ref="N379:R379"/>
    <mergeCell ref="A403:M404"/>
    <mergeCell ref="N369:R369"/>
    <mergeCell ref="N356:R356"/>
    <mergeCell ref="N383:T383"/>
    <mergeCell ref="D99:E99"/>
    <mergeCell ref="A9:C9"/>
    <mergeCell ref="D202:E202"/>
    <mergeCell ref="D58:E58"/>
    <mergeCell ref="N348:R348"/>
    <mergeCell ref="N273:T273"/>
    <mergeCell ref="A309:M310"/>
    <mergeCell ref="O12:P12"/>
    <mergeCell ref="A229:X229"/>
    <mergeCell ref="N52:T52"/>
    <mergeCell ref="D231:E231"/>
    <mergeCell ref="N208:R208"/>
    <mergeCell ref="N300:R300"/>
    <mergeCell ref="N183:R183"/>
    <mergeCell ref="N133:R133"/>
    <mergeCell ref="A123:X123"/>
    <mergeCell ref="N225:R225"/>
    <mergeCell ref="N296:R296"/>
    <mergeCell ref="N318:T318"/>
    <mergeCell ref="D35:E35"/>
    <mergeCell ref="D10:E10"/>
    <mergeCell ref="N306:R306"/>
    <mergeCell ref="F10:G10"/>
    <mergeCell ref="N110:R110"/>
    <mergeCell ref="D243:E243"/>
    <mergeCell ref="D6:L6"/>
    <mergeCell ref="O13:P13"/>
    <mergeCell ref="N419:R419"/>
    <mergeCell ref="N339:T339"/>
    <mergeCell ref="N250:R250"/>
    <mergeCell ref="N139:R139"/>
    <mergeCell ref="N406:R406"/>
    <mergeCell ref="N237:R237"/>
    <mergeCell ref="A467:M468"/>
    <mergeCell ref="M17:M18"/>
    <mergeCell ref="A161:X161"/>
    <mergeCell ref="N132:R132"/>
    <mergeCell ref="N430:R430"/>
    <mergeCell ref="N230:R230"/>
    <mergeCell ref="N350:T350"/>
    <mergeCell ref="O8:P8"/>
    <mergeCell ref="N69:R69"/>
    <mergeCell ref="N438:R438"/>
    <mergeCell ref="D177:E177"/>
    <mergeCell ref="N354:R354"/>
    <mergeCell ref="N425:R425"/>
    <mergeCell ref="D226:E226"/>
    <mergeCell ref="D164:E164"/>
    <mergeCell ref="D462:E462"/>
    <mergeCell ref="M477:M478"/>
    <mergeCell ref="O477:O478"/>
    <mergeCell ref="N212:R212"/>
    <mergeCell ref="D84:E84"/>
    <mergeCell ref="D22:E22"/>
    <mergeCell ref="N203:R203"/>
    <mergeCell ref="N277:R277"/>
    <mergeCell ref="N301:R301"/>
    <mergeCell ref="A351:X351"/>
    <mergeCell ref="N217:T217"/>
    <mergeCell ref="N105:R105"/>
    <mergeCell ref="N43:R43"/>
    <mergeCell ref="N214:R214"/>
    <mergeCell ref="D86:E86"/>
    <mergeCell ref="N341:R341"/>
    <mergeCell ref="D213:E213"/>
    <mergeCell ref="N228:T228"/>
    <mergeCell ref="N107:R107"/>
    <mergeCell ref="A219:X219"/>
    <mergeCell ref="D215:E215"/>
    <mergeCell ref="N221:T221"/>
    <mergeCell ref="N365:T365"/>
    <mergeCell ref="N286:T286"/>
    <mergeCell ref="N67:R67"/>
    <mergeCell ref="A410:X410"/>
    <mergeCell ref="A423:X423"/>
    <mergeCell ref="N447:T447"/>
    <mergeCell ref="N164:R164"/>
    <mergeCell ref="A12:L12"/>
    <mergeCell ref="N209:R209"/>
    <mergeCell ref="N403:T403"/>
    <mergeCell ref="D76:E76"/>
    <mergeCell ref="F5:G5"/>
    <mergeCell ref="T11:U11"/>
    <mergeCell ref="D29:E29"/>
    <mergeCell ref="O5:P5"/>
    <mergeCell ref="D49:E49"/>
    <mergeCell ref="N248:R248"/>
    <mergeCell ref="F17:F18"/>
    <mergeCell ref="A195:X195"/>
    <mergeCell ref="A198:M199"/>
    <mergeCell ref="N235:R235"/>
    <mergeCell ref="D242:E242"/>
    <mergeCell ref="N257:T257"/>
    <mergeCell ref="D107:E107"/>
    <mergeCell ref="D163:E163"/>
    <mergeCell ref="N297:R297"/>
    <mergeCell ref="D234:E234"/>
    <mergeCell ref="O476:P476"/>
    <mergeCell ref="A14:L14"/>
    <mergeCell ref="N224:R224"/>
    <mergeCell ref="A47:X47"/>
    <mergeCell ref="N189:R189"/>
    <mergeCell ref="N322:R322"/>
    <mergeCell ref="D455:E455"/>
    <mergeCell ref="D430:E430"/>
    <mergeCell ref="D175:E175"/>
    <mergeCell ref="D392:E392"/>
    <mergeCell ref="A401:X401"/>
    <mergeCell ref="N57:R57"/>
    <mergeCell ref="N436:T436"/>
    <mergeCell ref="D457:E457"/>
    <mergeCell ref="D165:E165"/>
    <mergeCell ref="N146:R146"/>
    <mergeCell ref="N317:R317"/>
    <mergeCell ref="A314:M315"/>
    <mergeCell ref="D152:E152"/>
    <mergeCell ref="D323:E323"/>
    <mergeCell ref="N373:T373"/>
    <mergeCell ref="D394:E394"/>
    <mergeCell ref="N33:T33"/>
    <mergeCell ref="D450:E450"/>
    <mergeCell ref="N477:N478"/>
    <mergeCell ref="P477:P478"/>
    <mergeCell ref="N366:T366"/>
    <mergeCell ref="D216:E216"/>
    <mergeCell ref="D265:E265"/>
    <mergeCell ref="A372:M373"/>
    <mergeCell ref="A461:X461"/>
    <mergeCell ref="A40:M41"/>
    <mergeCell ref="A338:M339"/>
    <mergeCell ref="N204:R204"/>
    <mergeCell ref="N375:R375"/>
    <mergeCell ref="A51:M52"/>
    <mergeCell ref="N464:R464"/>
    <mergeCell ref="N141:R141"/>
    <mergeCell ref="N439:R439"/>
    <mergeCell ref="N233:R233"/>
    <mergeCell ref="D249:E249"/>
    <mergeCell ref="D105:E105"/>
    <mergeCell ref="D170:E170"/>
    <mergeCell ref="D341:E341"/>
    <mergeCell ref="N72:R72"/>
    <mergeCell ref="D477:D478"/>
    <mergeCell ref="N370:R370"/>
    <mergeCell ref="N143:R143"/>
    <mergeCell ref="N194:T194"/>
    <mergeCell ref="N261:R261"/>
    <mergeCell ref="D133:E133"/>
    <mergeCell ref="N384:T384"/>
    <mergeCell ref="N185:R185"/>
    <mergeCell ref="N312:R312"/>
    <mergeCell ref="A135:M136"/>
    <mergeCell ref="A188:X188"/>
    <mergeCell ref="A259:X259"/>
    <mergeCell ref="D244:E244"/>
    <mergeCell ref="N299:R299"/>
    <mergeCell ref="A253:X253"/>
    <mergeCell ref="N254:R254"/>
    <mergeCell ref="N332:T332"/>
    <mergeCell ref="N172:R172"/>
    <mergeCell ref="A440:M441"/>
    <mergeCell ref="N388:R388"/>
    <mergeCell ref="N452:T452"/>
    <mergeCell ref="N427:T427"/>
    <mergeCell ref="J9:L9"/>
    <mergeCell ref="A186:M187"/>
    <mergeCell ref="R5:S5"/>
    <mergeCell ref="N27:R27"/>
    <mergeCell ref="A257:M258"/>
    <mergeCell ref="N325:R325"/>
    <mergeCell ref="D271:E271"/>
    <mergeCell ref="A349:M350"/>
    <mergeCell ref="D191:E191"/>
    <mergeCell ref="S17:T17"/>
    <mergeCell ref="A53:X53"/>
    <mergeCell ref="D171:E171"/>
    <mergeCell ref="N326:T326"/>
    <mergeCell ref="D336:E336"/>
    <mergeCell ref="A13:L13"/>
    <mergeCell ref="A19:X19"/>
    <mergeCell ref="N81:T81"/>
    <mergeCell ref="N88:R88"/>
    <mergeCell ref="A318:M319"/>
    <mergeCell ref="N324:R324"/>
    <mergeCell ref="Y17:Y18"/>
    <mergeCell ref="D57:E57"/>
    <mergeCell ref="A8:C8"/>
    <mergeCell ref="D355:E355"/>
    <mergeCell ref="N101:T101"/>
    <mergeCell ref="A247:X247"/>
    <mergeCell ref="N113:T113"/>
    <mergeCell ref="D97:E97"/>
    <mergeCell ref="A217:M218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95:E95"/>
    <mergeCell ref="D266:E266"/>
    <mergeCell ref="N310:T310"/>
    <mergeCell ref="A15:L15"/>
    <mergeCell ref="N23:T23"/>
    <mergeCell ref="A48:X48"/>
    <mergeCell ref="N474:T474"/>
    <mergeCell ref="N84:R84"/>
    <mergeCell ref="N249:R249"/>
    <mergeCell ref="A130:X130"/>
    <mergeCell ref="D192:E192"/>
    <mergeCell ref="P1:R1"/>
    <mergeCell ref="A435:M436"/>
    <mergeCell ref="D17:E18"/>
    <mergeCell ref="D173:E173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2024-01-04T09:55:14Z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