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C146FE-49C4-4240-91F2-8AE50EF532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W465" i="1"/>
  <c r="X465" i="1" s="1"/>
  <c r="W464" i="1"/>
  <c r="X464" i="1" s="1"/>
  <c r="N464" i="1"/>
  <c r="W463" i="1"/>
  <c r="X463" i="1" s="1"/>
  <c r="W462" i="1"/>
  <c r="W467" i="1" s="1"/>
  <c r="V460" i="1"/>
  <c r="V459" i="1"/>
  <c r="W458" i="1"/>
  <c r="X458" i="1" s="1"/>
  <c r="W457" i="1"/>
  <c r="X457" i="1" s="1"/>
  <c r="W456" i="1"/>
  <c r="X456" i="1" s="1"/>
  <c r="W455" i="1"/>
  <c r="V453" i="1"/>
  <c r="W452" i="1"/>
  <c r="V452" i="1"/>
  <c r="X451" i="1"/>
  <c r="W451" i="1"/>
  <c r="X450" i="1"/>
  <c r="X452" i="1" s="1"/>
  <c r="W450" i="1"/>
  <c r="W453" i="1" s="1"/>
  <c r="V448" i="1"/>
  <c r="V447" i="1"/>
  <c r="W446" i="1"/>
  <c r="X446" i="1" s="1"/>
  <c r="W445" i="1"/>
  <c r="V441" i="1"/>
  <c r="V440" i="1"/>
  <c r="X439" i="1"/>
  <c r="W439" i="1"/>
  <c r="N439" i="1"/>
  <c r="W438" i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X430" i="1"/>
  <c r="W430" i="1"/>
  <c r="N430" i="1"/>
  <c r="W429" i="1"/>
  <c r="N429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N413" i="1"/>
  <c r="W412" i="1"/>
  <c r="X412" i="1" s="1"/>
  <c r="N412" i="1"/>
  <c r="V408" i="1"/>
  <c r="V407" i="1"/>
  <c r="W406" i="1"/>
  <c r="W408" i="1" s="1"/>
  <c r="V404" i="1"/>
  <c r="V403" i="1"/>
  <c r="W402" i="1"/>
  <c r="V400" i="1"/>
  <c r="V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W394" i="1"/>
  <c r="X394" i="1" s="1"/>
  <c r="N394" i="1"/>
  <c r="X393" i="1"/>
  <c r="W393" i="1"/>
  <c r="N393" i="1"/>
  <c r="W392" i="1"/>
  <c r="N392" i="1"/>
  <c r="V390" i="1"/>
  <c r="V389" i="1"/>
  <c r="W388" i="1"/>
  <c r="X388" i="1" s="1"/>
  <c r="N388" i="1"/>
  <c r="W387" i="1"/>
  <c r="X387" i="1" s="1"/>
  <c r="X389" i="1" s="1"/>
  <c r="N387" i="1"/>
  <c r="V384" i="1"/>
  <c r="V383" i="1"/>
  <c r="W382" i="1"/>
  <c r="X382" i="1" s="1"/>
  <c r="W381" i="1"/>
  <c r="X381" i="1" s="1"/>
  <c r="W380" i="1"/>
  <c r="X380" i="1" s="1"/>
  <c r="W379" i="1"/>
  <c r="W384" i="1" s="1"/>
  <c r="V377" i="1"/>
  <c r="V376" i="1"/>
  <c r="W375" i="1"/>
  <c r="N375" i="1"/>
  <c r="V373" i="1"/>
  <c r="V372" i="1"/>
  <c r="W371" i="1"/>
  <c r="X371" i="1" s="1"/>
  <c r="N371" i="1"/>
  <c r="W370" i="1"/>
  <c r="X370" i="1" s="1"/>
  <c r="N370" i="1"/>
  <c r="W369" i="1"/>
  <c r="X369" i="1" s="1"/>
  <c r="N369" i="1"/>
  <c r="W368" i="1"/>
  <c r="X368" i="1" s="1"/>
  <c r="N368" i="1"/>
  <c r="V366" i="1"/>
  <c r="V365" i="1"/>
  <c r="W364" i="1"/>
  <c r="X364" i="1" s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W349" i="1" s="1"/>
  <c r="N347" i="1"/>
  <c r="V343" i="1"/>
  <c r="V342" i="1"/>
  <c r="W341" i="1"/>
  <c r="W343" i="1" s="1"/>
  <c r="N341" i="1"/>
  <c r="V339" i="1"/>
  <c r="V338" i="1"/>
  <c r="X337" i="1"/>
  <c r="W337" i="1"/>
  <c r="N337" i="1"/>
  <c r="W336" i="1"/>
  <c r="X336" i="1" s="1"/>
  <c r="N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X331" i="1" s="1"/>
  <c r="N329" i="1"/>
  <c r="V327" i="1"/>
  <c r="V326" i="1"/>
  <c r="W325" i="1"/>
  <c r="X325" i="1" s="1"/>
  <c r="N325" i="1"/>
  <c r="W324" i="1"/>
  <c r="X324" i="1" s="1"/>
  <c r="N324" i="1"/>
  <c r="X323" i="1"/>
  <c r="W323" i="1"/>
  <c r="N323" i="1"/>
  <c r="W322" i="1"/>
  <c r="N322" i="1"/>
  <c r="V319" i="1"/>
  <c r="W318" i="1"/>
  <c r="V318" i="1"/>
  <c r="X317" i="1"/>
  <c r="X318" i="1" s="1"/>
  <c r="W317" i="1"/>
  <c r="W319" i="1" s="1"/>
  <c r="N317" i="1"/>
  <c r="V315" i="1"/>
  <c r="V314" i="1"/>
  <c r="W313" i="1"/>
  <c r="X313" i="1" s="1"/>
  <c r="N313" i="1"/>
  <c r="W312" i="1"/>
  <c r="V310" i="1"/>
  <c r="V309" i="1"/>
  <c r="W308" i="1"/>
  <c r="X308" i="1" s="1"/>
  <c r="N308" i="1"/>
  <c r="W307" i="1"/>
  <c r="X307" i="1" s="1"/>
  <c r="W306" i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X296" i="1"/>
  <c r="W296" i="1"/>
  <c r="N296" i="1"/>
  <c r="W295" i="1"/>
  <c r="N295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9" i="1"/>
  <c r="V278" i="1"/>
  <c r="W277" i="1"/>
  <c r="N277" i="1"/>
  <c r="V274" i="1"/>
  <c r="V273" i="1"/>
  <c r="W272" i="1"/>
  <c r="X272" i="1" s="1"/>
  <c r="N272" i="1"/>
  <c r="W271" i="1"/>
  <c r="X271" i="1" s="1"/>
  <c r="X273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X262" i="1"/>
  <c r="W262" i="1"/>
  <c r="N262" i="1"/>
  <c r="W261" i="1"/>
  <c r="N261" i="1"/>
  <c r="V258" i="1"/>
  <c r="V257" i="1"/>
  <c r="W256" i="1"/>
  <c r="X256" i="1" s="1"/>
  <c r="N256" i="1"/>
  <c r="W255" i="1"/>
  <c r="X255" i="1" s="1"/>
  <c r="N255" i="1"/>
  <c r="W254" i="1"/>
  <c r="N254" i="1"/>
  <c r="V252" i="1"/>
  <c r="V251" i="1"/>
  <c r="W250" i="1"/>
  <c r="X250" i="1" s="1"/>
  <c r="N250" i="1"/>
  <c r="W249" i="1"/>
  <c r="X249" i="1" s="1"/>
  <c r="W248" i="1"/>
  <c r="X248" i="1" s="1"/>
  <c r="X251" i="1" s="1"/>
  <c r="V246" i="1"/>
  <c r="V245" i="1"/>
  <c r="W244" i="1"/>
  <c r="X244" i="1" s="1"/>
  <c r="N244" i="1"/>
  <c r="W243" i="1"/>
  <c r="X243" i="1" s="1"/>
  <c r="N243" i="1"/>
  <c r="W242" i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N230" i="1"/>
  <c r="V228" i="1"/>
  <c r="V227" i="1"/>
  <c r="W226" i="1"/>
  <c r="X226" i="1" s="1"/>
  <c r="N226" i="1"/>
  <c r="W225" i="1"/>
  <c r="X225" i="1" s="1"/>
  <c r="N225" i="1"/>
  <c r="W224" i="1"/>
  <c r="N224" i="1"/>
  <c r="V222" i="1"/>
  <c r="V221" i="1"/>
  <c r="W220" i="1"/>
  <c r="N220" i="1"/>
  <c r="V218" i="1"/>
  <c r="V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N202" i="1"/>
  <c r="V199" i="1"/>
  <c r="V198" i="1"/>
  <c r="W197" i="1"/>
  <c r="N197" i="1"/>
  <c r="V194" i="1"/>
  <c r="V193" i="1"/>
  <c r="W192" i="1"/>
  <c r="X192" i="1" s="1"/>
  <c r="N192" i="1"/>
  <c r="W191" i="1"/>
  <c r="X191" i="1" s="1"/>
  <c r="N191" i="1"/>
  <c r="W190" i="1"/>
  <c r="X190" i="1" s="1"/>
  <c r="W189" i="1"/>
  <c r="V187" i="1"/>
  <c r="V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X173" i="1"/>
  <c r="W173" i="1"/>
  <c r="N173" i="1"/>
  <c r="W172" i="1"/>
  <c r="X172" i="1" s="1"/>
  <c r="W171" i="1"/>
  <c r="X171" i="1" s="1"/>
  <c r="N171" i="1"/>
  <c r="X170" i="1"/>
  <c r="W170" i="1"/>
  <c r="X169" i="1"/>
  <c r="W169" i="1"/>
  <c r="N169" i="1"/>
  <c r="V167" i="1"/>
  <c r="V166" i="1"/>
  <c r="W165" i="1"/>
  <c r="X165" i="1" s="1"/>
  <c r="N165" i="1"/>
  <c r="W164" i="1"/>
  <c r="X164" i="1" s="1"/>
  <c r="N164" i="1"/>
  <c r="W163" i="1"/>
  <c r="X163" i="1" s="1"/>
  <c r="N163" i="1"/>
  <c r="W162" i="1"/>
  <c r="N162" i="1"/>
  <c r="V160" i="1"/>
  <c r="V159" i="1"/>
  <c r="W158" i="1"/>
  <c r="X158" i="1" s="1"/>
  <c r="N158" i="1"/>
  <c r="W157" i="1"/>
  <c r="W159" i="1" s="1"/>
  <c r="V155" i="1"/>
  <c r="V154" i="1"/>
  <c r="W153" i="1"/>
  <c r="X153" i="1" s="1"/>
  <c r="N153" i="1"/>
  <c r="W152" i="1"/>
  <c r="X152" i="1" s="1"/>
  <c r="X154" i="1" s="1"/>
  <c r="N152" i="1"/>
  <c r="V149" i="1"/>
  <c r="V148" i="1"/>
  <c r="W147" i="1"/>
  <c r="X147" i="1" s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X141" i="1" s="1"/>
  <c r="N141" i="1"/>
  <c r="W140" i="1"/>
  <c r="X140" i="1" s="1"/>
  <c r="N140" i="1"/>
  <c r="W139" i="1"/>
  <c r="N139" i="1"/>
  <c r="V136" i="1"/>
  <c r="V135" i="1"/>
  <c r="W134" i="1"/>
  <c r="X134" i="1" s="1"/>
  <c r="N134" i="1"/>
  <c r="W133" i="1"/>
  <c r="X133" i="1" s="1"/>
  <c r="N133" i="1"/>
  <c r="W132" i="1"/>
  <c r="N132" i="1"/>
  <c r="V128" i="1"/>
  <c r="V127" i="1"/>
  <c r="W126" i="1"/>
  <c r="X126" i="1" s="1"/>
  <c r="N126" i="1"/>
  <c r="W125" i="1"/>
  <c r="X125" i="1" s="1"/>
  <c r="N125" i="1"/>
  <c r="W124" i="1"/>
  <c r="V121" i="1"/>
  <c r="V120" i="1"/>
  <c r="W119" i="1"/>
  <c r="X119" i="1" s="1"/>
  <c r="W118" i="1"/>
  <c r="X118" i="1" s="1"/>
  <c r="W117" i="1"/>
  <c r="X117" i="1" s="1"/>
  <c r="N117" i="1"/>
  <c r="W116" i="1"/>
  <c r="X116" i="1" s="1"/>
  <c r="W115" i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W106" i="1"/>
  <c r="X106" i="1" s="1"/>
  <c r="N106" i="1"/>
  <c r="W105" i="1"/>
  <c r="X105" i="1" s="1"/>
  <c r="W104" i="1"/>
  <c r="X104" i="1" s="1"/>
  <c r="W103" i="1"/>
  <c r="V101" i="1"/>
  <c r="V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W86" i="1"/>
  <c r="X86" i="1" s="1"/>
  <c r="W85" i="1"/>
  <c r="X85" i="1" s="1"/>
  <c r="W84" i="1"/>
  <c r="X84" i="1" s="1"/>
  <c r="X89" i="1" s="1"/>
  <c r="N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X59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B479" i="1" l="1"/>
  <c r="V469" i="1"/>
  <c r="W32" i="1"/>
  <c r="X372" i="1"/>
  <c r="X406" i="1"/>
  <c r="X407" i="1" s="1"/>
  <c r="W407" i="1"/>
  <c r="X22" i="1"/>
  <c r="X23" i="1" s="1"/>
  <c r="W23" i="1"/>
  <c r="X26" i="1"/>
  <c r="X32" i="1" s="1"/>
  <c r="W89" i="1"/>
  <c r="X157" i="1"/>
  <c r="X159" i="1" s="1"/>
  <c r="W187" i="1"/>
  <c r="W331" i="1"/>
  <c r="X341" i="1"/>
  <c r="X342" i="1" s="1"/>
  <c r="W342" i="1"/>
  <c r="X347" i="1"/>
  <c r="X349" i="1" s="1"/>
  <c r="W372" i="1"/>
  <c r="X379" i="1"/>
  <c r="X383" i="1" s="1"/>
  <c r="W383" i="1"/>
  <c r="X462" i="1"/>
  <c r="X467" i="1" s="1"/>
  <c r="F9" i="1"/>
  <c r="J9" i="1"/>
  <c r="F10" i="1"/>
  <c r="W128" i="1"/>
  <c r="G479" i="1"/>
  <c r="W135" i="1"/>
  <c r="X132" i="1"/>
  <c r="X135" i="1" s="1"/>
  <c r="W186" i="1"/>
  <c r="W193" i="1"/>
  <c r="X189" i="1"/>
  <c r="X193" i="1" s="1"/>
  <c r="W194" i="1"/>
  <c r="J479" i="1"/>
  <c r="W198" i="1"/>
  <c r="X197" i="1"/>
  <c r="X198" i="1" s="1"/>
  <c r="W199" i="1"/>
  <c r="L479" i="1"/>
  <c r="W217" i="1"/>
  <c r="X202" i="1"/>
  <c r="X217" i="1" s="1"/>
  <c r="W228" i="1"/>
  <c r="W239" i="1"/>
  <c r="X230" i="1"/>
  <c r="X239" i="1" s="1"/>
  <c r="W246" i="1"/>
  <c r="W252" i="1"/>
  <c r="W257" i="1"/>
  <c r="X254" i="1"/>
  <c r="X257" i="1" s="1"/>
  <c r="W268" i="1"/>
  <c r="W274" i="1"/>
  <c r="N479" i="1"/>
  <c r="W278" i="1"/>
  <c r="X277" i="1"/>
  <c r="X278" i="1" s="1"/>
  <c r="W279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O479" i="1"/>
  <c r="W303" i="1"/>
  <c r="X295" i="1"/>
  <c r="X303" i="1" s="1"/>
  <c r="W304" i="1"/>
  <c r="W310" i="1"/>
  <c r="X306" i="1"/>
  <c r="X309" i="1" s="1"/>
  <c r="W309" i="1"/>
  <c r="W315" i="1"/>
  <c r="X312" i="1"/>
  <c r="X314" i="1" s="1"/>
  <c r="W373" i="1"/>
  <c r="W376" i="1"/>
  <c r="X375" i="1"/>
  <c r="X376" i="1" s="1"/>
  <c r="W377" i="1"/>
  <c r="W390" i="1"/>
  <c r="W400" i="1"/>
  <c r="X392" i="1"/>
  <c r="X399" i="1" s="1"/>
  <c r="W399" i="1"/>
  <c r="W403" i="1"/>
  <c r="X402" i="1"/>
  <c r="X403" i="1" s="1"/>
  <c r="W404" i="1"/>
  <c r="X413" i="1"/>
  <c r="X421" i="1" s="1"/>
  <c r="S479" i="1"/>
  <c r="W421" i="1"/>
  <c r="W427" i="1"/>
  <c r="W435" i="1"/>
  <c r="X429" i="1"/>
  <c r="X435" i="1" s="1"/>
  <c r="W436" i="1"/>
  <c r="W441" i="1"/>
  <c r="X438" i="1"/>
  <c r="X440" i="1" s="1"/>
  <c r="W440" i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479" i="1"/>
  <c r="W52" i="1"/>
  <c r="X49" i="1"/>
  <c r="X51" i="1" s="1"/>
  <c r="W59" i="1"/>
  <c r="W60" i="1"/>
  <c r="X81" i="1"/>
  <c r="W81" i="1"/>
  <c r="W90" i="1"/>
  <c r="W101" i="1"/>
  <c r="X92" i="1"/>
  <c r="X100" i="1" s="1"/>
  <c r="W100" i="1"/>
  <c r="W112" i="1"/>
  <c r="X103" i="1"/>
  <c r="X112" i="1" s="1"/>
  <c r="W113" i="1"/>
  <c r="W121" i="1"/>
  <c r="X115" i="1"/>
  <c r="X120" i="1" s="1"/>
  <c r="W120" i="1"/>
  <c r="F479" i="1"/>
  <c r="W127" i="1"/>
  <c r="X124" i="1"/>
  <c r="X127" i="1" s="1"/>
  <c r="W136" i="1"/>
  <c r="W149" i="1"/>
  <c r="X139" i="1"/>
  <c r="X148" i="1" s="1"/>
  <c r="H479" i="1"/>
  <c r="W148" i="1"/>
  <c r="W155" i="1"/>
  <c r="W160" i="1"/>
  <c r="W167" i="1"/>
  <c r="X162" i="1"/>
  <c r="X166" i="1" s="1"/>
  <c r="W166" i="1"/>
  <c r="X186" i="1"/>
  <c r="W218" i="1"/>
  <c r="W221" i="1"/>
  <c r="X220" i="1"/>
  <c r="X221" i="1" s="1"/>
  <c r="W222" i="1"/>
  <c r="W227" i="1"/>
  <c r="X224" i="1"/>
  <c r="X227" i="1" s="1"/>
  <c r="W240" i="1"/>
  <c r="W245" i="1"/>
  <c r="X242" i="1"/>
  <c r="X245" i="1" s="1"/>
  <c r="W251" i="1"/>
  <c r="W258" i="1"/>
  <c r="W269" i="1"/>
  <c r="X261" i="1"/>
  <c r="X268" i="1" s="1"/>
  <c r="M479" i="1"/>
  <c r="W273" i="1"/>
  <c r="W314" i="1"/>
  <c r="X354" i="1"/>
  <c r="Q479" i="1"/>
  <c r="W448" i="1"/>
  <c r="W459" i="1"/>
  <c r="X455" i="1"/>
  <c r="X459" i="1" s="1"/>
  <c r="W460" i="1"/>
  <c r="W470" i="1"/>
  <c r="W471" i="1"/>
  <c r="D479" i="1"/>
  <c r="H9" i="1"/>
  <c r="V473" i="1"/>
  <c r="W24" i="1"/>
  <c r="E479" i="1"/>
  <c r="W82" i="1"/>
  <c r="I479" i="1"/>
  <c r="W154" i="1"/>
  <c r="P479" i="1"/>
  <c r="W327" i="1"/>
  <c r="X322" i="1"/>
  <c r="X326" i="1" s="1"/>
  <c r="W326" i="1"/>
  <c r="W332" i="1"/>
  <c r="W339" i="1"/>
  <c r="X334" i="1"/>
  <c r="X338" i="1" s="1"/>
  <c r="W338" i="1"/>
  <c r="W350" i="1"/>
  <c r="W366" i="1"/>
  <c r="X352" i="1"/>
  <c r="X365" i="1" s="1"/>
  <c r="W365" i="1"/>
  <c r="R479" i="1"/>
  <c r="W422" i="1"/>
  <c r="W426" i="1"/>
  <c r="T479" i="1"/>
  <c r="W447" i="1"/>
  <c r="X445" i="1"/>
  <c r="X447" i="1" s="1"/>
  <c r="W468" i="1"/>
  <c r="W389" i="1"/>
  <c r="W472" i="1" l="1"/>
  <c r="W473" i="1"/>
  <c r="X474" i="1"/>
  <c r="W469" i="1"/>
</calcChain>
</file>

<file path=xl/sharedStrings.xml><?xml version="1.0" encoding="utf-8"?>
<sst xmlns="http://schemas.openxmlformats.org/spreadsheetml/2006/main" count="2017" uniqueCount="700">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</sst>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66" sqref="Z66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22" t="s">
        <v>0</v>
      </c>
      <c r="E1" s="423"/>
      <c r="F1" s="423"/>
      <c r="G1" s="12" t="s">
        <v>1</v>
      </c>
      <c r="H1" s="422" t="s">
        <v>2</v>
      </c>
      <c r="I1" s="423"/>
      <c r="J1" s="423"/>
      <c r="K1" s="423"/>
      <c r="L1" s="423"/>
      <c r="M1" s="423"/>
      <c r="N1" s="423"/>
      <c r="O1" s="423"/>
      <c r="P1" s="652" t="s">
        <v>3</v>
      </c>
      <c r="Q1" s="423"/>
      <c r="R1" s="42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7" t="s">
        <v>8</v>
      </c>
      <c r="B5" s="335"/>
      <c r="C5" s="336"/>
      <c r="D5" s="357"/>
      <c r="E5" s="359"/>
      <c r="F5" s="641" t="s">
        <v>9</v>
      </c>
      <c r="G5" s="336"/>
      <c r="H5" s="357" t="s">
        <v>699</v>
      </c>
      <c r="I5" s="358"/>
      <c r="J5" s="358"/>
      <c r="K5" s="358"/>
      <c r="L5" s="359"/>
      <c r="N5" s="24" t="s">
        <v>10</v>
      </c>
      <c r="O5" s="552">
        <v>45297</v>
      </c>
      <c r="P5" s="402"/>
      <c r="R5" s="637" t="s">
        <v>11</v>
      </c>
      <c r="S5" s="339"/>
      <c r="T5" s="505" t="s">
        <v>12</v>
      </c>
      <c r="U5" s="402"/>
      <c r="Z5" s="51"/>
      <c r="AA5" s="51"/>
      <c r="AB5" s="51"/>
    </row>
    <row r="6" spans="1:29" s="307" customFormat="1" ht="24" customHeight="1" x14ac:dyDescent="0.2">
      <c r="A6" s="447" t="s">
        <v>13</v>
      </c>
      <c r="B6" s="335"/>
      <c r="C6" s="336"/>
      <c r="D6" s="454" t="s">
        <v>680</v>
      </c>
      <c r="E6" s="455"/>
      <c r="F6" s="455"/>
      <c r="G6" s="455"/>
      <c r="H6" s="455"/>
      <c r="I6" s="455"/>
      <c r="J6" s="455"/>
      <c r="K6" s="455"/>
      <c r="L6" s="402"/>
      <c r="N6" s="24" t="s">
        <v>15</v>
      </c>
      <c r="O6" s="434" t="str">
        <f>IF(O5=0," ",CHOOSE(WEEKDAY(O5,2),"Понедельник","Вторник","Среда","Четверг","Пятница","Суббота","Воскресенье"))</f>
        <v>Суббота</v>
      </c>
      <c r="P6" s="326"/>
      <c r="R6" s="380" t="s">
        <v>16</v>
      </c>
      <c r="S6" s="339"/>
      <c r="T6" s="494" t="s">
        <v>17</v>
      </c>
      <c r="U6" s="368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450" t="str">
        <f>IFERROR(VLOOKUP(DeliveryAddress,Table,3,0),1)</f>
        <v>5</v>
      </c>
      <c r="E7" s="451"/>
      <c r="F7" s="451"/>
      <c r="G7" s="451"/>
      <c r="H7" s="451"/>
      <c r="I7" s="451"/>
      <c r="J7" s="451"/>
      <c r="K7" s="451"/>
      <c r="L7" s="452"/>
      <c r="N7" s="24"/>
      <c r="O7" s="42"/>
      <c r="P7" s="42"/>
      <c r="R7" s="323"/>
      <c r="S7" s="339"/>
      <c r="T7" s="495"/>
      <c r="U7" s="496"/>
      <c r="Z7" s="51"/>
      <c r="AA7" s="51"/>
      <c r="AB7" s="51"/>
    </row>
    <row r="8" spans="1:29" s="307" customFormat="1" ht="25.5" customHeight="1" x14ac:dyDescent="0.2">
      <c r="A8" s="644" t="s">
        <v>18</v>
      </c>
      <c r="B8" s="328"/>
      <c r="C8" s="329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401">
        <v>0.33333333333333331</v>
      </c>
      <c r="P8" s="402"/>
      <c r="R8" s="323"/>
      <c r="S8" s="339"/>
      <c r="T8" s="495"/>
      <c r="U8" s="496"/>
      <c r="Z8" s="51"/>
      <c r="AA8" s="51"/>
      <c r="AB8" s="51"/>
    </row>
    <row r="9" spans="1:29" s="307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56"/>
      <c r="E9" s="34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26" t="s">
        <v>20</v>
      </c>
      <c r="O9" s="552"/>
      <c r="P9" s="402"/>
      <c r="R9" s="323"/>
      <c r="S9" s="339"/>
      <c r="T9" s="497"/>
      <c r="U9" s="498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56"/>
      <c r="E10" s="34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3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1"/>
      <c r="P10" s="402"/>
      <c r="S10" s="24" t="s">
        <v>22</v>
      </c>
      <c r="T10" s="367" t="s">
        <v>23</v>
      </c>
      <c r="U10" s="368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1"/>
      <c r="P11" s="402"/>
      <c r="S11" s="24" t="s">
        <v>26</v>
      </c>
      <c r="T11" s="585" t="s">
        <v>27</v>
      </c>
      <c r="U11" s="586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458" t="s">
        <v>28</v>
      </c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6"/>
      <c r="N12" s="24" t="s">
        <v>29</v>
      </c>
      <c r="O12" s="620"/>
      <c r="P12" s="452"/>
      <c r="Q12" s="23"/>
      <c r="S12" s="24"/>
      <c r="T12" s="423"/>
      <c r="U12" s="323"/>
      <c r="Z12" s="51"/>
      <c r="AA12" s="51"/>
      <c r="AB12" s="51"/>
    </row>
    <row r="13" spans="1:29" s="307" customFormat="1" ht="23.25" customHeight="1" x14ac:dyDescent="0.2">
      <c r="A13" s="458" t="s">
        <v>30</v>
      </c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6"/>
      <c r="M13" s="26"/>
      <c r="N13" s="26" t="s">
        <v>31</v>
      </c>
      <c r="O13" s="585"/>
      <c r="P13" s="586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458" t="s">
        <v>32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6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443" t="s">
        <v>33</v>
      </c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6"/>
      <c r="N15" s="483" t="s">
        <v>34</v>
      </c>
      <c r="O15" s="423"/>
      <c r="P15" s="423"/>
      <c r="Q15" s="423"/>
      <c r="R15" s="42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4"/>
      <c r="O16" s="484"/>
      <c r="P16" s="484"/>
      <c r="Q16" s="484"/>
      <c r="R16" s="48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480" t="s">
        <v>37</v>
      </c>
      <c r="D17" s="362" t="s">
        <v>38</v>
      </c>
      <c r="E17" s="429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428"/>
      <c r="P17" s="428"/>
      <c r="Q17" s="428"/>
      <c r="R17" s="429"/>
      <c r="S17" s="640" t="s">
        <v>48</v>
      </c>
      <c r="T17" s="336"/>
      <c r="U17" s="362" t="s">
        <v>49</v>
      </c>
      <c r="V17" s="362" t="s">
        <v>50</v>
      </c>
      <c r="W17" s="371" t="s">
        <v>51</v>
      </c>
      <c r="X17" s="362" t="s">
        <v>52</v>
      </c>
      <c r="Y17" s="390" t="s">
        <v>53</v>
      </c>
      <c r="Z17" s="390" t="s">
        <v>54</v>
      </c>
      <c r="AA17" s="390" t="s">
        <v>55</v>
      </c>
      <c r="AB17" s="391"/>
      <c r="AC17" s="392"/>
      <c r="AD17" s="460"/>
      <c r="BA17" s="385" t="s">
        <v>56</v>
      </c>
    </row>
    <row r="18" spans="1:53" ht="14.25" customHeight="1" x14ac:dyDescent="0.2">
      <c r="A18" s="363"/>
      <c r="B18" s="363"/>
      <c r="C18" s="363"/>
      <c r="D18" s="430"/>
      <c r="E18" s="432"/>
      <c r="F18" s="363"/>
      <c r="G18" s="363"/>
      <c r="H18" s="363"/>
      <c r="I18" s="363"/>
      <c r="J18" s="363"/>
      <c r="K18" s="363"/>
      <c r="L18" s="363"/>
      <c r="M18" s="363"/>
      <c r="N18" s="430"/>
      <c r="O18" s="431"/>
      <c r="P18" s="431"/>
      <c r="Q18" s="431"/>
      <c r="R18" s="432"/>
      <c r="S18" s="308" t="s">
        <v>57</v>
      </c>
      <c r="T18" s="308" t="s">
        <v>58</v>
      </c>
      <c r="U18" s="363"/>
      <c r="V18" s="363"/>
      <c r="W18" s="372"/>
      <c r="X18" s="363"/>
      <c r="Y18" s="469"/>
      <c r="Z18" s="469"/>
      <c r="AA18" s="393"/>
      <c r="AB18" s="394"/>
      <c r="AC18" s="395"/>
      <c r="AD18" s="461"/>
      <c r="BA18" s="323"/>
    </row>
    <row r="19" spans="1:53" ht="27.75" hidden="1" customHeight="1" x14ac:dyDescent="0.2">
      <c r="A19" s="418" t="s">
        <v>59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8"/>
      <c r="Z19" s="48"/>
    </row>
    <row r="20" spans="1:53" ht="16.5" hidden="1" customHeight="1" x14ac:dyDescent="0.25">
      <c r="A20" s="355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9"/>
      <c r="Z20" s="309"/>
    </row>
    <row r="21" spans="1:53" ht="14.25" hidden="1" customHeight="1" x14ac:dyDescent="0.25">
      <c r="A21" s="32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10"/>
      <c r="Z21" s="31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0">
        <v>4607091389258</v>
      </c>
      <c r="E22" s="326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6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47"/>
      <c r="N23" s="327" t="s">
        <v>66</v>
      </c>
      <c r="O23" s="328"/>
      <c r="P23" s="328"/>
      <c r="Q23" s="328"/>
      <c r="R23" s="328"/>
      <c r="S23" s="328"/>
      <c r="T23" s="329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47"/>
      <c r="N24" s="327" t="s">
        <v>66</v>
      </c>
      <c r="O24" s="328"/>
      <c r="P24" s="328"/>
      <c r="Q24" s="328"/>
      <c r="R24" s="328"/>
      <c r="S24" s="328"/>
      <c r="T24" s="329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2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10"/>
      <c r="Z25" s="31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0">
        <v>4607091383881</v>
      </c>
      <c r="E26" s="326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6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0">
        <v>4607091388237</v>
      </c>
      <c r="E27" s="326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6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0">
        <v>4607091383935</v>
      </c>
      <c r="E28" s="326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6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0">
        <v>4680115881853</v>
      </c>
      <c r="E29" s="326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6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0">
        <v>4607091383911</v>
      </c>
      <c r="E30" s="326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6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0">
        <v>4607091388244</v>
      </c>
      <c r="E31" s="326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6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47"/>
      <c r="N32" s="327" t="s">
        <v>66</v>
      </c>
      <c r="O32" s="328"/>
      <c r="P32" s="328"/>
      <c r="Q32" s="328"/>
      <c r="R32" s="328"/>
      <c r="S32" s="328"/>
      <c r="T32" s="329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47"/>
      <c r="N33" s="327" t="s">
        <v>66</v>
      </c>
      <c r="O33" s="328"/>
      <c r="P33" s="328"/>
      <c r="Q33" s="328"/>
      <c r="R33" s="328"/>
      <c r="S33" s="328"/>
      <c r="T33" s="329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22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10"/>
      <c r="Z34" s="31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0">
        <v>4607091388503</v>
      </c>
      <c r="E35" s="326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6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6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47"/>
      <c r="N36" s="327" t="s">
        <v>66</v>
      </c>
      <c r="O36" s="328"/>
      <c r="P36" s="328"/>
      <c r="Q36" s="328"/>
      <c r="R36" s="328"/>
      <c r="S36" s="328"/>
      <c r="T36" s="329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47"/>
      <c r="N37" s="327" t="s">
        <v>66</v>
      </c>
      <c r="O37" s="328"/>
      <c r="P37" s="328"/>
      <c r="Q37" s="328"/>
      <c r="R37" s="328"/>
      <c r="S37" s="328"/>
      <c r="T37" s="329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22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10"/>
      <c r="Z38" s="31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0">
        <v>4607091388282</v>
      </c>
      <c r="E39" s="326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6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6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47"/>
      <c r="N40" s="327" t="s">
        <v>66</v>
      </c>
      <c r="O40" s="328"/>
      <c r="P40" s="328"/>
      <c r="Q40" s="328"/>
      <c r="R40" s="328"/>
      <c r="S40" s="328"/>
      <c r="T40" s="329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47"/>
      <c r="N41" s="327" t="s">
        <v>66</v>
      </c>
      <c r="O41" s="328"/>
      <c r="P41" s="328"/>
      <c r="Q41" s="328"/>
      <c r="R41" s="328"/>
      <c r="S41" s="328"/>
      <c r="T41" s="329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22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10"/>
      <c r="Z42" s="31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0">
        <v>4607091389111</v>
      </c>
      <c r="E43" s="326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6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6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47"/>
      <c r="N44" s="327" t="s">
        <v>66</v>
      </c>
      <c r="O44" s="328"/>
      <c r="P44" s="328"/>
      <c r="Q44" s="328"/>
      <c r="R44" s="328"/>
      <c r="S44" s="328"/>
      <c r="T44" s="329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47"/>
      <c r="N45" s="327" t="s">
        <v>66</v>
      </c>
      <c r="O45" s="328"/>
      <c r="P45" s="328"/>
      <c r="Q45" s="328"/>
      <c r="R45" s="328"/>
      <c r="S45" s="328"/>
      <c r="T45" s="329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418" t="s">
        <v>93</v>
      </c>
      <c r="B46" s="419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O46" s="419"/>
      <c r="P46" s="419"/>
      <c r="Q46" s="419"/>
      <c r="R46" s="419"/>
      <c r="S46" s="419"/>
      <c r="T46" s="419"/>
      <c r="U46" s="419"/>
      <c r="V46" s="419"/>
      <c r="W46" s="419"/>
      <c r="X46" s="419"/>
      <c r="Y46" s="48"/>
      <c r="Z46" s="48"/>
    </row>
    <row r="47" spans="1:53" ht="16.5" hidden="1" customHeight="1" x14ac:dyDescent="0.25">
      <c r="A47" s="355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9"/>
      <c r="Z47" s="309"/>
    </row>
    <row r="48" spans="1:53" ht="14.25" hidden="1" customHeight="1" x14ac:dyDescent="0.25">
      <c r="A48" s="322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10"/>
      <c r="Z48" s="310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0">
        <v>4680115881440</v>
      </c>
      <c r="E49" s="326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6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0">
        <v>4680115881433</v>
      </c>
      <c r="E50" s="326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6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6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47"/>
      <c r="N51" s="327" t="s">
        <v>66</v>
      </c>
      <c r="O51" s="328"/>
      <c r="P51" s="328"/>
      <c r="Q51" s="328"/>
      <c r="R51" s="328"/>
      <c r="S51" s="328"/>
      <c r="T51" s="329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hidden="1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47"/>
      <c r="N52" s="327" t="s">
        <v>66</v>
      </c>
      <c r="O52" s="328"/>
      <c r="P52" s="328"/>
      <c r="Q52" s="328"/>
      <c r="R52" s="328"/>
      <c r="S52" s="328"/>
      <c r="T52" s="329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hidden="1" customHeight="1" x14ac:dyDescent="0.25">
      <c r="A53" s="355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9"/>
      <c r="Z53" s="309"/>
    </row>
    <row r="54" spans="1:53" ht="14.25" hidden="1" customHeight="1" x14ac:dyDescent="0.25">
      <c r="A54" s="322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10"/>
      <c r="Z54" s="310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0">
        <v>4680115881426</v>
      </c>
      <c r="E55" s="326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6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0">
        <v>4680115881426</v>
      </c>
      <c r="E56" s="326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6" t="s">
        <v>108</v>
      </c>
      <c r="O56" s="325"/>
      <c r="P56" s="325"/>
      <c r="Q56" s="325"/>
      <c r="R56" s="326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0">
        <v>4680115881419</v>
      </c>
      <c r="E57" s="326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6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0">
        <v>4680115881525</v>
      </c>
      <c r="E58" s="326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2" t="s">
        <v>113</v>
      </c>
      <c r="O58" s="325"/>
      <c r="P58" s="325"/>
      <c r="Q58" s="325"/>
      <c r="R58" s="326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46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47"/>
      <c r="N59" s="327" t="s">
        <v>66</v>
      </c>
      <c r="O59" s="328"/>
      <c r="P59" s="328"/>
      <c r="Q59" s="328"/>
      <c r="R59" s="328"/>
      <c r="S59" s="328"/>
      <c r="T59" s="329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hidden="1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47"/>
      <c r="N60" s="327" t="s">
        <v>66</v>
      </c>
      <c r="O60" s="328"/>
      <c r="P60" s="328"/>
      <c r="Q60" s="328"/>
      <c r="R60" s="328"/>
      <c r="S60" s="328"/>
      <c r="T60" s="329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hidden="1" customHeight="1" x14ac:dyDescent="0.25">
      <c r="A61" s="355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9"/>
      <c r="Z61" s="309"/>
    </row>
    <row r="62" spans="1:53" ht="14.25" hidden="1" customHeight="1" x14ac:dyDescent="0.25">
      <c r="A62" s="322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10"/>
      <c r="Z62" s="310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0">
        <v>4680115883956</v>
      </c>
      <c r="E63" s="326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3" t="s">
        <v>116</v>
      </c>
      <c r="O63" s="325"/>
      <c r="P63" s="325"/>
      <c r="Q63" s="325"/>
      <c r="R63" s="326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0">
        <v>4680115883949</v>
      </c>
      <c r="E64" s="326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16" t="s">
        <v>120</v>
      </c>
      <c r="O64" s="325"/>
      <c r="P64" s="325"/>
      <c r="Q64" s="325"/>
      <c r="R64" s="326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0">
        <v>4607091382945</v>
      </c>
      <c r="E65" s="326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6" t="s">
        <v>123</v>
      </c>
      <c r="O65" s="325"/>
      <c r="P65" s="325"/>
      <c r="Q65" s="325"/>
      <c r="R65" s="326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4301011540</v>
      </c>
      <c r="D66" s="330">
        <v>4607091385670</v>
      </c>
      <c r="E66" s="326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512" t="s">
        <v>127</v>
      </c>
      <c r="O66" s="325"/>
      <c r="P66" s="325"/>
      <c r="Q66" s="325"/>
      <c r="R66" s="326"/>
      <c r="S66" s="34"/>
      <c r="T66" s="34"/>
      <c r="U66" s="35" t="s">
        <v>65</v>
      </c>
      <c r="V66" s="314">
        <v>199</v>
      </c>
      <c r="W66" s="315">
        <f t="shared" si="2"/>
        <v>201.6</v>
      </c>
      <c r="X66" s="36">
        <f>IFERROR(IF(W66=0,"",ROUNDUP(W66/H66,0)*0.02175),"")</f>
        <v>0.39149999999999996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128</v>
      </c>
      <c r="C67" s="31">
        <v>4301011380</v>
      </c>
      <c r="D67" s="330">
        <v>4607091385670</v>
      </c>
      <c r="E67" s="326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5"/>
      <c r="P67" s="325"/>
      <c r="Q67" s="325"/>
      <c r="R67" s="326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30">
        <v>4680115881327</v>
      </c>
      <c r="E68" s="326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5"/>
      <c r="P68" s="325"/>
      <c r="Q68" s="325"/>
      <c r="R68" s="326"/>
      <c r="S68" s="34"/>
      <c r="T68" s="34"/>
      <c r="U68" s="35" t="s">
        <v>65</v>
      </c>
      <c r="V68" s="314">
        <v>392</v>
      </c>
      <c r="W68" s="315">
        <f t="shared" si="2"/>
        <v>399.6</v>
      </c>
      <c r="X68" s="36">
        <f>IFERROR(IF(W68=0,"",ROUNDUP(W68/H68,0)*0.02175),"")</f>
        <v>0.80474999999999997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30">
        <v>4680115882133</v>
      </c>
      <c r="E69" s="326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577" t="s">
        <v>135</v>
      </c>
      <c r="O69" s="325"/>
      <c r="P69" s="325"/>
      <c r="Q69" s="325"/>
      <c r="R69" s="326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30">
        <v>4607091382952</v>
      </c>
      <c r="E70" s="326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5"/>
      <c r="P70" s="325"/>
      <c r="Q70" s="325"/>
      <c r="R70" s="326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4301011565</v>
      </c>
      <c r="D71" s="330">
        <v>4680115882539</v>
      </c>
      <c r="E71" s="326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4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5"/>
      <c r="P71" s="325"/>
      <c r="Q71" s="325"/>
      <c r="R71" s="326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140</v>
      </c>
      <c r="B72" s="54" t="s">
        <v>141</v>
      </c>
      <c r="C72" s="31">
        <v>4301011382</v>
      </c>
      <c r="D72" s="330">
        <v>4607091385687</v>
      </c>
      <c r="E72" s="326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4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5"/>
      <c r="P72" s="325"/>
      <c r="Q72" s="325"/>
      <c r="R72" s="326"/>
      <c r="S72" s="34"/>
      <c r="T72" s="34"/>
      <c r="U72" s="35" t="s">
        <v>65</v>
      </c>
      <c r="V72" s="314">
        <v>31</v>
      </c>
      <c r="W72" s="315">
        <f t="shared" si="2"/>
        <v>32</v>
      </c>
      <c r="X72" s="36">
        <f t="shared" si="3"/>
        <v>7.4959999999999999E-2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30">
        <v>4607091384604</v>
      </c>
      <c r="E73" s="326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5"/>
      <c r="P73" s="325"/>
      <c r="Q73" s="325"/>
      <c r="R73" s="326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30">
        <v>4680115880283</v>
      </c>
      <c r="E74" s="326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5"/>
      <c r="P74" s="325"/>
      <c r="Q74" s="325"/>
      <c r="R74" s="326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146</v>
      </c>
      <c r="B75" s="54" t="s">
        <v>147</v>
      </c>
      <c r="C75" s="31">
        <v>4301011443</v>
      </c>
      <c r="D75" s="330">
        <v>4680115881303</v>
      </c>
      <c r="E75" s="326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4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5"/>
      <c r="P75" s="325"/>
      <c r="Q75" s="325"/>
      <c r="R75" s="326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4301011432</v>
      </c>
      <c r="D76" s="330">
        <v>4680115882720</v>
      </c>
      <c r="E76" s="326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67" t="s">
        <v>150</v>
      </c>
      <c r="O76" s="325"/>
      <c r="P76" s="325"/>
      <c r="Q76" s="325"/>
      <c r="R76" s="326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151</v>
      </c>
      <c r="B77" s="54" t="s">
        <v>152</v>
      </c>
      <c r="C77" s="31">
        <v>4301011352</v>
      </c>
      <c r="D77" s="330">
        <v>4607091388466</v>
      </c>
      <c r="E77" s="326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5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6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4301011417</v>
      </c>
      <c r="D78" s="330">
        <v>4680115880269</v>
      </c>
      <c r="E78" s="326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6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155</v>
      </c>
      <c r="B79" s="54" t="s">
        <v>156</v>
      </c>
      <c r="C79" s="31">
        <v>4301011415</v>
      </c>
      <c r="D79" s="330">
        <v>4680115880429</v>
      </c>
      <c r="E79" s="326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6"/>
      <c r="S79" s="34"/>
      <c r="T79" s="34"/>
      <c r="U79" s="35" t="s">
        <v>65</v>
      </c>
      <c r="V79" s="314">
        <v>38.25</v>
      </c>
      <c r="W79" s="315">
        <f t="shared" si="2"/>
        <v>40.5</v>
      </c>
      <c r="X79" s="36">
        <f>IFERROR(IF(W79=0,"",ROUNDUP(W79/H79,0)*0.00937),"")</f>
        <v>8.4330000000000002E-2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4301011462</v>
      </c>
      <c r="D80" s="330">
        <v>4680115881457</v>
      </c>
      <c r="E80" s="326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6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6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47"/>
      <c r="N81" s="327" t="s">
        <v>66</v>
      </c>
      <c r="O81" s="328"/>
      <c r="P81" s="328"/>
      <c r="Q81" s="328"/>
      <c r="R81" s="328"/>
      <c r="S81" s="328"/>
      <c r="T81" s="329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70.314153439153429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72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1.35554</v>
      </c>
      <c r="Y81" s="317"/>
      <c r="Z81" s="317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47"/>
      <c r="N82" s="327" t="s">
        <v>66</v>
      </c>
      <c r="O82" s="328"/>
      <c r="P82" s="328"/>
      <c r="Q82" s="328"/>
      <c r="R82" s="328"/>
      <c r="S82" s="328"/>
      <c r="T82" s="329"/>
      <c r="U82" s="37" t="s">
        <v>65</v>
      </c>
      <c r="V82" s="316">
        <f>IFERROR(SUM(V63:V80),"0")</f>
        <v>660.25</v>
      </c>
      <c r="W82" s="316">
        <f>IFERROR(SUM(W63:W80),"0")</f>
        <v>673.7</v>
      </c>
      <c r="X82" s="37"/>
      <c r="Y82" s="317"/>
      <c r="Z82" s="317"/>
    </row>
    <row r="83" spans="1:53" ht="14.25" hidden="1" customHeight="1" x14ac:dyDescent="0.25">
      <c r="A83" s="322" t="s">
        <v>95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10"/>
      <c r="Z83" s="310"/>
    </row>
    <row r="84" spans="1:53" ht="16.5" customHeight="1" x14ac:dyDescent="0.25">
      <c r="A84" s="54" t="s">
        <v>159</v>
      </c>
      <c r="B84" s="54" t="s">
        <v>160</v>
      </c>
      <c r="C84" s="31">
        <v>4301020235</v>
      </c>
      <c r="D84" s="330">
        <v>4680115881488</v>
      </c>
      <c r="E84" s="326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5"/>
      <c r="P84" s="325"/>
      <c r="Q84" s="325"/>
      <c r="R84" s="326"/>
      <c r="S84" s="34"/>
      <c r="T84" s="34"/>
      <c r="U84" s="35" t="s">
        <v>65</v>
      </c>
      <c r="V84" s="314">
        <v>34</v>
      </c>
      <c r="W84" s="315">
        <f>IFERROR(IF(V84="",0,CEILING((V84/$H84),1)*$H84),"")</f>
        <v>43.2</v>
      </c>
      <c r="X84" s="36">
        <f>IFERROR(IF(W84=0,"",ROUNDUP(W84/H84,0)*0.02175),"")</f>
        <v>8.6999999999999994E-2</v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4301020183</v>
      </c>
      <c r="D85" s="330">
        <v>4607091384765</v>
      </c>
      <c r="E85" s="326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48" t="s">
        <v>163</v>
      </c>
      <c r="O85" s="325"/>
      <c r="P85" s="325"/>
      <c r="Q85" s="325"/>
      <c r="R85" s="326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4301020228</v>
      </c>
      <c r="D86" s="330">
        <v>4680115882751</v>
      </c>
      <c r="E86" s="326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85" t="s">
        <v>166</v>
      </c>
      <c r="O86" s="325"/>
      <c r="P86" s="325"/>
      <c r="Q86" s="325"/>
      <c r="R86" s="326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4301020258</v>
      </c>
      <c r="D87" s="330">
        <v>4680115882775</v>
      </c>
      <c r="E87" s="326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548" t="s">
        <v>170</v>
      </c>
      <c r="O87" s="325"/>
      <c r="P87" s="325"/>
      <c r="Q87" s="325"/>
      <c r="R87" s="326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4301020217</v>
      </c>
      <c r="D88" s="330">
        <v>4680115880658</v>
      </c>
      <c r="E88" s="326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4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5"/>
      <c r="P88" s="325"/>
      <c r="Q88" s="325"/>
      <c r="R88" s="326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46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47"/>
      <c r="N89" s="327" t="s">
        <v>66</v>
      </c>
      <c r="O89" s="328"/>
      <c r="P89" s="328"/>
      <c r="Q89" s="328"/>
      <c r="R89" s="328"/>
      <c r="S89" s="328"/>
      <c r="T89" s="329"/>
      <c r="U89" s="37" t="s">
        <v>67</v>
      </c>
      <c r="V89" s="316">
        <f>IFERROR(V84/H84,"0")+IFERROR(V85/H85,"0")+IFERROR(V86/H86,"0")+IFERROR(V87/H87,"0")+IFERROR(V88/H88,"0")</f>
        <v>3.1481481481481479</v>
      </c>
      <c r="W89" s="316">
        <f>IFERROR(W84/H84,"0")+IFERROR(W85/H85,"0")+IFERROR(W86/H86,"0")+IFERROR(W87/H87,"0")+IFERROR(W88/H88,"0")</f>
        <v>4</v>
      </c>
      <c r="X89" s="316">
        <f>IFERROR(IF(X84="",0,X84),"0")+IFERROR(IF(X85="",0,X85),"0")+IFERROR(IF(X86="",0,X86),"0")+IFERROR(IF(X87="",0,X87),"0")+IFERROR(IF(X88="",0,X88),"0")</f>
        <v>8.6999999999999994E-2</v>
      </c>
      <c r="Y89" s="317"/>
      <c r="Z89" s="317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47"/>
      <c r="N90" s="327" t="s">
        <v>66</v>
      </c>
      <c r="O90" s="328"/>
      <c r="P90" s="328"/>
      <c r="Q90" s="328"/>
      <c r="R90" s="328"/>
      <c r="S90" s="328"/>
      <c r="T90" s="329"/>
      <c r="U90" s="37" t="s">
        <v>65</v>
      </c>
      <c r="V90" s="316">
        <f>IFERROR(SUM(V84:V88),"0")</f>
        <v>34</v>
      </c>
      <c r="W90" s="316">
        <f>IFERROR(SUM(W84:W88),"0")</f>
        <v>43.2</v>
      </c>
      <c r="X90" s="37"/>
      <c r="Y90" s="317"/>
      <c r="Z90" s="317"/>
    </row>
    <row r="91" spans="1:53" ht="14.25" hidden="1" customHeight="1" x14ac:dyDescent="0.25">
      <c r="A91" s="322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10"/>
      <c r="Z91" s="310"/>
    </row>
    <row r="92" spans="1:53" ht="16.5" hidden="1" customHeight="1" x14ac:dyDescent="0.25">
      <c r="A92" s="54" t="s">
        <v>173</v>
      </c>
      <c r="B92" s="54" t="s">
        <v>174</v>
      </c>
      <c r="C92" s="31">
        <v>4301030895</v>
      </c>
      <c r="D92" s="330">
        <v>4607091387667</v>
      </c>
      <c r="E92" s="326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26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175</v>
      </c>
      <c r="B93" s="54" t="s">
        <v>176</v>
      </c>
      <c r="C93" s="31">
        <v>4301030961</v>
      </c>
      <c r="D93" s="330">
        <v>4607091387636</v>
      </c>
      <c r="E93" s="326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26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4301031078</v>
      </c>
      <c r="D94" s="330">
        <v>4607091384727</v>
      </c>
      <c r="E94" s="326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26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4301031080</v>
      </c>
      <c r="D95" s="330">
        <v>4607091386745</v>
      </c>
      <c r="E95" s="326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26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181</v>
      </c>
      <c r="B96" s="54" t="s">
        <v>182</v>
      </c>
      <c r="C96" s="31">
        <v>4301030963</v>
      </c>
      <c r="D96" s="330">
        <v>4607091382426</v>
      </c>
      <c r="E96" s="326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26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183</v>
      </c>
      <c r="B97" s="54" t="s">
        <v>184</v>
      </c>
      <c r="C97" s="31">
        <v>4301030962</v>
      </c>
      <c r="D97" s="330">
        <v>4607091386547</v>
      </c>
      <c r="E97" s="326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26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4301031079</v>
      </c>
      <c r="D98" s="330">
        <v>4607091384734</v>
      </c>
      <c r="E98" s="326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58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26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4301030964</v>
      </c>
      <c r="D99" s="330">
        <v>4607091382464</v>
      </c>
      <c r="E99" s="326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26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46"/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47"/>
      <c r="N100" s="327" t="s">
        <v>66</v>
      </c>
      <c r="O100" s="328"/>
      <c r="P100" s="328"/>
      <c r="Q100" s="328"/>
      <c r="R100" s="328"/>
      <c r="S100" s="328"/>
      <c r="T100" s="329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hidden="1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3"/>
      <c r="M101" s="347"/>
      <c r="N101" s="327" t="s">
        <v>66</v>
      </c>
      <c r="O101" s="328"/>
      <c r="P101" s="328"/>
      <c r="Q101" s="328"/>
      <c r="R101" s="328"/>
      <c r="S101" s="328"/>
      <c r="T101" s="329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hidden="1" customHeight="1" x14ac:dyDescent="0.25">
      <c r="A102" s="322" t="s">
        <v>68</v>
      </c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10"/>
      <c r="Z102" s="310"/>
    </row>
    <row r="103" spans="1:53" ht="27" hidden="1" customHeight="1" x14ac:dyDescent="0.25">
      <c r="A103" s="54" t="s">
        <v>189</v>
      </c>
      <c r="B103" s="54" t="s">
        <v>190</v>
      </c>
      <c r="C103" s="31">
        <v>4301051437</v>
      </c>
      <c r="D103" s="330">
        <v>4607091386967</v>
      </c>
      <c r="E103" s="326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411" t="s">
        <v>191</v>
      </c>
      <c r="O103" s="325"/>
      <c r="P103" s="325"/>
      <c r="Q103" s="325"/>
      <c r="R103" s="326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hidden="1" customHeight="1" x14ac:dyDescent="0.25">
      <c r="A104" s="54" t="s">
        <v>189</v>
      </c>
      <c r="B104" s="54" t="s">
        <v>192</v>
      </c>
      <c r="C104" s="31">
        <v>4301051543</v>
      </c>
      <c r="D104" s="330">
        <v>4607091386967</v>
      </c>
      <c r="E104" s="326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360" t="s">
        <v>193</v>
      </c>
      <c r="O104" s="325"/>
      <c r="P104" s="325"/>
      <c r="Q104" s="325"/>
      <c r="R104" s="326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194</v>
      </c>
      <c r="B105" s="54" t="s">
        <v>195</v>
      </c>
      <c r="C105" s="31">
        <v>4301051611</v>
      </c>
      <c r="D105" s="330">
        <v>4607091385304</v>
      </c>
      <c r="E105" s="326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598" t="s">
        <v>196</v>
      </c>
      <c r="O105" s="325"/>
      <c r="P105" s="325"/>
      <c r="Q105" s="325"/>
      <c r="R105" s="326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197</v>
      </c>
      <c r="B106" s="54" t="s">
        <v>198</v>
      </c>
      <c r="C106" s="31">
        <v>4301051306</v>
      </c>
      <c r="D106" s="330">
        <v>4607091386264</v>
      </c>
      <c r="E106" s="326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3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5"/>
      <c r="P106" s="325"/>
      <c r="Q106" s="325"/>
      <c r="R106" s="326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4301051436</v>
      </c>
      <c r="D107" s="330">
        <v>4607091385731</v>
      </c>
      <c r="E107" s="326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602" t="s">
        <v>201</v>
      </c>
      <c r="O107" s="325"/>
      <c r="P107" s="325"/>
      <c r="Q107" s="325"/>
      <c r="R107" s="326"/>
      <c r="S107" s="34"/>
      <c r="T107" s="34"/>
      <c r="U107" s="35" t="s">
        <v>65</v>
      </c>
      <c r="V107" s="314">
        <v>23</v>
      </c>
      <c r="W107" s="315">
        <f t="shared" si="5"/>
        <v>24.3</v>
      </c>
      <c r="X107" s="36">
        <f>IFERROR(IF(W107=0,"",ROUNDUP(W107/H107,0)*0.00753),"")</f>
        <v>6.7769999999999997E-2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202</v>
      </c>
      <c r="B108" s="54" t="s">
        <v>203</v>
      </c>
      <c r="C108" s="31">
        <v>4301051439</v>
      </c>
      <c r="D108" s="330">
        <v>4680115880214</v>
      </c>
      <c r="E108" s="326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533" t="s">
        <v>204</v>
      </c>
      <c r="O108" s="325"/>
      <c r="P108" s="325"/>
      <c r="Q108" s="325"/>
      <c r="R108" s="326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205</v>
      </c>
      <c r="B109" s="54" t="s">
        <v>206</v>
      </c>
      <c r="C109" s="31">
        <v>4301051438</v>
      </c>
      <c r="D109" s="330">
        <v>4680115880894</v>
      </c>
      <c r="E109" s="326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544" t="s">
        <v>207</v>
      </c>
      <c r="O109" s="325"/>
      <c r="P109" s="325"/>
      <c r="Q109" s="325"/>
      <c r="R109" s="326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208</v>
      </c>
      <c r="B110" s="54" t="s">
        <v>209</v>
      </c>
      <c r="C110" s="31">
        <v>4301051313</v>
      </c>
      <c r="D110" s="330">
        <v>4607091385427</v>
      </c>
      <c r="E110" s="326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5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5"/>
      <c r="P110" s="325"/>
      <c r="Q110" s="325"/>
      <c r="R110" s="326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4301051480</v>
      </c>
      <c r="D111" s="330">
        <v>4680115882645</v>
      </c>
      <c r="E111" s="326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556" t="s">
        <v>212</v>
      </c>
      <c r="O111" s="325"/>
      <c r="P111" s="325"/>
      <c r="Q111" s="325"/>
      <c r="R111" s="326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46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47"/>
      <c r="N112" s="327" t="s">
        <v>66</v>
      </c>
      <c r="O112" s="328"/>
      <c r="P112" s="328"/>
      <c r="Q112" s="328"/>
      <c r="R112" s="328"/>
      <c r="S112" s="328"/>
      <c r="T112" s="329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8.5185185185185173</v>
      </c>
      <c r="W112" s="316">
        <f>IFERROR(W103/H103,"0")+IFERROR(W104/H104,"0")+IFERROR(W105/H105,"0")+IFERROR(W106/H106,"0")+IFERROR(W107/H107,"0")+IFERROR(W108/H108,"0")+IFERROR(W109/H109,"0")+IFERROR(W110/H110,"0")+IFERROR(W111/H111,"0")</f>
        <v>9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6.7769999999999997E-2</v>
      </c>
      <c r="Y112" s="317"/>
      <c r="Z112" s="317"/>
    </row>
    <row r="113" spans="1:53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47"/>
      <c r="N113" s="327" t="s">
        <v>66</v>
      </c>
      <c r="O113" s="328"/>
      <c r="P113" s="328"/>
      <c r="Q113" s="328"/>
      <c r="R113" s="328"/>
      <c r="S113" s="328"/>
      <c r="T113" s="329"/>
      <c r="U113" s="37" t="s">
        <v>65</v>
      </c>
      <c r="V113" s="316">
        <f>IFERROR(SUM(V103:V111),"0")</f>
        <v>23</v>
      </c>
      <c r="W113" s="316">
        <f>IFERROR(SUM(W103:W111),"0")</f>
        <v>24.3</v>
      </c>
      <c r="X113" s="37"/>
      <c r="Y113" s="317"/>
      <c r="Z113" s="317"/>
    </row>
    <row r="114" spans="1:53" ht="14.25" hidden="1" customHeight="1" x14ac:dyDescent="0.25">
      <c r="A114" s="322" t="s">
        <v>213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10"/>
      <c r="Z114" s="310"/>
    </row>
    <row r="115" spans="1:53" ht="27" hidden="1" customHeight="1" x14ac:dyDescent="0.25">
      <c r="A115" s="54" t="s">
        <v>214</v>
      </c>
      <c r="B115" s="54" t="s">
        <v>215</v>
      </c>
      <c r="C115" s="31">
        <v>4301060296</v>
      </c>
      <c r="D115" s="330">
        <v>4607091383065</v>
      </c>
      <c r="E115" s="326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5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5"/>
      <c r="P115" s="325"/>
      <c r="Q115" s="325"/>
      <c r="R115" s="326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216</v>
      </c>
      <c r="B116" s="54" t="s">
        <v>217</v>
      </c>
      <c r="C116" s="31">
        <v>4301060371</v>
      </c>
      <c r="D116" s="330">
        <v>4680115881532</v>
      </c>
      <c r="E116" s="326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515" t="s">
        <v>218</v>
      </c>
      <c r="O116" s="325"/>
      <c r="P116" s="325"/>
      <c r="Q116" s="325"/>
      <c r="R116" s="326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219</v>
      </c>
      <c r="C117" s="31">
        <v>4301060350</v>
      </c>
      <c r="D117" s="330">
        <v>4680115881532</v>
      </c>
      <c r="E117" s="326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5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5"/>
      <c r="P117" s="325"/>
      <c r="Q117" s="325"/>
      <c r="R117" s="326"/>
      <c r="S117" s="34"/>
      <c r="T117" s="34" t="s">
        <v>129</v>
      </c>
      <c r="U117" s="35" t="s">
        <v>65</v>
      </c>
      <c r="V117" s="314">
        <v>45</v>
      </c>
      <c r="W117" s="315">
        <f>IFERROR(IF(V117="",0,CEILING((V117/$H117),1)*$H117),"")</f>
        <v>48.599999999999994</v>
      </c>
      <c r="X117" s="36">
        <f>IFERROR(IF(W117=0,"",ROUNDUP(W117/H117,0)*0.02175),"")</f>
        <v>0.1305</v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220</v>
      </c>
      <c r="B118" s="54" t="s">
        <v>221</v>
      </c>
      <c r="C118" s="31">
        <v>4301060356</v>
      </c>
      <c r="D118" s="330">
        <v>4680115882652</v>
      </c>
      <c r="E118" s="326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448" t="s">
        <v>222</v>
      </c>
      <c r="O118" s="325"/>
      <c r="P118" s="325"/>
      <c r="Q118" s="325"/>
      <c r="R118" s="326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224</v>
      </c>
      <c r="C119" s="31">
        <v>4301060351</v>
      </c>
      <c r="D119" s="330">
        <v>4680115881464</v>
      </c>
      <c r="E119" s="326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557" t="s">
        <v>225</v>
      </c>
      <c r="O119" s="325"/>
      <c r="P119" s="325"/>
      <c r="Q119" s="325"/>
      <c r="R119" s="326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46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47"/>
      <c r="N120" s="327" t="s">
        <v>66</v>
      </c>
      <c r="O120" s="328"/>
      <c r="P120" s="328"/>
      <c r="Q120" s="328"/>
      <c r="R120" s="328"/>
      <c r="S120" s="328"/>
      <c r="T120" s="329"/>
      <c r="U120" s="37" t="s">
        <v>67</v>
      </c>
      <c r="V120" s="316">
        <f>IFERROR(V115/H115,"0")+IFERROR(V116/H116,"0")+IFERROR(V117/H117,"0")+IFERROR(V118/H118,"0")+IFERROR(V119/H119,"0")</f>
        <v>5.5555555555555554</v>
      </c>
      <c r="W120" s="316">
        <f>IFERROR(W115/H115,"0")+IFERROR(W116/H116,"0")+IFERROR(W117/H117,"0")+IFERROR(W118/H118,"0")+IFERROR(W119/H119,"0")</f>
        <v>6</v>
      </c>
      <c r="X120" s="316">
        <f>IFERROR(IF(X115="",0,X115),"0")+IFERROR(IF(X116="",0,X116),"0")+IFERROR(IF(X117="",0,X117),"0")+IFERROR(IF(X118="",0,X118),"0")+IFERROR(IF(X119="",0,X119),"0")</f>
        <v>0.1305</v>
      </c>
      <c r="Y120" s="317"/>
      <c r="Z120" s="317"/>
    </row>
    <row r="121" spans="1:53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47"/>
      <c r="N121" s="327" t="s">
        <v>66</v>
      </c>
      <c r="O121" s="328"/>
      <c r="P121" s="328"/>
      <c r="Q121" s="328"/>
      <c r="R121" s="328"/>
      <c r="S121" s="328"/>
      <c r="T121" s="329"/>
      <c r="U121" s="37" t="s">
        <v>65</v>
      </c>
      <c r="V121" s="316">
        <f>IFERROR(SUM(V115:V119),"0")</f>
        <v>45</v>
      </c>
      <c r="W121" s="316">
        <f>IFERROR(SUM(W115:W119),"0")</f>
        <v>48.599999999999994</v>
      </c>
      <c r="X121" s="37"/>
      <c r="Y121" s="317"/>
      <c r="Z121" s="317"/>
    </row>
    <row r="122" spans="1:53" ht="16.5" hidden="1" customHeight="1" x14ac:dyDescent="0.25">
      <c r="A122" s="355" t="s">
        <v>226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09"/>
      <c r="Z122" s="309"/>
    </row>
    <row r="123" spans="1:53" ht="14.25" hidden="1" customHeight="1" x14ac:dyDescent="0.25">
      <c r="A123" s="322" t="s">
        <v>68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10"/>
      <c r="Z123" s="310"/>
    </row>
    <row r="124" spans="1:53" ht="27" hidden="1" customHeight="1" x14ac:dyDescent="0.25">
      <c r="A124" s="54" t="s">
        <v>227</v>
      </c>
      <c r="B124" s="54" t="s">
        <v>228</v>
      </c>
      <c r="C124" s="31">
        <v>4301051612</v>
      </c>
      <c r="D124" s="330">
        <v>4607091385168</v>
      </c>
      <c r="E124" s="326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446" t="s">
        <v>229</v>
      </c>
      <c r="O124" s="325"/>
      <c r="P124" s="325"/>
      <c r="Q124" s="325"/>
      <c r="R124" s="326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230</v>
      </c>
      <c r="B125" s="54" t="s">
        <v>231</v>
      </c>
      <c r="C125" s="31">
        <v>4301051362</v>
      </c>
      <c r="D125" s="330">
        <v>4607091383256</v>
      </c>
      <c r="E125" s="326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5"/>
      <c r="P125" s="325"/>
      <c r="Q125" s="325"/>
      <c r="R125" s="326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232</v>
      </c>
      <c r="B126" s="54" t="s">
        <v>233</v>
      </c>
      <c r="C126" s="31">
        <v>4301051358</v>
      </c>
      <c r="D126" s="330">
        <v>4607091385748</v>
      </c>
      <c r="E126" s="326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4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5"/>
      <c r="P126" s="325"/>
      <c r="Q126" s="325"/>
      <c r="R126" s="326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idden="1" x14ac:dyDescent="0.2">
      <c r="A127" s="346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47"/>
      <c r="N127" s="327" t="s">
        <v>66</v>
      </c>
      <c r="O127" s="328"/>
      <c r="P127" s="328"/>
      <c r="Q127" s="328"/>
      <c r="R127" s="328"/>
      <c r="S127" s="328"/>
      <c r="T127" s="329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hidden="1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47"/>
      <c r="N128" s="327" t="s">
        <v>66</v>
      </c>
      <c r="O128" s="328"/>
      <c r="P128" s="328"/>
      <c r="Q128" s="328"/>
      <c r="R128" s="328"/>
      <c r="S128" s="328"/>
      <c r="T128" s="329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hidden="1" customHeight="1" x14ac:dyDescent="0.2">
      <c r="A129" s="418" t="s">
        <v>234</v>
      </c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19"/>
      <c r="P129" s="419"/>
      <c r="Q129" s="419"/>
      <c r="R129" s="419"/>
      <c r="S129" s="419"/>
      <c r="T129" s="419"/>
      <c r="U129" s="419"/>
      <c r="V129" s="419"/>
      <c r="W129" s="419"/>
      <c r="X129" s="419"/>
      <c r="Y129" s="48"/>
      <c r="Z129" s="48"/>
    </row>
    <row r="130" spans="1:53" ht="16.5" hidden="1" customHeight="1" x14ac:dyDescent="0.25">
      <c r="A130" s="355" t="s">
        <v>235</v>
      </c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09"/>
      <c r="Z130" s="309"/>
    </row>
    <row r="131" spans="1:53" ht="14.25" hidden="1" customHeight="1" x14ac:dyDescent="0.25">
      <c r="A131" s="322" t="s">
        <v>103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10"/>
      <c r="Z131" s="310"/>
    </row>
    <row r="132" spans="1:53" ht="27" hidden="1" customHeight="1" x14ac:dyDescent="0.25">
      <c r="A132" s="54" t="s">
        <v>236</v>
      </c>
      <c r="B132" s="54" t="s">
        <v>237</v>
      </c>
      <c r="C132" s="31">
        <v>4301011223</v>
      </c>
      <c r="D132" s="330">
        <v>4607091383423</v>
      </c>
      <c r="E132" s="326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5"/>
      <c r="P132" s="325"/>
      <c r="Q132" s="325"/>
      <c r="R132" s="326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238</v>
      </c>
      <c r="B133" s="54" t="s">
        <v>239</v>
      </c>
      <c r="C133" s="31">
        <v>4301011338</v>
      </c>
      <c r="D133" s="330">
        <v>4607091381405</v>
      </c>
      <c r="E133" s="326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6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5"/>
      <c r="P133" s="325"/>
      <c r="Q133" s="325"/>
      <c r="R133" s="326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240</v>
      </c>
      <c r="B134" s="54" t="s">
        <v>241</v>
      </c>
      <c r="C134" s="31">
        <v>4301011333</v>
      </c>
      <c r="D134" s="330">
        <v>4607091386516</v>
      </c>
      <c r="E134" s="326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4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5"/>
      <c r="P134" s="325"/>
      <c r="Q134" s="325"/>
      <c r="R134" s="326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idden="1" x14ac:dyDescent="0.2">
      <c r="A135" s="346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47"/>
      <c r="N135" s="327" t="s">
        <v>66</v>
      </c>
      <c r="O135" s="328"/>
      <c r="P135" s="328"/>
      <c r="Q135" s="328"/>
      <c r="R135" s="328"/>
      <c r="S135" s="328"/>
      <c r="T135" s="329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hidden="1" x14ac:dyDescent="0.2">
      <c r="A136" s="323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47"/>
      <c r="N136" s="327" t="s">
        <v>66</v>
      </c>
      <c r="O136" s="328"/>
      <c r="P136" s="328"/>
      <c r="Q136" s="328"/>
      <c r="R136" s="328"/>
      <c r="S136" s="328"/>
      <c r="T136" s="329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hidden="1" customHeight="1" x14ac:dyDescent="0.25">
      <c r="A137" s="355" t="s">
        <v>242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09"/>
      <c r="Z137" s="309"/>
    </row>
    <row r="138" spans="1:53" ht="14.25" hidden="1" customHeight="1" x14ac:dyDescent="0.25">
      <c r="A138" s="322" t="s">
        <v>60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10"/>
      <c r="Z138" s="310"/>
    </row>
    <row r="139" spans="1:53" ht="27" hidden="1" customHeight="1" x14ac:dyDescent="0.25">
      <c r="A139" s="54" t="s">
        <v>243</v>
      </c>
      <c r="B139" s="54" t="s">
        <v>244</v>
      </c>
      <c r="C139" s="31">
        <v>4301031191</v>
      </c>
      <c r="D139" s="330">
        <v>4680115880993</v>
      </c>
      <c r="E139" s="326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5"/>
      <c r="P139" s="325"/>
      <c r="Q139" s="325"/>
      <c r="R139" s="326"/>
      <c r="S139" s="34"/>
      <c r="T139" s="34"/>
      <c r="U139" s="35" t="s">
        <v>65</v>
      </c>
      <c r="V139" s="314">
        <v>0</v>
      </c>
      <c r="W139" s="315">
        <f t="shared" ref="W139:W147" si="6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4301031204</v>
      </c>
      <c r="D140" s="330">
        <v>4680115881761</v>
      </c>
      <c r="E140" s="326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5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5"/>
      <c r="P140" s="325"/>
      <c r="Q140" s="325"/>
      <c r="R140" s="326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4301031201</v>
      </c>
      <c r="D141" s="330">
        <v>4680115881563</v>
      </c>
      <c r="E141" s="326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5"/>
      <c r="P141" s="325"/>
      <c r="Q141" s="325"/>
      <c r="R141" s="326"/>
      <c r="S141" s="34"/>
      <c r="T141" s="34"/>
      <c r="U141" s="35" t="s">
        <v>65</v>
      </c>
      <c r="V141" s="314">
        <v>4</v>
      </c>
      <c r="W141" s="315">
        <f t="shared" si="6"/>
        <v>4.2</v>
      </c>
      <c r="X141" s="36">
        <f>IFERROR(IF(W141=0,"",ROUNDUP(W141/H141,0)*0.00753),"")</f>
        <v>7.5300000000000002E-3</v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4301031199</v>
      </c>
      <c r="D142" s="330">
        <v>4680115880986</v>
      </c>
      <c r="E142" s="326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4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5"/>
      <c r="P142" s="325"/>
      <c r="Q142" s="325"/>
      <c r="R142" s="326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4301031190</v>
      </c>
      <c r="D143" s="330">
        <v>4680115880207</v>
      </c>
      <c r="E143" s="326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6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5"/>
      <c r="P143" s="325"/>
      <c r="Q143" s="325"/>
      <c r="R143" s="326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4301031205</v>
      </c>
      <c r="D144" s="330">
        <v>4680115881785</v>
      </c>
      <c r="E144" s="326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3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5"/>
      <c r="P144" s="325"/>
      <c r="Q144" s="325"/>
      <c r="R144" s="326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4301031202</v>
      </c>
      <c r="D145" s="330">
        <v>4680115881679</v>
      </c>
      <c r="E145" s="326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5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5"/>
      <c r="P145" s="325"/>
      <c r="Q145" s="325"/>
      <c r="R145" s="326"/>
      <c r="S145" s="34"/>
      <c r="T145" s="34"/>
      <c r="U145" s="35" t="s">
        <v>65</v>
      </c>
      <c r="V145" s="314">
        <v>42.349999999999987</v>
      </c>
      <c r="W145" s="315">
        <f t="shared" si="6"/>
        <v>44.1</v>
      </c>
      <c r="X145" s="36">
        <f>IFERROR(IF(W145=0,"",ROUNDUP(W145/H145,0)*0.00502),"")</f>
        <v>0.10542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4301031158</v>
      </c>
      <c r="D146" s="330">
        <v>4680115880191</v>
      </c>
      <c r="E146" s="326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6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5"/>
      <c r="P146" s="325"/>
      <c r="Q146" s="325"/>
      <c r="R146" s="326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hidden="1" customHeight="1" x14ac:dyDescent="0.25">
      <c r="A147" s="54" t="s">
        <v>259</v>
      </c>
      <c r="B147" s="54" t="s">
        <v>260</v>
      </c>
      <c r="C147" s="31">
        <v>4301031245</v>
      </c>
      <c r="D147" s="330">
        <v>4680115883963</v>
      </c>
      <c r="E147" s="326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356" t="s">
        <v>261</v>
      </c>
      <c r="O147" s="325"/>
      <c r="P147" s="325"/>
      <c r="Q147" s="325"/>
      <c r="R147" s="326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x14ac:dyDescent="0.2">
      <c r="A148" s="346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47"/>
      <c r="N148" s="327" t="s">
        <v>66</v>
      </c>
      <c r="O148" s="328"/>
      <c r="P148" s="328"/>
      <c r="Q148" s="328"/>
      <c r="R148" s="328"/>
      <c r="S148" s="328"/>
      <c r="T148" s="329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21.119047619047613</v>
      </c>
      <c r="W148" s="316">
        <f>IFERROR(W139/H139,"0")+IFERROR(W140/H140,"0")+IFERROR(W141/H141,"0")+IFERROR(W142/H142,"0")+IFERROR(W143/H143,"0")+IFERROR(W144/H144,"0")+IFERROR(W145/H145,"0")+IFERROR(W146/H146,"0")+IFERROR(W147/H147,"0")</f>
        <v>22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0.11294999999999999</v>
      </c>
      <c r="Y148" s="317"/>
      <c r="Z148" s="317"/>
    </row>
    <row r="149" spans="1:53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47"/>
      <c r="N149" s="327" t="s">
        <v>66</v>
      </c>
      <c r="O149" s="328"/>
      <c r="P149" s="328"/>
      <c r="Q149" s="328"/>
      <c r="R149" s="328"/>
      <c r="S149" s="328"/>
      <c r="T149" s="329"/>
      <c r="U149" s="37" t="s">
        <v>65</v>
      </c>
      <c r="V149" s="316">
        <f>IFERROR(SUM(V139:V147),"0")</f>
        <v>46.349999999999987</v>
      </c>
      <c r="W149" s="316">
        <f>IFERROR(SUM(W139:W147),"0")</f>
        <v>48.300000000000004</v>
      </c>
      <c r="X149" s="37"/>
      <c r="Y149" s="317"/>
      <c r="Z149" s="317"/>
    </row>
    <row r="150" spans="1:53" ht="16.5" hidden="1" customHeight="1" x14ac:dyDescent="0.25">
      <c r="A150" s="355" t="s">
        <v>262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09"/>
      <c r="Z150" s="309"/>
    </row>
    <row r="151" spans="1:53" ht="14.25" hidden="1" customHeight="1" x14ac:dyDescent="0.25">
      <c r="A151" s="322" t="s">
        <v>103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310"/>
      <c r="Z151" s="310"/>
    </row>
    <row r="152" spans="1:53" ht="16.5" hidden="1" customHeight="1" x14ac:dyDescent="0.25">
      <c r="A152" s="54" t="s">
        <v>263</v>
      </c>
      <c r="B152" s="54" t="s">
        <v>264</v>
      </c>
      <c r="C152" s="31">
        <v>4301011450</v>
      </c>
      <c r="D152" s="330">
        <v>4680115881402</v>
      </c>
      <c r="E152" s="326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5"/>
      <c r="P152" s="325"/>
      <c r="Q152" s="325"/>
      <c r="R152" s="326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hidden="1" customHeight="1" x14ac:dyDescent="0.25">
      <c r="A153" s="54" t="s">
        <v>265</v>
      </c>
      <c r="B153" s="54" t="s">
        <v>266</v>
      </c>
      <c r="C153" s="31">
        <v>4301011454</v>
      </c>
      <c r="D153" s="330">
        <v>4680115881396</v>
      </c>
      <c r="E153" s="326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5"/>
      <c r="P153" s="325"/>
      <c r="Q153" s="325"/>
      <c r="R153" s="326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hidden="1" x14ac:dyDescent="0.2">
      <c r="A154" s="346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47"/>
      <c r="N154" s="327" t="s">
        <v>66</v>
      </c>
      <c r="O154" s="328"/>
      <c r="P154" s="328"/>
      <c r="Q154" s="328"/>
      <c r="R154" s="328"/>
      <c r="S154" s="328"/>
      <c r="T154" s="329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hidden="1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47"/>
      <c r="N155" s="327" t="s">
        <v>66</v>
      </c>
      <c r="O155" s="328"/>
      <c r="P155" s="328"/>
      <c r="Q155" s="328"/>
      <c r="R155" s="328"/>
      <c r="S155" s="328"/>
      <c r="T155" s="329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hidden="1" customHeight="1" x14ac:dyDescent="0.25">
      <c r="A156" s="322" t="s">
        <v>95</v>
      </c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323"/>
      <c r="Y156" s="310"/>
      <c r="Z156" s="310"/>
    </row>
    <row r="157" spans="1:53" ht="16.5" hidden="1" customHeight="1" x14ac:dyDescent="0.25">
      <c r="A157" s="54" t="s">
        <v>267</v>
      </c>
      <c r="B157" s="54" t="s">
        <v>268</v>
      </c>
      <c r="C157" s="31">
        <v>4301020262</v>
      </c>
      <c r="D157" s="330">
        <v>4680115882935</v>
      </c>
      <c r="E157" s="326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349" t="s">
        <v>269</v>
      </c>
      <c r="O157" s="325"/>
      <c r="P157" s="325"/>
      <c r="Q157" s="325"/>
      <c r="R157" s="326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hidden="1" customHeight="1" x14ac:dyDescent="0.25">
      <c r="A158" s="54" t="s">
        <v>270</v>
      </c>
      <c r="B158" s="54" t="s">
        <v>271</v>
      </c>
      <c r="C158" s="31">
        <v>4301020220</v>
      </c>
      <c r="D158" s="330">
        <v>4680115880764</v>
      </c>
      <c r="E158" s="326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5"/>
      <c r="P158" s="325"/>
      <c r="Q158" s="325"/>
      <c r="R158" s="326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hidden="1" x14ac:dyDescent="0.2">
      <c r="A159" s="346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47"/>
      <c r="N159" s="327" t="s">
        <v>66</v>
      </c>
      <c r="O159" s="328"/>
      <c r="P159" s="328"/>
      <c r="Q159" s="328"/>
      <c r="R159" s="328"/>
      <c r="S159" s="328"/>
      <c r="T159" s="329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hidden="1" x14ac:dyDescent="0.2">
      <c r="A160" s="323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47"/>
      <c r="N160" s="327" t="s">
        <v>66</v>
      </c>
      <c r="O160" s="328"/>
      <c r="P160" s="328"/>
      <c r="Q160" s="328"/>
      <c r="R160" s="328"/>
      <c r="S160" s="328"/>
      <c r="T160" s="329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hidden="1" customHeight="1" x14ac:dyDescent="0.25">
      <c r="A161" s="322" t="s">
        <v>60</v>
      </c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10"/>
      <c r="Z161" s="310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30">
        <v>4680115882683</v>
      </c>
      <c r="E162" s="326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5"/>
      <c r="P162" s="325"/>
      <c r="Q162" s="325"/>
      <c r="R162" s="326"/>
      <c r="S162" s="34"/>
      <c r="T162" s="34"/>
      <c r="U162" s="35" t="s">
        <v>65</v>
      </c>
      <c r="V162" s="314">
        <v>18</v>
      </c>
      <c r="W162" s="315">
        <f>IFERROR(IF(V162="",0,CEILING((V162/$H162),1)*$H162),"")</f>
        <v>21.6</v>
      </c>
      <c r="X162" s="36">
        <f>IFERROR(IF(W162=0,"",ROUNDUP(W162/H162,0)*0.00937),"")</f>
        <v>3.7479999999999999E-2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30">
        <v>4680115882690</v>
      </c>
      <c r="E163" s="326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5"/>
      <c r="P163" s="325"/>
      <c r="Q163" s="325"/>
      <c r="R163" s="326"/>
      <c r="S163" s="34"/>
      <c r="T163" s="34"/>
      <c r="U163" s="35" t="s">
        <v>65</v>
      </c>
      <c r="V163" s="314">
        <v>42</v>
      </c>
      <c r="W163" s="315">
        <f>IFERROR(IF(V163="",0,CEILING((V163/$H163),1)*$H163),"")</f>
        <v>43.2</v>
      </c>
      <c r="X163" s="36">
        <f>IFERROR(IF(W163=0,"",ROUNDUP(W163/H163,0)*0.00937),"")</f>
        <v>7.4959999999999999E-2</v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276</v>
      </c>
      <c r="B164" s="54" t="s">
        <v>277</v>
      </c>
      <c r="C164" s="31">
        <v>4301031220</v>
      </c>
      <c r="D164" s="330">
        <v>4680115882669</v>
      </c>
      <c r="E164" s="326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5"/>
      <c r="P164" s="325"/>
      <c r="Q164" s="325"/>
      <c r="R164" s="326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hidden="1" customHeight="1" x14ac:dyDescent="0.25">
      <c r="A165" s="54" t="s">
        <v>278</v>
      </c>
      <c r="B165" s="54" t="s">
        <v>279</v>
      </c>
      <c r="C165" s="31">
        <v>4301031221</v>
      </c>
      <c r="D165" s="330">
        <v>4680115882676</v>
      </c>
      <c r="E165" s="326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5"/>
      <c r="P165" s="325"/>
      <c r="Q165" s="325"/>
      <c r="R165" s="326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x14ac:dyDescent="0.2">
      <c r="A166" s="346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47"/>
      <c r="N166" s="327" t="s">
        <v>66</v>
      </c>
      <c r="O166" s="328"/>
      <c r="P166" s="328"/>
      <c r="Q166" s="328"/>
      <c r="R166" s="328"/>
      <c r="S166" s="328"/>
      <c r="T166" s="329"/>
      <c r="U166" s="37" t="s">
        <v>67</v>
      </c>
      <c r="V166" s="316">
        <f>IFERROR(V162/H162,"0")+IFERROR(V163/H163,"0")+IFERROR(V164/H164,"0")+IFERROR(V165/H165,"0")</f>
        <v>11.111111111111111</v>
      </c>
      <c r="W166" s="316">
        <f>IFERROR(W162/H162,"0")+IFERROR(W163/H163,"0")+IFERROR(W164/H164,"0")+IFERROR(W165/H165,"0")</f>
        <v>12</v>
      </c>
      <c r="X166" s="316">
        <f>IFERROR(IF(X162="",0,X162),"0")+IFERROR(IF(X163="",0,X163),"0")+IFERROR(IF(X164="",0,X164),"0")+IFERROR(IF(X165="",0,X165),"0")</f>
        <v>0.11244</v>
      </c>
      <c r="Y166" s="317"/>
      <c r="Z166" s="317"/>
    </row>
    <row r="167" spans="1:53" x14ac:dyDescent="0.2">
      <c r="A167" s="323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47"/>
      <c r="N167" s="327" t="s">
        <v>66</v>
      </c>
      <c r="O167" s="328"/>
      <c r="P167" s="328"/>
      <c r="Q167" s="328"/>
      <c r="R167" s="328"/>
      <c r="S167" s="328"/>
      <c r="T167" s="329"/>
      <c r="U167" s="37" t="s">
        <v>65</v>
      </c>
      <c r="V167" s="316">
        <f>IFERROR(SUM(V162:V165),"0")</f>
        <v>60</v>
      </c>
      <c r="W167" s="316">
        <f>IFERROR(SUM(W162:W165),"0")</f>
        <v>64.800000000000011</v>
      </c>
      <c r="X167" s="37"/>
      <c r="Y167" s="317"/>
      <c r="Z167" s="317"/>
    </row>
    <row r="168" spans="1:53" ht="14.25" hidden="1" customHeight="1" x14ac:dyDescent="0.25">
      <c r="A168" s="322" t="s">
        <v>68</v>
      </c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10"/>
      <c r="Z168" s="310"/>
    </row>
    <row r="169" spans="1:53" ht="27" hidden="1" customHeight="1" x14ac:dyDescent="0.25">
      <c r="A169" s="54" t="s">
        <v>280</v>
      </c>
      <c r="B169" s="54" t="s">
        <v>281</v>
      </c>
      <c r="C169" s="31">
        <v>4301051409</v>
      </c>
      <c r="D169" s="330">
        <v>4680115881556</v>
      </c>
      <c r="E169" s="326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46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5"/>
      <c r="P169" s="325"/>
      <c r="Q169" s="325"/>
      <c r="R169" s="326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282</v>
      </c>
      <c r="B170" s="54" t="s">
        <v>283</v>
      </c>
      <c r="C170" s="31">
        <v>4301051538</v>
      </c>
      <c r="D170" s="330">
        <v>4680115880573</v>
      </c>
      <c r="E170" s="326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348" t="s">
        <v>284</v>
      </c>
      <c r="O170" s="325"/>
      <c r="P170" s="325"/>
      <c r="Q170" s="325"/>
      <c r="R170" s="326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285</v>
      </c>
      <c r="B171" s="54" t="s">
        <v>286</v>
      </c>
      <c r="C171" s="31">
        <v>4301051408</v>
      </c>
      <c r="D171" s="330">
        <v>4680115881594</v>
      </c>
      <c r="E171" s="326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5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5"/>
      <c r="P171" s="325"/>
      <c r="Q171" s="325"/>
      <c r="R171" s="326"/>
      <c r="S171" s="34"/>
      <c r="T171" s="34"/>
      <c r="U171" s="35" t="s">
        <v>65</v>
      </c>
      <c r="V171" s="314">
        <v>0</v>
      </c>
      <c r="W171" s="315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287</v>
      </c>
      <c r="B172" s="54" t="s">
        <v>288</v>
      </c>
      <c r="C172" s="31">
        <v>4301051505</v>
      </c>
      <c r="D172" s="330">
        <v>4680115881587</v>
      </c>
      <c r="E172" s="326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518" t="s">
        <v>289</v>
      </c>
      <c r="O172" s="325"/>
      <c r="P172" s="325"/>
      <c r="Q172" s="325"/>
      <c r="R172" s="326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290</v>
      </c>
      <c r="B173" s="54" t="s">
        <v>291</v>
      </c>
      <c r="C173" s="31">
        <v>4301051380</v>
      </c>
      <c r="D173" s="330">
        <v>4680115880962</v>
      </c>
      <c r="E173" s="326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5"/>
      <c r="P173" s="325"/>
      <c r="Q173" s="325"/>
      <c r="R173" s="326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4301051411</v>
      </c>
      <c r="D174" s="330">
        <v>4680115881617</v>
      </c>
      <c r="E174" s="326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5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5"/>
      <c r="P174" s="325"/>
      <c r="Q174" s="325"/>
      <c r="R174" s="326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4301051487</v>
      </c>
      <c r="D175" s="330">
        <v>4680115881228</v>
      </c>
      <c r="E175" s="326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361" t="s">
        <v>296</v>
      </c>
      <c r="O175" s="325"/>
      <c r="P175" s="325"/>
      <c r="Q175" s="325"/>
      <c r="R175" s="326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4301051506</v>
      </c>
      <c r="D176" s="330">
        <v>4680115881037</v>
      </c>
      <c r="E176" s="326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379" t="s">
        <v>299</v>
      </c>
      <c r="O176" s="325"/>
      <c r="P176" s="325"/>
      <c r="Q176" s="325"/>
      <c r="R176" s="326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30">
        <v>4680115881211</v>
      </c>
      <c r="E177" s="326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5"/>
      <c r="P177" s="325"/>
      <c r="Q177" s="325"/>
      <c r="R177" s="326"/>
      <c r="S177" s="34"/>
      <c r="T177" s="34"/>
      <c r="U177" s="35" t="s">
        <v>65</v>
      </c>
      <c r="V177" s="314">
        <v>60</v>
      </c>
      <c r="W177" s="315">
        <f t="shared" si="7"/>
        <v>60</v>
      </c>
      <c r="X177" s="36">
        <f>IFERROR(IF(W177=0,"",ROUNDUP(W177/H177,0)*0.00753),"")</f>
        <v>0.18825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4301051378</v>
      </c>
      <c r="D178" s="330">
        <v>4680115881020</v>
      </c>
      <c r="E178" s="326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5"/>
      <c r="P178" s="325"/>
      <c r="Q178" s="325"/>
      <c r="R178" s="326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4301051407</v>
      </c>
      <c r="D179" s="330">
        <v>4680115882195</v>
      </c>
      <c r="E179" s="326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5"/>
      <c r="P179" s="325"/>
      <c r="Q179" s="325"/>
      <c r="R179" s="326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306</v>
      </c>
      <c r="B180" s="54" t="s">
        <v>307</v>
      </c>
      <c r="C180" s="31">
        <v>4301051479</v>
      </c>
      <c r="D180" s="330">
        <v>4680115882607</v>
      </c>
      <c r="E180" s="326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5"/>
      <c r="P180" s="325"/>
      <c r="Q180" s="325"/>
      <c r="R180" s="326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4301051468</v>
      </c>
      <c r="D181" s="330">
        <v>4680115880092</v>
      </c>
      <c r="E181" s="326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3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5"/>
      <c r="P181" s="325"/>
      <c r="Q181" s="325"/>
      <c r="R181" s="326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30">
        <v>4680115880221</v>
      </c>
      <c r="E182" s="326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6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5"/>
      <c r="P182" s="325"/>
      <c r="Q182" s="325"/>
      <c r="R182" s="326"/>
      <c r="S182" s="34"/>
      <c r="T182" s="34"/>
      <c r="U182" s="35" t="s">
        <v>65</v>
      </c>
      <c r="V182" s="314">
        <v>106</v>
      </c>
      <c r="W182" s="315">
        <f t="shared" si="7"/>
        <v>108</v>
      </c>
      <c r="X182" s="36">
        <f t="shared" si="8"/>
        <v>0.33884999999999998</v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312</v>
      </c>
      <c r="B183" s="54" t="s">
        <v>313</v>
      </c>
      <c r="C183" s="31">
        <v>4301051523</v>
      </c>
      <c r="D183" s="330">
        <v>4680115882942</v>
      </c>
      <c r="E183" s="326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5"/>
      <c r="P183" s="325"/>
      <c r="Q183" s="325"/>
      <c r="R183" s="326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314</v>
      </c>
      <c r="B184" s="54" t="s">
        <v>315</v>
      </c>
      <c r="C184" s="31">
        <v>4301051326</v>
      </c>
      <c r="D184" s="330">
        <v>4680115880504</v>
      </c>
      <c r="E184" s="326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5"/>
      <c r="P184" s="325"/>
      <c r="Q184" s="325"/>
      <c r="R184" s="326"/>
      <c r="S184" s="34"/>
      <c r="T184" s="34"/>
      <c r="U184" s="35" t="s">
        <v>65</v>
      </c>
      <c r="V184" s="314">
        <v>0</v>
      </c>
      <c r="W184" s="315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30">
        <v>4680115882164</v>
      </c>
      <c r="E185" s="326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5"/>
      <c r="P185" s="325"/>
      <c r="Q185" s="325"/>
      <c r="R185" s="326"/>
      <c r="S185" s="34"/>
      <c r="T185" s="34"/>
      <c r="U185" s="35" t="s">
        <v>65</v>
      </c>
      <c r="V185" s="314">
        <v>27</v>
      </c>
      <c r="W185" s="315">
        <f t="shared" si="7"/>
        <v>28.799999999999997</v>
      </c>
      <c r="X185" s="36">
        <f t="shared" si="8"/>
        <v>9.0359999999999996E-2</v>
      </c>
      <c r="Y185" s="56"/>
      <c r="Z185" s="57"/>
      <c r="AD185" s="58"/>
      <c r="BA185" s="159" t="s">
        <v>1</v>
      </c>
    </row>
    <row r="186" spans="1:53" x14ac:dyDescent="0.2">
      <c r="A186" s="346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47"/>
      <c r="N186" s="327" t="s">
        <v>66</v>
      </c>
      <c r="O186" s="328"/>
      <c r="P186" s="328"/>
      <c r="Q186" s="328"/>
      <c r="R186" s="328"/>
      <c r="S186" s="328"/>
      <c r="T186" s="329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80.416666666666671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82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0.61746000000000001</v>
      </c>
      <c r="Y186" s="317"/>
      <c r="Z186" s="317"/>
    </row>
    <row r="187" spans="1:53" x14ac:dyDescent="0.2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47"/>
      <c r="N187" s="327" t="s">
        <v>66</v>
      </c>
      <c r="O187" s="328"/>
      <c r="P187" s="328"/>
      <c r="Q187" s="328"/>
      <c r="R187" s="328"/>
      <c r="S187" s="328"/>
      <c r="T187" s="329"/>
      <c r="U187" s="37" t="s">
        <v>65</v>
      </c>
      <c r="V187" s="316">
        <f>IFERROR(SUM(V169:V185),"0")</f>
        <v>193</v>
      </c>
      <c r="W187" s="316">
        <f>IFERROR(SUM(W169:W185),"0")</f>
        <v>196.8</v>
      </c>
      <c r="X187" s="37"/>
      <c r="Y187" s="317"/>
      <c r="Z187" s="317"/>
    </row>
    <row r="188" spans="1:53" ht="14.25" hidden="1" customHeight="1" x14ac:dyDescent="0.25">
      <c r="A188" s="322" t="s">
        <v>213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10"/>
      <c r="Z188" s="310"/>
    </row>
    <row r="189" spans="1:53" ht="16.5" hidden="1" customHeight="1" x14ac:dyDescent="0.25">
      <c r="A189" s="54" t="s">
        <v>318</v>
      </c>
      <c r="B189" s="54" t="s">
        <v>319</v>
      </c>
      <c r="C189" s="31">
        <v>4301060360</v>
      </c>
      <c r="D189" s="330">
        <v>4680115882874</v>
      </c>
      <c r="E189" s="326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649" t="s">
        <v>320</v>
      </c>
      <c r="O189" s="325"/>
      <c r="P189" s="325"/>
      <c r="Q189" s="325"/>
      <c r="R189" s="326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hidden="1" customHeight="1" x14ac:dyDescent="0.25">
      <c r="A190" s="54" t="s">
        <v>321</v>
      </c>
      <c r="B190" s="54" t="s">
        <v>322</v>
      </c>
      <c r="C190" s="31">
        <v>4301060359</v>
      </c>
      <c r="D190" s="330">
        <v>4680115884434</v>
      </c>
      <c r="E190" s="326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531" t="s">
        <v>323</v>
      </c>
      <c r="O190" s="325"/>
      <c r="P190" s="325"/>
      <c r="Q190" s="325"/>
      <c r="R190" s="326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customHeight="1" x14ac:dyDescent="0.25">
      <c r="A191" s="54" t="s">
        <v>324</v>
      </c>
      <c r="B191" s="54" t="s">
        <v>325</v>
      </c>
      <c r="C191" s="31">
        <v>4301060338</v>
      </c>
      <c r="D191" s="330">
        <v>4680115880801</v>
      </c>
      <c r="E191" s="326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5"/>
      <c r="P191" s="325"/>
      <c r="Q191" s="325"/>
      <c r="R191" s="326"/>
      <c r="S191" s="34"/>
      <c r="T191" s="34"/>
      <c r="U191" s="35" t="s">
        <v>65</v>
      </c>
      <c r="V191" s="314">
        <v>5.6000000000000014</v>
      </c>
      <c r="W191" s="315">
        <f>IFERROR(IF(V191="",0,CEILING((V191/$H191),1)*$H191),"")</f>
        <v>7.1999999999999993</v>
      </c>
      <c r="X191" s="36">
        <f>IFERROR(IF(W191=0,"",ROUNDUP(W191/H191,0)*0.00753),"")</f>
        <v>2.2589999999999999E-2</v>
      </c>
      <c r="Y191" s="56"/>
      <c r="Z191" s="57"/>
      <c r="AD191" s="58"/>
      <c r="BA191" s="162" t="s">
        <v>1</v>
      </c>
    </row>
    <row r="192" spans="1:53" ht="27" hidden="1" customHeight="1" x14ac:dyDescent="0.25">
      <c r="A192" s="54" t="s">
        <v>326</v>
      </c>
      <c r="B192" s="54" t="s">
        <v>327</v>
      </c>
      <c r="C192" s="31">
        <v>4301060339</v>
      </c>
      <c r="D192" s="330">
        <v>4680115880818</v>
      </c>
      <c r="E192" s="326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5"/>
      <c r="P192" s="325"/>
      <c r="Q192" s="325"/>
      <c r="R192" s="326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46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47"/>
      <c r="N193" s="327" t="s">
        <v>66</v>
      </c>
      <c r="O193" s="328"/>
      <c r="P193" s="328"/>
      <c r="Q193" s="328"/>
      <c r="R193" s="328"/>
      <c r="S193" s="328"/>
      <c r="T193" s="329"/>
      <c r="U193" s="37" t="s">
        <v>67</v>
      </c>
      <c r="V193" s="316">
        <f>IFERROR(V189/H189,"0")+IFERROR(V190/H190,"0")+IFERROR(V191/H191,"0")+IFERROR(V192/H192,"0")</f>
        <v>2.3333333333333339</v>
      </c>
      <c r="W193" s="316">
        <f>IFERROR(W189/H189,"0")+IFERROR(W190/H190,"0")+IFERROR(W191/H191,"0")+IFERROR(W192/H192,"0")</f>
        <v>3</v>
      </c>
      <c r="X193" s="316">
        <f>IFERROR(IF(X189="",0,X189),"0")+IFERROR(IF(X190="",0,X190),"0")+IFERROR(IF(X191="",0,X191),"0")+IFERROR(IF(X192="",0,X192),"0")</f>
        <v>2.2589999999999999E-2</v>
      </c>
      <c r="Y193" s="317"/>
      <c r="Z193" s="317"/>
    </row>
    <row r="194" spans="1:53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47"/>
      <c r="N194" s="327" t="s">
        <v>66</v>
      </c>
      <c r="O194" s="328"/>
      <c r="P194" s="328"/>
      <c r="Q194" s="328"/>
      <c r="R194" s="328"/>
      <c r="S194" s="328"/>
      <c r="T194" s="329"/>
      <c r="U194" s="37" t="s">
        <v>65</v>
      </c>
      <c r="V194" s="316">
        <f>IFERROR(SUM(V189:V192),"0")</f>
        <v>5.6000000000000014</v>
      </c>
      <c r="W194" s="316">
        <f>IFERROR(SUM(W189:W192),"0")</f>
        <v>7.1999999999999993</v>
      </c>
      <c r="X194" s="37"/>
      <c r="Y194" s="317"/>
      <c r="Z194" s="317"/>
    </row>
    <row r="195" spans="1:53" ht="16.5" hidden="1" customHeight="1" x14ac:dyDescent="0.25">
      <c r="A195" s="355" t="s">
        <v>328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09"/>
      <c r="Z195" s="309"/>
    </row>
    <row r="196" spans="1:53" ht="14.25" hidden="1" customHeight="1" x14ac:dyDescent="0.25">
      <c r="A196" s="322" t="s">
        <v>60</v>
      </c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10"/>
      <c r="Z196" s="310"/>
    </row>
    <row r="197" spans="1:53" ht="27" customHeight="1" x14ac:dyDescent="0.25">
      <c r="A197" s="54" t="s">
        <v>329</v>
      </c>
      <c r="B197" s="54" t="s">
        <v>330</v>
      </c>
      <c r="C197" s="31">
        <v>4301031151</v>
      </c>
      <c r="D197" s="330">
        <v>4607091389845</v>
      </c>
      <c r="E197" s="326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40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5"/>
      <c r="P197" s="325"/>
      <c r="Q197" s="325"/>
      <c r="R197" s="326"/>
      <c r="S197" s="34"/>
      <c r="T197" s="34"/>
      <c r="U197" s="35" t="s">
        <v>65</v>
      </c>
      <c r="V197" s="314">
        <v>17.5</v>
      </c>
      <c r="W197" s="315">
        <f>IFERROR(IF(V197="",0,CEILING((V197/$H197),1)*$H197),"")</f>
        <v>18.900000000000002</v>
      </c>
      <c r="X197" s="36">
        <f>IFERROR(IF(W197=0,"",ROUNDUP(W197/H197,0)*0.00502),"")</f>
        <v>4.5179999999999998E-2</v>
      </c>
      <c r="Y197" s="56"/>
      <c r="Z197" s="57"/>
      <c r="AD197" s="58"/>
      <c r="BA197" s="164" t="s">
        <v>1</v>
      </c>
    </row>
    <row r="198" spans="1:53" x14ac:dyDescent="0.2">
      <c r="A198" s="346"/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47"/>
      <c r="N198" s="327" t="s">
        <v>66</v>
      </c>
      <c r="O198" s="328"/>
      <c r="P198" s="328"/>
      <c r="Q198" s="328"/>
      <c r="R198" s="328"/>
      <c r="S198" s="328"/>
      <c r="T198" s="329"/>
      <c r="U198" s="37" t="s">
        <v>67</v>
      </c>
      <c r="V198" s="316">
        <f>IFERROR(V197/H197,"0")</f>
        <v>8.3333333333333321</v>
      </c>
      <c r="W198" s="316">
        <f>IFERROR(W197/H197,"0")</f>
        <v>9</v>
      </c>
      <c r="X198" s="316">
        <f>IFERROR(IF(X197="",0,X197),"0")</f>
        <v>4.5179999999999998E-2</v>
      </c>
      <c r="Y198" s="317"/>
      <c r="Z198" s="317"/>
    </row>
    <row r="199" spans="1:53" x14ac:dyDescent="0.2">
      <c r="A199" s="323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47"/>
      <c r="N199" s="327" t="s">
        <v>66</v>
      </c>
      <c r="O199" s="328"/>
      <c r="P199" s="328"/>
      <c r="Q199" s="328"/>
      <c r="R199" s="328"/>
      <c r="S199" s="328"/>
      <c r="T199" s="329"/>
      <c r="U199" s="37" t="s">
        <v>65</v>
      </c>
      <c r="V199" s="316">
        <f>IFERROR(SUM(V197:V197),"0")</f>
        <v>17.5</v>
      </c>
      <c r="W199" s="316">
        <f>IFERROR(SUM(W197:W197),"0")</f>
        <v>18.900000000000002</v>
      </c>
      <c r="X199" s="37"/>
      <c r="Y199" s="317"/>
      <c r="Z199" s="317"/>
    </row>
    <row r="200" spans="1:53" ht="16.5" hidden="1" customHeight="1" x14ac:dyDescent="0.25">
      <c r="A200" s="355" t="s">
        <v>331</v>
      </c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23"/>
      <c r="P200" s="323"/>
      <c r="Q200" s="323"/>
      <c r="R200" s="323"/>
      <c r="S200" s="323"/>
      <c r="T200" s="323"/>
      <c r="U200" s="323"/>
      <c r="V200" s="323"/>
      <c r="W200" s="323"/>
      <c r="X200" s="323"/>
      <c r="Y200" s="309"/>
      <c r="Z200" s="309"/>
    </row>
    <row r="201" spans="1:53" ht="14.25" hidden="1" customHeight="1" x14ac:dyDescent="0.25">
      <c r="A201" s="322" t="s">
        <v>103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10"/>
      <c r="Z201" s="310"/>
    </row>
    <row r="202" spans="1:53" ht="27" hidden="1" customHeight="1" x14ac:dyDescent="0.25">
      <c r="A202" s="54" t="s">
        <v>332</v>
      </c>
      <c r="B202" s="54" t="s">
        <v>333</v>
      </c>
      <c r="C202" s="31">
        <v>4301011346</v>
      </c>
      <c r="D202" s="330">
        <v>4607091387445</v>
      </c>
      <c r="E202" s="326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4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5"/>
      <c r="P202" s="325"/>
      <c r="Q202" s="325"/>
      <c r="R202" s="326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4301011362</v>
      </c>
      <c r="D203" s="330">
        <v>4607091386004</v>
      </c>
      <c r="E203" s="326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6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334</v>
      </c>
      <c r="B204" s="54" t="s">
        <v>336</v>
      </c>
      <c r="C204" s="31">
        <v>4301011308</v>
      </c>
      <c r="D204" s="330">
        <v>4607091386004</v>
      </c>
      <c r="E204" s="326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5"/>
      <c r="P204" s="325"/>
      <c r="Q204" s="325"/>
      <c r="R204" s="326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337</v>
      </c>
      <c r="B205" s="54" t="s">
        <v>338</v>
      </c>
      <c r="C205" s="31">
        <v>4301011347</v>
      </c>
      <c r="D205" s="330">
        <v>4607091386073</v>
      </c>
      <c r="E205" s="326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44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5"/>
      <c r="P205" s="325"/>
      <c r="Q205" s="325"/>
      <c r="R205" s="326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339</v>
      </c>
      <c r="B206" s="54" t="s">
        <v>340</v>
      </c>
      <c r="C206" s="31">
        <v>4301010928</v>
      </c>
      <c r="D206" s="330">
        <v>4607091387322</v>
      </c>
      <c r="E206" s="326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6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339</v>
      </c>
      <c r="B207" s="54" t="s">
        <v>341</v>
      </c>
      <c r="C207" s="31">
        <v>4301011395</v>
      </c>
      <c r="D207" s="330">
        <v>4607091387322</v>
      </c>
      <c r="E207" s="326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8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5"/>
      <c r="P207" s="325"/>
      <c r="Q207" s="325"/>
      <c r="R207" s="326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4301011311</v>
      </c>
      <c r="D208" s="330">
        <v>4607091387377</v>
      </c>
      <c r="E208" s="326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5"/>
      <c r="P208" s="325"/>
      <c r="Q208" s="325"/>
      <c r="R208" s="326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4301010945</v>
      </c>
      <c r="D209" s="330">
        <v>4607091387353</v>
      </c>
      <c r="E209" s="326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2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5"/>
      <c r="P209" s="325"/>
      <c r="Q209" s="325"/>
      <c r="R209" s="326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4301011328</v>
      </c>
      <c r="D210" s="330">
        <v>4607091386011</v>
      </c>
      <c r="E210" s="326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5"/>
      <c r="P210" s="325"/>
      <c r="Q210" s="325"/>
      <c r="R210" s="326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4301011329</v>
      </c>
      <c r="D211" s="330">
        <v>4607091387308</v>
      </c>
      <c r="E211" s="326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5"/>
      <c r="P211" s="325"/>
      <c r="Q211" s="325"/>
      <c r="R211" s="326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4301011049</v>
      </c>
      <c r="D212" s="330">
        <v>4607091387339</v>
      </c>
      <c r="E212" s="326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5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5"/>
      <c r="P212" s="325"/>
      <c r="Q212" s="325"/>
      <c r="R212" s="326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4301011433</v>
      </c>
      <c r="D213" s="330">
        <v>4680115882638</v>
      </c>
      <c r="E213" s="326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5"/>
      <c r="P213" s="325"/>
      <c r="Q213" s="325"/>
      <c r="R213" s="326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4301011573</v>
      </c>
      <c r="D214" s="330">
        <v>4680115881938</v>
      </c>
      <c r="E214" s="326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5"/>
      <c r="P214" s="325"/>
      <c r="Q214" s="325"/>
      <c r="R214" s="326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4301010944</v>
      </c>
      <c r="D215" s="330">
        <v>4607091387346</v>
      </c>
      <c r="E215" s="326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5"/>
      <c r="P215" s="325"/>
      <c r="Q215" s="325"/>
      <c r="R215" s="326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4301011353</v>
      </c>
      <c r="D216" s="330">
        <v>4607091389807</v>
      </c>
      <c r="E216" s="326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54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5"/>
      <c r="P216" s="325"/>
      <c r="Q216" s="325"/>
      <c r="R216" s="326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idden="1" x14ac:dyDescent="0.2">
      <c r="A217" s="346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47"/>
      <c r="N217" s="327" t="s">
        <v>66</v>
      </c>
      <c r="O217" s="328"/>
      <c r="P217" s="328"/>
      <c r="Q217" s="328"/>
      <c r="R217" s="328"/>
      <c r="S217" s="328"/>
      <c r="T217" s="329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hidden="1" x14ac:dyDescent="0.2">
      <c r="A218" s="323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47"/>
      <c r="N218" s="327" t="s">
        <v>66</v>
      </c>
      <c r="O218" s="328"/>
      <c r="P218" s="328"/>
      <c r="Q218" s="328"/>
      <c r="R218" s="328"/>
      <c r="S218" s="328"/>
      <c r="T218" s="329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hidden="1" customHeight="1" x14ac:dyDescent="0.25">
      <c r="A219" s="322" t="s">
        <v>95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10"/>
      <c r="Z219" s="310"/>
    </row>
    <row r="220" spans="1:53" ht="27" hidden="1" customHeight="1" x14ac:dyDescent="0.25">
      <c r="A220" s="54" t="s">
        <v>360</v>
      </c>
      <c r="B220" s="54" t="s">
        <v>361</v>
      </c>
      <c r="C220" s="31">
        <v>4301020254</v>
      </c>
      <c r="D220" s="330">
        <v>4680115881914</v>
      </c>
      <c r="E220" s="326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3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5"/>
      <c r="P220" s="325"/>
      <c r="Q220" s="325"/>
      <c r="R220" s="326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46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47"/>
      <c r="N221" s="327" t="s">
        <v>66</v>
      </c>
      <c r="O221" s="328"/>
      <c r="P221" s="328"/>
      <c r="Q221" s="328"/>
      <c r="R221" s="328"/>
      <c r="S221" s="328"/>
      <c r="T221" s="329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hidden="1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47"/>
      <c r="N222" s="327" t="s">
        <v>66</v>
      </c>
      <c r="O222" s="328"/>
      <c r="P222" s="328"/>
      <c r="Q222" s="328"/>
      <c r="R222" s="328"/>
      <c r="S222" s="328"/>
      <c r="T222" s="329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hidden="1" customHeight="1" x14ac:dyDescent="0.25">
      <c r="A223" s="322" t="s">
        <v>60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10"/>
      <c r="Z223" s="310"/>
    </row>
    <row r="224" spans="1:53" ht="27" customHeight="1" x14ac:dyDescent="0.25">
      <c r="A224" s="54" t="s">
        <v>362</v>
      </c>
      <c r="B224" s="54" t="s">
        <v>363</v>
      </c>
      <c r="C224" s="31">
        <v>4301030878</v>
      </c>
      <c r="D224" s="330">
        <v>4607091387193</v>
      </c>
      <c r="E224" s="326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5"/>
      <c r="P224" s="325"/>
      <c r="Q224" s="325"/>
      <c r="R224" s="326"/>
      <c r="S224" s="34"/>
      <c r="T224" s="34"/>
      <c r="U224" s="35" t="s">
        <v>65</v>
      </c>
      <c r="V224" s="314">
        <v>20</v>
      </c>
      <c r="W224" s="315">
        <f>IFERROR(IF(V224="",0,CEILING((V224/$H224),1)*$H224),"")</f>
        <v>21</v>
      </c>
      <c r="X224" s="36">
        <f>IFERROR(IF(W224=0,"",ROUNDUP(W224/H224,0)*0.00753),"")</f>
        <v>3.7650000000000003E-2</v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364</v>
      </c>
      <c r="B225" s="54" t="s">
        <v>365</v>
      </c>
      <c r="C225" s="31">
        <v>4301031153</v>
      </c>
      <c r="D225" s="330">
        <v>4607091387230</v>
      </c>
      <c r="E225" s="326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6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5"/>
      <c r="P225" s="325"/>
      <c r="Q225" s="325"/>
      <c r="R225" s="326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hidden="1" customHeight="1" x14ac:dyDescent="0.25">
      <c r="A226" s="54" t="s">
        <v>366</v>
      </c>
      <c r="B226" s="54" t="s">
        <v>367</v>
      </c>
      <c r="C226" s="31">
        <v>4301031152</v>
      </c>
      <c r="D226" s="330">
        <v>4607091387285</v>
      </c>
      <c r="E226" s="326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4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5"/>
      <c r="P226" s="325"/>
      <c r="Q226" s="325"/>
      <c r="R226" s="326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x14ac:dyDescent="0.2">
      <c r="A227" s="346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47"/>
      <c r="N227" s="327" t="s">
        <v>66</v>
      </c>
      <c r="O227" s="328"/>
      <c r="P227" s="328"/>
      <c r="Q227" s="328"/>
      <c r="R227" s="328"/>
      <c r="S227" s="328"/>
      <c r="T227" s="329"/>
      <c r="U227" s="37" t="s">
        <v>67</v>
      </c>
      <c r="V227" s="316">
        <f>IFERROR(V224/H224,"0")+IFERROR(V225/H225,"0")+IFERROR(V226/H226,"0")</f>
        <v>4.7619047619047619</v>
      </c>
      <c r="W227" s="316">
        <f>IFERROR(W224/H224,"0")+IFERROR(W225/H225,"0")+IFERROR(W226/H226,"0")</f>
        <v>5</v>
      </c>
      <c r="X227" s="316">
        <f>IFERROR(IF(X224="",0,X224),"0")+IFERROR(IF(X225="",0,X225),"0")+IFERROR(IF(X226="",0,X226),"0")</f>
        <v>3.7650000000000003E-2</v>
      </c>
      <c r="Y227" s="317"/>
      <c r="Z227" s="317"/>
    </row>
    <row r="228" spans="1:53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47"/>
      <c r="N228" s="327" t="s">
        <v>66</v>
      </c>
      <c r="O228" s="328"/>
      <c r="P228" s="328"/>
      <c r="Q228" s="328"/>
      <c r="R228" s="328"/>
      <c r="S228" s="328"/>
      <c r="T228" s="329"/>
      <c r="U228" s="37" t="s">
        <v>65</v>
      </c>
      <c r="V228" s="316">
        <f>IFERROR(SUM(V224:V226),"0")</f>
        <v>20</v>
      </c>
      <c r="W228" s="316">
        <f>IFERROR(SUM(W224:W226),"0")</f>
        <v>21</v>
      </c>
      <c r="X228" s="37"/>
      <c r="Y228" s="317"/>
      <c r="Z228" s="317"/>
    </row>
    <row r="229" spans="1:53" ht="14.25" hidden="1" customHeight="1" x14ac:dyDescent="0.25">
      <c r="A229" s="322" t="s">
        <v>68</v>
      </c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10"/>
      <c r="Z229" s="310"/>
    </row>
    <row r="230" spans="1:53" ht="16.5" hidden="1" customHeight="1" x14ac:dyDescent="0.25">
      <c r="A230" s="54" t="s">
        <v>368</v>
      </c>
      <c r="B230" s="54" t="s">
        <v>369</v>
      </c>
      <c r="C230" s="31">
        <v>4301051100</v>
      </c>
      <c r="D230" s="330">
        <v>4607091387766</v>
      </c>
      <c r="E230" s="326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6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370</v>
      </c>
      <c r="B231" s="54" t="s">
        <v>371</v>
      </c>
      <c r="C231" s="31">
        <v>4301051116</v>
      </c>
      <c r="D231" s="330">
        <v>4607091387957</v>
      </c>
      <c r="E231" s="326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6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372</v>
      </c>
      <c r="B232" s="54" t="s">
        <v>373</v>
      </c>
      <c r="C232" s="31">
        <v>4301051115</v>
      </c>
      <c r="D232" s="330">
        <v>4607091387964</v>
      </c>
      <c r="E232" s="326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6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4301051461</v>
      </c>
      <c r="D233" s="330">
        <v>4680115883604</v>
      </c>
      <c r="E233" s="326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626" t="s">
        <v>376</v>
      </c>
      <c r="O233" s="325"/>
      <c r="P233" s="325"/>
      <c r="Q233" s="325"/>
      <c r="R233" s="326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377</v>
      </c>
      <c r="B234" s="54" t="s">
        <v>378</v>
      </c>
      <c r="C234" s="31">
        <v>4301051485</v>
      </c>
      <c r="D234" s="330">
        <v>4680115883567</v>
      </c>
      <c r="E234" s="326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21" t="s">
        <v>379</v>
      </c>
      <c r="O234" s="325"/>
      <c r="P234" s="325"/>
      <c r="Q234" s="325"/>
      <c r="R234" s="326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4301051134</v>
      </c>
      <c r="D235" s="330">
        <v>4607091381672</v>
      </c>
      <c r="E235" s="326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6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382</v>
      </c>
      <c r="B236" s="54" t="s">
        <v>383</v>
      </c>
      <c r="C236" s="31">
        <v>4301051130</v>
      </c>
      <c r="D236" s="330">
        <v>4607091387537</v>
      </c>
      <c r="E236" s="326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6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384</v>
      </c>
      <c r="B237" s="54" t="s">
        <v>385</v>
      </c>
      <c r="C237" s="31">
        <v>4301051132</v>
      </c>
      <c r="D237" s="330">
        <v>4607091387513</v>
      </c>
      <c r="E237" s="326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6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386</v>
      </c>
      <c r="B238" s="54" t="s">
        <v>387</v>
      </c>
      <c r="C238" s="31">
        <v>4301051277</v>
      </c>
      <c r="D238" s="330">
        <v>4680115880511</v>
      </c>
      <c r="E238" s="326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5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6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idden="1" x14ac:dyDescent="0.2">
      <c r="A239" s="346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47"/>
      <c r="N239" s="327" t="s">
        <v>66</v>
      </c>
      <c r="O239" s="328"/>
      <c r="P239" s="328"/>
      <c r="Q239" s="328"/>
      <c r="R239" s="328"/>
      <c r="S239" s="328"/>
      <c r="T239" s="329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hidden="1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47"/>
      <c r="N240" s="327" t="s">
        <v>66</v>
      </c>
      <c r="O240" s="328"/>
      <c r="P240" s="328"/>
      <c r="Q240" s="328"/>
      <c r="R240" s="328"/>
      <c r="S240" s="328"/>
      <c r="T240" s="329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hidden="1" customHeight="1" x14ac:dyDescent="0.25">
      <c r="A241" s="322" t="s">
        <v>213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10"/>
      <c r="Z241" s="310"/>
    </row>
    <row r="242" spans="1:53" ht="16.5" hidden="1" customHeight="1" x14ac:dyDescent="0.25">
      <c r="A242" s="54" t="s">
        <v>388</v>
      </c>
      <c r="B242" s="54" t="s">
        <v>389</v>
      </c>
      <c r="C242" s="31">
        <v>4301060326</v>
      </c>
      <c r="D242" s="330">
        <v>4607091380880</v>
      </c>
      <c r="E242" s="326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6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customHeight="1" x14ac:dyDescent="0.25">
      <c r="A243" s="54" t="s">
        <v>390</v>
      </c>
      <c r="B243" s="54" t="s">
        <v>391</v>
      </c>
      <c r="C243" s="31">
        <v>4301060308</v>
      </c>
      <c r="D243" s="330">
        <v>4607091384482</v>
      </c>
      <c r="E243" s="326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6"/>
      <c r="S243" s="34"/>
      <c r="T243" s="34"/>
      <c r="U243" s="35" t="s">
        <v>65</v>
      </c>
      <c r="V243" s="314">
        <v>50</v>
      </c>
      <c r="W243" s="315">
        <f>IFERROR(IF(V243="",0,CEILING((V243/$H243),1)*$H243),"")</f>
        <v>54.6</v>
      </c>
      <c r="X243" s="36">
        <f>IFERROR(IF(W243=0,"",ROUNDUP(W243/H243,0)*0.02175),"")</f>
        <v>0.15225</v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392</v>
      </c>
      <c r="B244" s="54" t="s">
        <v>393</v>
      </c>
      <c r="C244" s="31">
        <v>4301060325</v>
      </c>
      <c r="D244" s="330">
        <v>4607091380897</v>
      </c>
      <c r="E244" s="326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6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x14ac:dyDescent="0.2">
      <c r="A245" s="346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47"/>
      <c r="N245" s="327" t="s">
        <v>66</v>
      </c>
      <c r="O245" s="328"/>
      <c r="P245" s="328"/>
      <c r="Q245" s="328"/>
      <c r="R245" s="328"/>
      <c r="S245" s="328"/>
      <c r="T245" s="329"/>
      <c r="U245" s="37" t="s">
        <v>67</v>
      </c>
      <c r="V245" s="316">
        <f>IFERROR(V242/H242,"0")+IFERROR(V243/H243,"0")+IFERROR(V244/H244,"0")</f>
        <v>6.4102564102564106</v>
      </c>
      <c r="W245" s="316">
        <f>IFERROR(W242/H242,"0")+IFERROR(W243/H243,"0")+IFERROR(W244/H244,"0")</f>
        <v>7</v>
      </c>
      <c r="X245" s="316">
        <f>IFERROR(IF(X242="",0,X242),"0")+IFERROR(IF(X243="",0,X243),"0")+IFERROR(IF(X244="",0,X244),"0")</f>
        <v>0.15225</v>
      </c>
      <c r="Y245" s="317"/>
      <c r="Z245" s="317"/>
    </row>
    <row r="246" spans="1:53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47"/>
      <c r="N246" s="327" t="s">
        <v>66</v>
      </c>
      <c r="O246" s="328"/>
      <c r="P246" s="328"/>
      <c r="Q246" s="328"/>
      <c r="R246" s="328"/>
      <c r="S246" s="328"/>
      <c r="T246" s="329"/>
      <c r="U246" s="37" t="s">
        <v>65</v>
      </c>
      <c r="V246" s="316">
        <f>IFERROR(SUM(V242:V244),"0")</f>
        <v>50</v>
      </c>
      <c r="W246" s="316">
        <f>IFERROR(SUM(W242:W244),"0")</f>
        <v>54.6</v>
      </c>
      <c r="X246" s="37"/>
      <c r="Y246" s="317"/>
      <c r="Z246" s="317"/>
    </row>
    <row r="247" spans="1:53" ht="14.25" hidden="1" customHeight="1" x14ac:dyDescent="0.25">
      <c r="A247" s="322" t="s">
        <v>81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10"/>
      <c r="Z247" s="310"/>
    </row>
    <row r="248" spans="1:53" ht="16.5" hidden="1" customHeight="1" x14ac:dyDescent="0.25">
      <c r="A248" s="54" t="s">
        <v>394</v>
      </c>
      <c r="B248" s="54" t="s">
        <v>395</v>
      </c>
      <c r="C248" s="31">
        <v>4301030232</v>
      </c>
      <c r="D248" s="330">
        <v>4607091388374</v>
      </c>
      <c r="E248" s="326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396</v>
      </c>
      <c r="O248" s="325"/>
      <c r="P248" s="325"/>
      <c r="Q248" s="325"/>
      <c r="R248" s="326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397</v>
      </c>
      <c r="B249" s="54" t="s">
        <v>398</v>
      </c>
      <c r="C249" s="31">
        <v>4301030235</v>
      </c>
      <c r="D249" s="330">
        <v>4607091388381</v>
      </c>
      <c r="E249" s="326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399</v>
      </c>
      <c r="O249" s="325"/>
      <c r="P249" s="325"/>
      <c r="Q249" s="325"/>
      <c r="R249" s="326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customHeight="1" x14ac:dyDescent="0.25">
      <c r="A250" s="54" t="s">
        <v>400</v>
      </c>
      <c r="B250" s="54" t="s">
        <v>401</v>
      </c>
      <c r="C250" s="31">
        <v>4301030233</v>
      </c>
      <c r="D250" s="330">
        <v>4607091388404</v>
      </c>
      <c r="E250" s="326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6"/>
      <c r="S250" s="34"/>
      <c r="T250" s="34"/>
      <c r="U250" s="35" t="s">
        <v>65</v>
      </c>
      <c r="V250" s="314">
        <v>41</v>
      </c>
      <c r="W250" s="315">
        <f>IFERROR(IF(V250="",0,CEILING((V250/$H250),1)*$H250),"")</f>
        <v>43.349999999999994</v>
      </c>
      <c r="X250" s="36">
        <f>IFERROR(IF(W250=0,"",ROUNDUP(W250/H250,0)*0.00753),"")</f>
        <v>0.12801000000000001</v>
      </c>
      <c r="Y250" s="56"/>
      <c r="Z250" s="57"/>
      <c r="AD250" s="58"/>
      <c r="BA250" s="198" t="s">
        <v>1</v>
      </c>
    </row>
    <row r="251" spans="1:53" x14ac:dyDescent="0.2">
      <c r="A251" s="346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47"/>
      <c r="N251" s="327" t="s">
        <v>66</v>
      </c>
      <c r="O251" s="328"/>
      <c r="P251" s="328"/>
      <c r="Q251" s="328"/>
      <c r="R251" s="328"/>
      <c r="S251" s="328"/>
      <c r="T251" s="329"/>
      <c r="U251" s="37" t="s">
        <v>67</v>
      </c>
      <c r="V251" s="316">
        <f>IFERROR(V248/H248,"0")+IFERROR(V249/H249,"0")+IFERROR(V250/H250,"0")</f>
        <v>16.078431372549019</v>
      </c>
      <c r="W251" s="316">
        <f>IFERROR(W248/H248,"0")+IFERROR(W249/H249,"0")+IFERROR(W250/H250,"0")</f>
        <v>17</v>
      </c>
      <c r="X251" s="316">
        <f>IFERROR(IF(X248="",0,X248),"0")+IFERROR(IF(X249="",0,X249),"0")+IFERROR(IF(X250="",0,X250),"0")</f>
        <v>0.12801000000000001</v>
      </c>
      <c r="Y251" s="317"/>
      <c r="Z251" s="317"/>
    </row>
    <row r="252" spans="1:53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47"/>
      <c r="N252" s="327" t="s">
        <v>66</v>
      </c>
      <c r="O252" s="328"/>
      <c r="P252" s="328"/>
      <c r="Q252" s="328"/>
      <c r="R252" s="328"/>
      <c r="S252" s="328"/>
      <c r="T252" s="329"/>
      <c r="U252" s="37" t="s">
        <v>65</v>
      </c>
      <c r="V252" s="316">
        <f>IFERROR(SUM(V248:V250),"0")</f>
        <v>41</v>
      </c>
      <c r="W252" s="316">
        <f>IFERROR(SUM(W248:W250),"0")</f>
        <v>43.349999999999994</v>
      </c>
      <c r="X252" s="37"/>
      <c r="Y252" s="317"/>
      <c r="Z252" s="317"/>
    </row>
    <row r="253" spans="1:53" ht="14.25" hidden="1" customHeight="1" x14ac:dyDescent="0.25">
      <c r="A253" s="322" t="s">
        <v>402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10"/>
      <c r="Z253" s="310"/>
    </row>
    <row r="254" spans="1:53" ht="16.5" hidden="1" customHeight="1" x14ac:dyDescent="0.25">
      <c r="A254" s="54" t="s">
        <v>403</v>
      </c>
      <c r="B254" s="54" t="s">
        <v>404</v>
      </c>
      <c r="C254" s="31">
        <v>4301180007</v>
      </c>
      <c r="D254" s="330">
        <v>4680115881808</v>
      </c>
      <c r="E254" s="326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6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4301180006</v>
      </c>
      <c r="D255" s="330">
        <v>4680115881822</v>
      </c>
      <c r="E255" s="326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4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6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409</v>
      </c>
      <c r="B256" s="54" t="s">
        <v>410</v>
      </c>
      <c r="C256" s="31">
        <v>4301180001</v>
      </c>
      <c r="D256" s="330">
        <v>4680115880016</v>
      </c>
      <c r="E256" s="326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6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46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47"/>
      <c r="N257" s="327" t="s">
        <v>66</v>
      </c>
      <c r="O257" s="328"/>
      <c r="P257" s="328"/>
      <c r="Q257" s="328"/>
      <c r="R257" s="328"/>
      <c r="S257" s="328"/>
      <c r="T257" s="329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hidden="1" x14ac:dyDescent="0.2">
      <c r="A258" s="323"/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47"/>
      <c r="N258" s="327" t="s">
        <v>66</v>
      </c>
      <c r="O258" s="328"/>
      <c r="P258" s="328"/>
      <c r="Q258" s="328"/>
      <c r="R258" s="328"/>
      <c r="S258" s="328"/>
      <c r="T258" s="329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hidden="1" customHeight="1" x14ac:dyDescent="0.25">
      <c r="A259" s="355" t="s">
        <v>411</v>
      </c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09"/>
      <c r="Z259" s="309"/>
    </row>
    <row r="260" spans="1:53" ht="14.25" hidden="1" customHeight="1" x14ac:dyDescent="0.25">
      <c r="A260" s="322" t="s">
        <v>103</v>
      </c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23"/>
      <c r="P260" s="323"/>
      <c r="Q260" s="323"/>
      <c r="R260" s="323"/>
      <c r="S260" s="323"/>
      <c r="T260" s="323"/>
      <c r="U260" s="323"/>
      <c r="V260" s="323"/>
      <c r="W260" s="323"/>
      <c r="X260" s="323"/>
      <c r="Y260" s="310"/>
      <c r="Z260" s="310"/>
    </row>
    <row r="261" spans="1:53" ht="27" hidden="1" customHeight="1" x14ac:dyDescent="0.25">
      <c r="A261" s="54" t="s">
        <v>412</v>
      </c>
      <c r="B261" s="54" t="s">
        <v>413</v>
      </c>
      <c r="C261" s="31">
        <v>4301011315</v>
      </c>
      <c r="D261" s="330">
        <v>4607091387421</v>
      </c>
      <c r="E261" s="326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6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412</v>
      </c>
      <c r="B262" s="54" t="s">
        <v>414</v>
      </c>
      <c r="C262" s="31">
        <v>4301011121</v>
      </c>
      <c r="D262" s="330">
        <v>4607091387421</v>
      </c>
      <c r="E262" s="326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6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4301011619</v>
      </c>
      <c r="D263" s="330">
        <v>4607091387452</v>
      </c>
      <c r="E263" s="326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588" t="s">
        <v>417</v>
      </c>
      <c r="O263" s="325"/>
      <c r="P263" s="325"/>
      <c r="Q263" s="325"/>
      <c r="R263" s="326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418</v>
      </c>
      <c r="C264" s="31">
        <v>4301011396</v>
      </c>
      <c r="D264" s="330">
        <v>4607091387452</v>
      </c>
      <c r="E264" s="326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34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5"/>
      <c r="P264" s="325"/>
      <c r="Q264" s="325"/>
      <c r="R264" s="326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419</v>
      </c>
      <c r="B265" s="54" t="s">
        <v>420</v>
      </c>
      <c r="C265" s="31">
        <v>4301011313</v>
      </c>
      <c r="D265" s="330">
        <v>4607091385984</v>
      </c>
      <c r="E265" s="326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6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421</v>
      </c>
      <c r="B266" s="54" t="s">
        <v>422</v>
      </c>
      <c r="C266" s="31">
        <v>4301011316</v>
      </c>
      <c r="D266" s="330">
        <v>4607091387438</v>
      </c>
      <c r="E266" s="326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6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424</v>
      </c>
      <c r="C267" s="31">
        <v>4301011318</v>
      </c>
      <c r="D267" s="330">
        <v>4607091387469</v>
      </c>
      <c r="E267" s="326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6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46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47"/>
      <c r="N268" s="327" t="s">
        <v>66</v>
      </c>
      <c r="O268" s="328"/>
      <c r="P268" s="328"/>
      <c r="Q268" s="328"/>
      <c r="R268" s="328"/>
      <c r="S268" s="328"/>
      <c r="T268" s="329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hidden="1" x14ac:dyDescent="0.2">
      <c r="A269" s="323"/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47"/>
      <c r="N269" s="327" t="s">
        <v>66</v>
      </c>
      <c r="O269" s="328"/>
      <c r="P269" s="328"/>
      <c r="Q269" s="328"/>
      <c r="R269" s="328"/>
      <c r="S269" s="328"/>
      <c r="T269" s="329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hidden="1" customHeight="1" x14ac:dyDescent="0.25">
      <c r="A270" s="322" t="s">
        <v>60</v>
      </c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3"/>
      <c r="N270" s="323"/>
      <c r="O270" s="323"/>
      <c r="P270" s="323"/>
      <c r="Q270" s="323"/>
      <c r="R270" s="323"/>
      <c r="S270" s="323"/>
      <c r="T270" s="323"/>
      <c r="U270" s="323"/>
      <c r="V270" s="323"/>
      <c r="W270" s="323"/>
      <c r="X270" s="323"/>
      <c r="Y270" s="310"/>
      <c r="Z270" s="310"/>
    </row>
    <row r="271" spans="1:53" ht="27" hidden="1" customHeight="1" x14ac:dyDescent="0.25">
      <c r="A271" s="54" t="s">
        <v>425</v>
      </c>
      <c r="B271" s="54" t="s">
        <v>426</v>
      </c>
      <c r="C271" s="31">
        <v>4301031154</v>
      </c>
      <c r="D271" s="330">
        <v>4607091387292</v>
      </c>
      <c r="E271" s="326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6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427</v>
      </c>
      <c r="B272" s="54" t="s">
        <v>428</v>
      </c>
      <c r="C272" s="31">
        <v>4301031155</v>
      </c>
      <c r="D272" s="330">
        <v>4607091387315</v>
      </c>
      <c r="E272" s="326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6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46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47"/>
      <c r="N273" s="327" t="s">
        <v>66</v>
      </c>
      <c r="O273" s="328"/>
      <c r="P273" s="328"/>
      <c r="Q273" s="328"/>
      <c r="R273" s="328"/>
      <c r="S273" s="328"/>
      <c r="T273" s="329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hidden="1" x14ac:dyDescent="0.2">
      <c r="A274" s="323"/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47"/>
      <c r="N274" s="327" t="s">
        <v>66</v>
      </c>
      <c r="O274" s="328"/>
      <c r="P274" s="328"/>
      <c r="Q274" s="328"/>
      <c r="R274" s="328"/>
      <c r="S274" s="328"/>
      <c r="T274" s="329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hidden="1" customHeight="1" x14ac:dyDescent="0.25">
      <c r="A275" s="355" t="s">
        <v>429</v>
      </c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3"/>
      <c r="N275" s="323"/>
      <c r="O275" s="323"/>
      <c r="P275" s="323"/>
      <c r="Q275" s="323"/>
      <c r="R275" s="323"/>
      <c r="S275" s="323"/>
      <c r="T275" s="323"/>
      <c r="U275" s="323"/>
      <c r="V275" s="323"/>
      <c r="W275" s="323"/>
      <c r="X275" s="323"/>
      <c r="Y275" s="309"/>
      <c r="Z275" s="309"/>
    </row>
    <row r="276" spans="1:53" ht="14.25" hidden="1" customHeight="1" x14ac:dyDescent="0.25">
      <c r="A276" s="322" t="s">
        <v>60</v>
      </c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3"/>
      <c r="N276" s="323"/>
      <c r="O276" s="323"/>
      <c r="P276" s="323"/>
      <c r="Q276" s="323"/>
      <c r="R276" s="323"/>
      <c r="S276" s="323"/>
      <c r="T276" s="323"/>
      <c r="U276" s="323"/>
      <c r="V276" s="323"/>
      <c r="W276" s="323"/>
      <c r="X276" s="323"/>
      <c r="Y276" s="310"/>
      <c r="Z276" s="310"/>
    </row>
    <row r="277" spans="1:53" ht="27" customHeight="1" x14ac:dyDescent="0.25">
      <c r="A277" s="54" t="s">
        <v>430</v>
      </c>
      <c r="B277" s="54" t="s">
        <v>431</v>
      </c>
      <c r="C277" s="31">
        <v>4301031066</v>
      </c>
      <c r="D277" s="330">
        <v>4607091383836</v>
      </c>
      <c r="E277" s="326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6"/>
      <c r="S277" s="34"/>
      <c r="T277" s="34"/>
      <c r="U277" s="35" t="s">
        <v>65</v>
      </c>
      <c r="V277" s="314">
        <v>5</v>
      </c>
      <c r="W277" s="315">
        <f>IFERROR(IF(V277="",0,CEILING((V277/$H277),1)*$H277),"")</f>
        <v>5.4</v>
      </c>
      <c r="X277" s="36">
        <f>IFERROR(IF(W277=0,"",ROUNDUP(W277/H277,0)*0.00753),"")</f>
        <v>2.2589999999999999E-2</v>
      </c>
      <c r="Y277" s="56"/>
      <c r="Z277" s="57"/>
      <c r="AD277" s="58"/>
      <c r="BA277" s="211" t="s">
        <v>1</v>
      </c>
    </row>
    <row r="278" spans="1:53" x14ac:dyDescent="0.2">
      <c r="A278" s="346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47"/>
      <c r="N278" s="327" t="s">
        <v>66</v>
      </c>
      <c r="O278" s="328"/>
      <c r="P278" s="328"/>
      <c r="Q278" s="328"/>
      <c r="R278" s="328"/>
      <c r="S278" s="328"/>
      <c r="T278" s="329"/>
      <c r="U278" s="37" t="s">
        <v>67</v>
      </c>
      <c r="V278" s="316">
        <f>IFERROR(V277/H277,"0")</f>
        <v>2.7777777777777777</v>
      </c>
      <c r="W278" s="316">
        <f>IFERROR(W277/H277,"0")</f>
        <v>3</v>
      </c>
      <c r="X278" s="316">
        <f>IFERROR(IF(X277="",0,X277),"0")</f>
        <v>2.2589999999999999E-2</v>
      </c>
      <c r="Y278" s="317"/>
      <c r="Z278" s="317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47"/>
      <c r="N279" s="327" t="s">
        <v>66</v>
      </c>
      <c r="O279" s="328"/>
      <c r="P279" s="328"/>
      <c r="Q279" s="328"/>
      <c r="R279" s="328"/>
      <c r="S279" s="328"/>
      <c r="T279" s="329"/>
      <c r="U279" s="37" t="s">
        <v>65</v>
      </c>
      <c r="V279" s="316">
        <f>IFERROR(SUM(V277:V277),"0")</f>
        <v>5</v>
      </c>
      <c r="W279" s="316">
        <f>IFERROR(SUM(W277:W277),"0")</f>
        <v>5.4</v>
      </c>
      <c r="X279" s="37"/>
      <c r="Y279" s="317"/>
      <c r="Z279" s="317"/>
    </row>
    <row r="280" spans="1:53" ht="14.25" hidden="1" customHeight="1" x14ac:dyDescent="0.25">
      <c r="A280" s="322" t="s">
        <v>68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10"/>
      <c r="Z280" s="310"/>
    </row>
    <row r="281" spans="1:53" ht="27" hidden="1" customHeight="1" x14ac:dyDescent="0.25">
      <c r="A281" s="54" t="s">
        <v>432</v>
      </c>
      <c r="B281" s="54" t="s">
        <v>433</v>
      </c>
      <c r="C281" s="31">
        <v>4301051142</v>
      </c>
      <c r="D281" s="330">
        <v>4607091387919</v>
      </c>
      <c r="E281" s="326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6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hidden="1" x14ac:dyDescent="0.2">
      <c r="A282" s="346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47"/>
      <c r="N282" s="327" t="s">
        <v>66</v>
      </c>
      <c r="O282" s="328"/>
      <c r="P282" s="328"/>
      <c r="Q282" s="328"/>
      <c r="R282" s="328"/>
      <c r="S282" s="328"/>
      <c r="T282" s="329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hidden="1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47"/>
      <c r="N283" s="327" t="s">
        <v>66</v>
      </c>
      <c r="O283" s="328"/>
      <c r="P283" s="328"/>
      <c r="Q283" s="328"/>
      <c r="R283" s="328"/>
      <c r="S283" s="328"/>
      <c r="T283" s="329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hidden="1" customHeight="1" x14ac:dyDescent="0.25">
      <c r="A284" s="322" t="s">
        <v>213</v>
      </c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  <c r="U284" s="323"/>
      <c r="V284" s="323"/>
      <c r="W284" s="323"/>
      <c r="X284" s="323"/>
      <c r="Y284" s="310"/>
      <c r="Z284" s="310"/>
    </row>
    <row r="285" spans="1:53" ht="27" hidden="1" customHeight="1" x14ac:dyDescent="0.25">
      <c r="A285" s="54" t="s">
        <v>434</v>
      </c>
      <c r="B285" s="54" t="s">
        <v>435</v>
      </c>
      <c r="C285" s="31">
        <v>4301060324</v>
      </c>
      <c r="D285" s="330">
        <v>4607091388831</v>
      </c>
      <c r="E285" s="326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6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46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47"/>
      <c r="N286" s="327" t="s">
        <v>66</v>
      </c>
      <c r="O286" s="328"/>
      <c r="P286" s="328"/>
      <c r="Q286" s="328"/>
      <c r="R286" s="328"/>
      <c r="S286" s="328"/>
      <c r="T286" s="329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hidden="1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47"/>
      <c r="N287" s="327" t="s">
        <v>66</v>
      </c>
      <c r="O287" s="328"/>
      <c r="P287" s="328"/>
      <c r="Q287" s="328"/>
      <c r="R287" s="328"/>
      <c r="S287" s="328"/>
      <c r="T287" s="329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hidden="1" customHeight="1" x14ac:dyDescent="0.25">
      <c r="A288" s="322" t="s">
        <v>81</v>
      </c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3"/>
      <c r="P288" s="323"/>
      <c r="Q288" s="323"/>
      <c r="R288" s="323"/>
      <c r="S288" s="323"/>
      <c r="T288" s="323"/>
      <c r="U288" s="323"/>
      <c r="V288" s="323"/>
      <c r="W288" s="323"/>
      <c r="X288" s="323"/>
      <c r="Y288" s="310"/>
      <c r="Z288" s="310"/>
    </row>
    <row r="289" spans="1:53" ht="27" customHeight="1" x14ac:dyDescent="0.25">
      <c r="A289" s="54" t="s">
        <v>436</v>
      </c>
      <c r="B289" s="54" t="s">
        <v>437</v>
      </c>
      <c r="C289" s="31">
        <v>4301032015</v>
      </c>
      <c r="D289" s="330">
        <v>4607091383102</v>
      </c>
      <c r="E289" s="326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6"/>
      <c r="S289" s="34"/>
      <c r="T289" s="34"/>
      <c r="U289" s="35" t="s">
        <v>65</v>
      </c>
      <c r="V289" s="314">
        <v>16</v>
      </c>
      <c r="W289" s="315">
        <f>IFERROR(IF(V289="",0,CEILING((V289/$H289),1)*$H289),"")</f>
        <v>17.849999999999998</v>
      </c>
      <c r="X289" s="36">
        <f>IFERROR(IF(W289=0,"",ROUNDUP(W289/H289,0)*0.00753),"")</f>
        <v>5.271E-2</v>
      </c>
      <c r="Y289" s="56"/>
      <c r="Z289" s="57"/>
      <c r="AD289" s="58"/>
      <c r="BA289" s="214" t="s">
        <v>1</v>
      </c>
    </row>
    <row r="290" spans="1:53" x14ac:dyDescent="0.2">
      <c r="A290" s="346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47"/>
      <c r="N290" s="327" t="s">
        <v>66</v>
      </c>
      <c r="O290" s="328"/>
      <c r="P290" s="328"/>
      <c r="Q290" s="328"/>
      <c r="R290" s="328"/>
      <c r="S290" s="328"/>
      <c r="T290" s="329"/>
      <c r="U290" s="37" t="s">
        <v>67</v>
      </c>
      <c r="V290" s="316">
        <f>IFERROR(V289/H289,"0")</f>
        <v>6.2745098039215694</v>
      </c>
      <c r="W290" s="316">
        <f>IFERROR(W289/H289,"0")</f>
        <v>7</v>
      </c>
      <c r="X290" s="316">
        <f>IFERROR(IF(X289="",0,X289),"0")</f>
        <v>5.271E-2</v>
      </c>
      <c r="Y290" s="317"/>
      <c r="Z290" s="317"/>
    </row>
    <row r="291" spans="1:53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47"/>
      <c r="N291" s="327" t="s">
        <v>66</v>
      </c>
      <c r="O291" s="328"/>
      <c r="P291" s="328"/>
      <c r="Q291" s="328"/>
      <c r="R291" s="328"/>
      <c r="S291" s="328"/>
      <c r="T291" s="329"/>
      <c r="U291" s="37" t="s">
        <v>65</v>
      </c>
      <c r="V291" s="316">
        <f>IFERROR(SUM(V289:V289),"0")</f>
        <v>16</v>
      </c>
      <c r="W291" s="316">
        <f>IFERROR(SUM(W289:W289),"0")</f>
        <v>17.849999999999998</v>
      </c>
      <c r="X291" s="37"/>
      <c r="Y291" s="317"/>
      <c r="Z291" s="317"/>
    </row>
    <row r="292" spans="1:53" ht="27.75" hidden="1" customHeight="1" x14ac:dyDescent="0.2">
      <c r="A292" s="418" t="s">
        <v>438</v>
      </c>
      <c r="B292" s="419"/>
      <c r="C292" s="419"/>
      <c r="D292" s="419"/>
      <c r="E292" s="419"/>
      <c r="F292" s="419"/>
      <c r="G292" s="419"/>
      <c r="H292" s="419"/>
      <c r="I292" s="419"/>
      <c r="J292" s="419"/>
      <c r="K292" s="419"/>
      <c r="L292" s="419"/>
      <c r="M292" s="419"/>
      <c r="N292" s="419"/>
      <c r="O292" s="419"/>
      <c r="P292" s="419"/>
      <c r="Q292" s="419"/>
      <c r="R292" s="419"/>
      <c r="S292" s="419"/>
      <c r="T292" s="419"/>
      <c r="U292" s="419"/>
      <c r="V292" s="419"/>
      <c r="W292" s="419"/>
      <c r="X292" s="419"/>
      <c r="Y292" s="48"/>
      <c r="Z292" s="48"/>
    </row>
    <row r="293" spans="1:53" ht="16.5" hidden="1" customHeight="1" x14ac:dyDescent="0.25">
      <c r="A293" s="355" t="s">
        <v>439</v>
      </c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3"/>
      <c r="N293" s="323"/>
      <c r="O293" s="323"/>
      <c r="P293" s="323"/>
      <c r="Q293" s="323"/>
      <c r="R293" s="323"/>
      <c r="S293" s="323"/>
      <c r="T293" s="323"/>
      <c r="U293" s="323"/>
      <c r="V293" s="323"/>
      <c r="W293" s="323"/>
      <c r="X293" s="323"/>
      <c r="Y293" s="309"/>
      <c r="Z293" s="309"/>
    </row>
    <row r="294" spans="1:53" ht="14.25" hidden="1" customHeight="1" x14ac:dyDescent="0.25">
      <c r="A294" s="322" t="s">
        <v>103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23"/>
      <c r="Y294" s="310"/>
      <c r="Z294" s="310"/>
    </row>
    <row r="295" spans="1:53" ht="27" customHeight="1" x14ac:dyDescent="0.25">
      <c r="A295" s="54" t="s">
        <v>440</v>
      </c>
      <c r="B295" s="54" t="s">
        <v>441</v>
      </c>
      <c r="C295" s="31">
        <v>4301011339</v>
      </c>
      <c r="D295" s="330">
        <v>4607091383997</v>
      </c>
      <c r="E295" s="326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6"/>
      <c r="S295" s="34"/>
      <c r="T295" s="34"/>
      <c r="U295" s="35" t="s">
        <v>65</v>
      </c>
      <c r="V295" s="314">
        <v>606</v>
      </c>
      <c r="W295" s="315">
        <f t="shared" ref="W295:W302" si="13">IFERROR(IF(V295="",0,CEILING((V295/$H295),1)*$H295),"")</f>
        <v>615</v>
      </c>
      <c r="X295" s="36">
        <f>IFERROR(IF(W295=0,"",ROUNDUP(W295/H295,0)*0.02175),"")</f>
        <v>0.89174999999999993</v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440</v>
      </c>
      <c r="B296" s="54" t="s">
        <v>442</v>
      </c>
      <c r="C296" s="31">
        <v>4301011239</v>
      </c>
      <c r="D296" s="330">
        <v>4607091383997</v>
      </c>
      <c r="E296" s="326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6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4301011326</v>
      </c>
      <c r="D297" s="330">
        <v>4607091384130</v>
      </c>
      <c r="E297" s="326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6"/>
      <c r="S297" s="34"/>
      <c r="T297" s="34"/>
      <c r="U297" s="35" t="s">
        <v>65</v>
      </c>
      <c r="V297" s="314">
        <v>1851</v>
      </c>
      <c r="W297" s="315">
        <f t="shared" si="13"/>
        <v>1860</v>
      </c>
      <c r="X297" s="36">
        <f>IFERROR(IF(W297=0,"",ROUNDUP(W297/H297,0)*0.02175),"")</f>
        <v>2.6969999999999996</v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443</v>
      </c>
      <c r="B298" s="54" t="s">
        <v>445</v>
      </c>
      <c r="C298" s="31">
        <v>4301011240</v>
      </c>
      <c r="D298" s="330">
        <v>4607091384130</v>
      </c>
      <c r="E298" s="326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6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hidden="1" customHeight="1" x14ac:dyDescent="0.25">
      <c r="A299" s="54" t="s">
        <v>446</v>
      </c>
      <c r="B299" s="54" t="s">
        <v>447</v>
      </c>
      <c r="C299" s="31">
        <v>4301011330</v>
      </c>
      <c r="D299" s="330">
        <v>4607091384147</v>
      </c>
      <c r="E299" s="326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6"/>
      <c r="S299" s="34"/>
      <c r="T299" s="34"/>
      <c r="U299" s="35" t="s">
        <v>65</v>
      </c>
      <c r="V299" s="314">
        <v>0</v>
      </c>
      <c r="W299" s="315">
        <f t="shared" si="13"/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446</v>
      </c>
      <c r="B300" s="54" t="s">
        <v>448</v>
      </c>
      <c r="C300" s="31">
        <v>4301011238</v>
      </c>
      <c r="D300" s="330">
        <v>4607091384147</v>
      </c>
      <c r="E300" s="326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83" t="s">
        <v>449</v>
      </c>
      <c r="O300" s="325"/>
      <c r="P300" s="325"/>
      <c r="Q300" s="325"/>
      <c r="R300" s="326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4301011327</v>
      </c>
      <c r="D301" s="330">
        <v>4607091384154</v>
      </c>
      <c r="E301" s="326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6"/>
      <c r="S301" s="34"/>
      <c r="T301" s="34"/>
      <c r="U301" s="35" t="s">
        <v>65</v>
      </c>
      <c r="V301" s="314">
        <v>12</v>
      </c>
      <c r="W301" s="315">
        <f t="shared" si="13"/>
        <v>15</v>
      </c>
      <c r="X301" s="36">
        <f>IFERROR(IF(W301=0,"",ROUNDUP(W301/H301,0)*0.00937),"")</f>
        <v>2.811E-2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453</v>
      </c>
      <c r="C302" s="31">
        <v>4301011332</v>
      </c>
      <c r="D302" s="330">
        <v>4607091384161</v>
      </c>
      <c r="E302" s="326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6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x14ac:dyDescent="0.2">
      <c r="A303" s="346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47"/>
      <c r="N303" s="327" t="s">
        <v>66</v>
      </c>
      <c r="O303" s="328"/>
      <c r="P303" s="328"/>
      <c r="Q303" s="328"/>
      <c r="R303" s="328"/>
      <c r="S303" s="328"/>
      <c r="T303" s="329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166.20000000000002</v>
      </c>
      <c r="W303" s="316">
        <f>IFERROR(W295/H295,"0")+IFERROR(W296/H296,"0")+IFERROR(W297/H297,"0")+IFERROR(W298/H298,"0")+IFERROR(W299/H299,"0")+IFERROR(W300/H300,"0")+IFERROR(W301/H301,"0")+IFERROR(W302/H302,"0")</f>
        <v>168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3.6168599999999995</v>
      </c>
      <c r="Y303" s="317"/>
      <c r="Z303" s="317"/>
    </row>
    <row r="304" spans="1:53" x14ac:dyDescent="0.2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47"/>
      <c r="N304" s="327" t="s">
        <v>66</v>
      </c>
      <c r="O304" s="328"/>
      <c r="P304" s="328"/>
      <c r="Q304" s="328"/>
      <c r="R304" s="328"/>
      <c r="S304" s="328"/>
      <c r="T304" s="329"/>
      <c r="U304" s="37" t="s">
        <v>65</v>
      </c>
      <c r="V304" s="316">
        <f>IFERROR(SUM(V295:V302),"0")</f>
        <v>2469</v>
      </c>
      <c r="W304" s="316">
        <f>IFERROR(SUM(W295:W302),"0")</f>
        <v>2490</v>
      </c>
      <c r="X304" s="37"/>
      <c r="Y304" s="317"/>
      <c r="Z304" s="317"/>
    </row>
    <row r="305" spans="1:53" ht="14.25" hidden="1" customHeight="1" x14ac:dyDescent="0.25">
      <c r="A305" s="322" t="s">
        <v>95</v>
      </c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310"/>
      <c r="Z305" s="310"/>
    </row>
    <row r="306" spans="1:53" ht="27" customHeight="1" x14ac:dyDescent="0.25">
      <c r="A306" s="54" t="s">
        <v>454</v>
      </c>
      <c r="B306" s="54" t="s">
        <v>455</v>
      </c>
      <c r="C306" s="31">
        <v>4301020178</v>
      </c>
      <c r="D306" s="330">
        <v>4607091383980</v>
      </c>
      <c r="E306" s="326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6"/>
      <c r="S306" s="34"/>
      <c r="T306" s="34"/>
      <c r="U306" s="35" t="s">
        <v>65</v>
      </c>
      <c r="V306" s="314">
        <v>131</v>
      </c>
      <c r="W306" s="315">
        <f>IFERROR(IF(V306="",0,CEILING((V306/$H306),1)*$H306),"")</f>
        <v>135</v>
      </c>
      <c r="X306" s="36">
        <f>IFERROR(IF(W306=0,"",ROUNDUP(W306/H306,0)*0.02175),"")</f>
        <v>0.19574999999999998</v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456</v>
      </c>
      <c r="B307" s="54" t="s">
        <v>457</v>
      </c>
      <c r="C307" s="31">
        <v>4301020270</v>
      </c>
      <c r="D307" s="330">
        <v>4680115883314</v>
      </c>
      <c r="E307" s="326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471" t="s">
        <v>458</v>
      </c>
      <c r="O307" s="325"/>
      <c r="P307" s="325"/>
      <c r="Q307" s="325"/>
      <c r="R307" s="326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459</v>
      </c>
      <c r="B308" s="54" t="s">
        <v>460</v>
      </c>
      <c r="C308" s="31">
        <v>4301020179</v>
      </c>
      <c r="D308" s="330">
        <v>4607091384178</v>
      </c>
      <c r="E308" s="326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6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x14ac:dyDescent="0.2">
      <c r="A309" s="346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47"/>
      <c r="N309" s="327" t="s">
        <v>66</v>
      </c>
      <c r="O309" s="328"/>
      <c r="P309" s="328"/>
      <c r="Q309" s="328"/>
      <c r="R309" s="328"/>
      <c r="S309" s="328"/>
      <c r="T309" s="329"/>
      <c r="U309" s="37" t="s">
        <v>67</v>
      </c>
      <c r="V309" s="316">
        <f>IFERROR(V306/H306,"0")+IFERROR(V307/H307,"0")+IFERROR(V308/H308,"0")</f>
        <v>8.7333333333333325</v>
      </c>
      <c r="W309" s="316">
        <f>IFERROR(W306/H306,"0")+IFERROR(W307/H307,"0")+IFERROR(W308/H308,"0")</f>
        <v>9</v>
      </c>
      <c r="X309" s="316">
        <f>IFERROR(IF(X306="",0,X306),"0")+IFERROR(IF(X307="",0,X307),"0")+IFERROR(IF(X308="",0,X308),"0")</f>
        <v>0.19574999999999998</v>
      </c>
      <c r="Y309" s="317"/>
      <c r="Z309" s="317"/>
    </row>
    <row r="310" spans="1:53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47"/>
      <c r="N310" s="327" t="s">
        <v>66</v>
      </c>
      <c r="O310" s="328"/>
      <c r="P310" s="328"/>
      <c r="Q310" s="328"/>
      <c r="R310" s="328"/>
      <c r="S310" s="328"/>
      <c r="T310" s="329"/>
      <c r="U310" s="37" t="s">
        <v>65</v>
      </c>
      <c r="V310" s="316">
        <f>IFERROR(SUM(V306:V308),"0")</f>
        <v>131</v>
      </c>
      <c r="W310" s="316">
        <f>IFERROR(SUM(W306:W308),"0")</f>
        <v>135</v>
      </c>
      <c r="X310" s="37"/>
      <c r="Y310" s="317"/>
      <c r="Z310" s="317"/>
    </row>
    <row r="311" spans="1:53" ht="14.25" hidden="1" customHeight="1" x14ac:dyDescent="0.25">
      <c r="A311" s="322" t="s">
        <v>68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23"/>
      <c r="Y311" s="310"/>
      <c r="Z311" s="310"/>
    </row>
    <row r="312" spans="1:53" ht="27" hidden="1" customHeight="1" x14ac:dyDescent="0.25">
      <c r="A312" s="54" t="s">
        <v>461</v>
      </c>
      <c r="B312" s="54" t="s">
        <v>462</v>
      </c>
      <c r="C312" s="31">
        <v>4301051560</v>
      </c>
      <c r="D312" s="330">
        <v>4607091383928</v>
      </c>
      <c r="E312" s="326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634" t="s">
        <v>463</v>
      </c>
      <c r="O312" s="325"/>
      <c r="P312" s="325"/>
      <c r="Q312" s="325"/>
      <c r="R312" s="326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customHeight="1" x14ac:dyDescent="0.25">
      <c r="A313" s="54" t="s">
        <v>464</v>
      </c>
      <c r="B313" s="54" t="s">
        <v>465</v>
      </c>
      <c r="C313" s="31">
        <v>4301051298</v>
      </c>
      <c r="D313" s="330">
        <v>4607091384260</v>
      </c>
      <c r="E313" s="326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5"/>
      <c r="P313" s="325"/>
      <c r="Q313" s="325"/>
      <c r="R313" s="326"/>
      <c r="S313" s="34"/>
      <c r="T313" s="34"/>
      <c r="U313" s="35" t="s">
        <v>65</v>
      </c>
      <c r="V313" s="314">
        <v>5</v>
      </c>
      <c r="W313" s="315">
        <f>IFERROR(IF(V313="",0,CEILING((V313/$H313),1)*$H313),"")</f>
        <v>7.8</v>
      </c>
      <c r="X313" s="36">
        <f>IFERROR(IF(W313=0,"",ROUNDUP(W313/H313,0)*0.02175),"")</f>
        <v>2.1749999999999999E-2</v>
      </c>
      <c r="Y313" s="56"/>
      <c r="Z313" s="57"/>
      <c r="AD313" s="58"/>
      <c r="BA313" s="227" t="s">
        <v>1</v>
      </c>
    </row>
    <row r="314" spans="1:53" x14ac:dyDescent="0.2">
      <c r="A314" s="346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47"/>
      <c r="N314" s="327" t="s">
        <v>66</v>
      </c>
      <c r="O314" s="328"/>
      <c r="P314" s="328"/>
      <c r="Q314" s="328"/>
      <c r="R314" s="328"/>
      <c r="S314" s="328"/>
      <c r="T314" s="329"/>
      <c r="U314" s="37" t="s">
        <v>67</v>
      </c>
      <c r="V314" s="316">
        <f>IFERROR(V312/H312,"0")+IFERROR(V313/H313,"0")</f>
        <v>0.64102564102564108</v>
      </c>
      <c r="W314" s="316">
        <f>IFERROR(W312/H312,"0")+IFERROR(W313/H313,"0")</f>
        <v>1</v>
      </c>
      <c r="X314" s="316">
        <f>IFERROR(IF(X312="",0,X312),"0")+IFERROR(IF(X313="",0,X313),"0")</f>
        <v>2.1749999999999999E-2</v>
      </c>
      <c r="Y314" s="317"/>
      <c r="Z314" s="317"/>
    </row>
    <row r="315" spans="1:53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47"/>
      <c r="N315" s="327" t="s">
        <v>66</v>
      </c>
      <c r="O315" s="328"/>
      <c r="P315" s="328"/>
      <c r="Q315" s="328"/>
      <c r="R315" s="328"/>
      <c r="S315" s="328"/>
      <c r="T315" s="329"/>
      <c r="U315" s="37" t="s">
        <v>65</v>
      </c>
      <c r="V315" s="316">
        <f>IFERROR(SUM(V312:V313),"0")</f>
        <v>5</v>
      </c>
      <c r="W315" s="316">
        <f>IFERROR(SUM(W312:W313),"0")</f>
        <v>7.8</v>
      </c>
      <c r="X315" s="37"/>
      <c r="Y315" s="317"/>
      <c r="Z315" s="317"/>
    </row>
    <row r="316" spans="1:53" ht="14.25" hidden="1" customHeight="1" x14ac:dyDescent="0.25">
      <c r="A316" s="322" t="s">
        <v>213</v>
      </c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23"/>
      <c r="Y316" s="310"/>
      <c r="Z316" s="310"/>
    </row>
    <row r="317" spans="1:53" ht="16.5" customHeight="1" x14ac:dyDescent="0.25">
      <c r="A317" s="54" t="s">
        <v>466</v>
      </c>
      <c r="B317" s="54" t="s">
        <v>467</v>
      </c>
      <c r="C317" s="31">
        <v>4301060314</v>
      </c>
      <c r="D317" s="330">
        <v>4607091384673</v>
      </c>
      <c r="E317" s="326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6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5"/>
      <c r="P317" s="325"/>
      <c r="Q317" s="325"/>
      <c r="R317" s="326"/>
      <c r="S317" s="34"/>
      <c r="T317" s="34"/>
      <c r="U317" s="35" t="s">
        <v>65</v>
      </c>
      <c r="V317" s="314">
        <v>79</v>
      </c>
      <c r="W317" s="315">
        <f>IFERROR(IF(V317="",0,CEILING((V317/$H317),1)*$H317),"")</f>
        <v>85.8</v>
      </c>
      <c r="X317" s="36">
        <f>IFERROR(IF(W317=0,"",ROUNDUP(W317/H317,0)*0.02175),"")</f>
        <v>0.23924999999999999</v>
      </c>
      <c r="Y317" s="56"/>
      <c r="Z317" s="57"/>
      <c r="AD317" s="58"/>
      <c r="BA317" s="228" t="s">
        <v>1</v>
      </c>
    </row>
    <row r="318" spans="1:53" x14ac:dyDescent="0.2">
      <c r="A318" s="346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47"/>
      <c r="N318" s="327" t="s">
        <v>66</v>
      </c>
      <c r="O318" s="328"/>
      <c r="P318" s="328"/>
      <c r="Q318" s="328"/>
      <c r="R318" s="328"/>
      <c r="S318" s="328"/>
      <c r="T318" s="329"/>
      <c r="U318" s="37" t="s">
        <v>67</v>
      </c>
      <c r="V318" s="316">
        <f>IFERROR(V317/H317,"0")</f>
        <v>10.128205128205128</v>
      </c>
      <c r="W318" s="316">
        <f>IFERROR(W317/H317,"0")</f>
        <v>11</v>
      </c>
      <c r="X318" s="316">
        <f>IFERROR(IF(X317="",0,X317),"0")</f>
        <v>0.23924999999999999</v>
      </c>
      <c r="Y318" s="317"/>
      <c r="Z318" s="317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47"/>
      <c r="N319" s="327" t="s">
        <v>66</v>
      </c>
      <c r="O319" s="328"/>
      <c r="P319" s="328"/>
      <c r="Q319" s="328"/>
      <c r="R319" s="328"/>
      <c r="S319" s="328"/>
      <c r="T319" s="329"/>
      <c r="U319" s="37" t="s">
        <v>65</v>
      </c>
      <c r="V319" s="316">
        <f>IFERROR(SUM(V317:V317),"0")</f>
        <v>79</v>
      </c>
      <c r="W319" s="316">
        <f>IFERROR(SUM(W317:W317),"0")</f>
        <v>85.8</v>
      </c>
      <c r="X319" s="37"/>
      <c r="Y319" s="317"/>
      <c r="Z319" s="317"/>
    </row>
    <row r="320" spans="1:53" ht="16.5" hidden="1" customHeight="1" x14ac:dyDescent="0.25">
      <c r="A320" s="355" t="s">
        <v>468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09"/>
      <c r="Z320" s="309"/>
    </row>
    <row r="321" spans="1:53" ht="14.25" hidden="1" customHeight="1" x14ac:dyDescent="0.25">
      <c r="A321" s="322" t="s">
        <v>103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23"/>
      <c r="Y321" s="310"/>
      <c r="Z321" s="310"/>
    </row>
    <row r="322" spans="1:53" ht="27" hidden="1" customHeight="1" x14ac:dyDescent="0.25">
      <c r="A322" s="54" t="s">
        <v>469</v>
      </c>
      <c r="B322" s="54" t="s">
        <v>470</v>
      </c>
      <c r="C322" s="31">
        <v>4301011324</v>
      </c>
      <c r="D322" s="330">
        <v>4607091384185</v>
      </c>
      <c r="E322" s="326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5"/>
      <c r="P322" s="325"/>
      <c r="Q322" s="325"/>
      <c r="R322" s="326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471</v>
      </c>
      <c r="B323" s="54" t="s">
        <v>472</v>
      </c>
      <c r="C323" s="31">
        <v>4301011312</v>
      </c>
      <c r="D323" s="330">
        <v>4607091384192</v>
      </c>
      <c r="E323" s="326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5"/>
      <c r="P323" s="325"/>
      <c r="Q323" s="325"/>
      <c r="R323" s="326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473</v>
      </c>
      <c r="B324" s="54" t="s">
        <v>474</v>
      </c>
      <c r="C324" s="31">
        <v>4301011483</v>
      </c>
      <c r="D324" s="330">
        <v>4680115881907</v>
      </c>
      <c r="E324" s="326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5"/>
      <c r="P324" s="325"/>
      <c r="Q324" s="325"/>
      <c r="R324" s="326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475</v>
      </c>
      <c r="B325" s="54" t="s">
        <v>476</v>
      </c>
      <c r="C325" s="31">
        <v>4301011303</v>
      </c>
      <c r="D325" s="330">
        <v>4607091384680</v>
      </c>
      <c r="E325" s="326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6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5"/>
      <c r="P325" s="325"/>
      <c r="Q325" s="325"/>
      <c r="R325" s="326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hidden="1" x14ac:dyDescent="0.2">
      <c r="A326" s="346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47"/>
      <c r="N326" s="327" t="s">
        <v>66</v>
      </c>
      <c r="O326" s="328"/>
      <c r="P326" s="328"/>
      <c r="Q326" s="328"/>
      <c r="R326" s="328"/>
      <c r="S326" s="328"/>
      <c r="T326" s="329"/>
      <c r="U326" s="37" t="s">
        <v>67</v>
      </c>
      <c r="V326" s="316">
        <f>IFERROR(V322/H322,"0")+IFERROR(V323/H323,"0")+IFERROR(V324/H324,"0")+IFERROR(V325/H325,"0")</f>
        <v>0</v>
      </c>
      <c r="W326" s="316">
        <f>IFERROR(W322/H322,"0")+IFERROR(W323/H323,"0")+IFERROR(W324/H324,"0")+IFERROR(W325/H325,"0")</f>
        <v>0</v>
      </c>
      <c r="X326" s="316">
        <f>IFERROR(IF(X322="",0,X322),"0")+IFERROR(IF(X323="",0,X323),"0")+IFERROR(IF(X324="",0,X324),"0")+IFERROR(IF(X325="",0,X325),"0")</f>
        <v>0</v>
      </c>
      <c r="Y326" s="317"/>
      <c r="Z326" s="317"/>
    </row>
    <row r="327" spans="1:53" hidden="1" x14ac:dyDescent="0.2">
      <c r="A327" s="323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47"/>
      <c r="N327" s="327" t="s">
        <v>66</v>
      </c>
      <c r="O327" s="328"/>
      <c r="P327" s="328"/>
      <c r="Q327" s="328"/>
      <c r="R327" s="328"/>
      <c r="S327" s="328"/>
      <c r="T327" s="329"/>
      <c r="U327" s="37" t="s">
        <v>65</v>
      </c>
      <c r="V327" s="316">
        <f>IFERROR(SUM(V322:V325),"0")</f>
        <v>0</v>
      </c>
      <c r="W327" s="316">
        <f>IFERROR(SUM(W322:W325),"0")</f>
        <v>0</v>
      </c>
      <c r="X327" s="37"/>
      <c r="Y327" s="317"/>
      <c r="Z327" s="317"/>
    </row>
    <row r="328" spans="1:53" ht="14.25" hidden="1" customHeight="1" x14ac:dyDescent="0.25">
      <c r="A328" s="322" t="s">
        <v>60</v>
      </c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  <c r="U328" s="323"/>
      <c r="V328" s="323"/>
      <c r="W328" s="323"/>
      <c r="X328" s="323"/>
      <c r="Y328" s="310"/>
      <c r="Z328" s="310"/>
    </row>
    <row r="329" spans="1:53" ht="27" hidden="1" customHeight="1" x14ac:dyDescent="0.25">
      <c r="A329" s="54" t="s">
        <v>477</v>
      </c>
      <c r="B329" s="54" t="s">
        <v>478</v>
      </c>
      <c r="C329" s="31">
        <v>4301031139</v>
      </c>
      <c r="D329" s="330">
        <v>4607091384802</v>
      </c>
      <c r="E329" s="326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5"/>
      <c r="P329" s="325"/>
      <c r="Q329" s="325"/>
      <c r="R329" s="326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3" t="s">
        <v>1</v>
      </c>
    </row>
    <row r="330" spans="1:53" ht="27" customHeight="1" x14ac:dyDescent="0.25">
      <c r="A330" s="54" t="s">
        <v>479</v>
      </c>
      <c r="B330" s="54" t="s">
        <v>480</v>
      </c>
      <c r="C330" s="31">
        <v>4301031140</v>
      </c>
      <c r="D330" s="330">
        <v>4607091384826</v>
      </c>
      <c r="E330" s="326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5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5"/>
      <c r="P330" s="325"/>
      <c r="Q330" s="325"/>
      <c r="R330" s="326"/>
      <c r="S330" s="34"/>
      <c r="T330" s="34"/>
      <c r="U330" s="35" t="s">
        <v>65</v>
      </c>
      <c r="V330" s="314">
        <v>4.8999999999999986</v>
      </c>
      <c r="W330" s="315">
        <f>IFERROR(IF(V330="",0,CEILING((V330/$H330),1)*$H330),"")</f>
        <v>5.6</v>
      </c>
      <c r="X330" s="36">
        <f>IFERROR(IF(W330=0,"",ROUNDUP(W330/H330,0)*0.00502),"")</f>
        <v>1.004E-2</v>
      </c>
      <c r="Y330" s="56"/>
      <c r="Z330" s="57"/>
      <c r="AD330" s="58"/>
      <c r="BA330" s="234" t="s">
        <v>1</v>
      </c>
    </row>
    <row r="331" spans="1:53" x14ac:dyDescent="0.2">
      <c r="A331" s="346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47"/>
      <c r="N331" s="327" t="s">
        <v>66</v>
      </c>
      <c r="O331" s="328"/>
      <c r="P331" s="328"/>
      <c r="Q331" s="328"/>
      <c r="R331" s="328"/>
      <c r="S331" s="328"/>
      <c r="T331" s="329"/>
      <c r="U331" s="37" t="s">
        <v>67</v>
      </c>
      <c r="V331" s="316">
        <f>IFERROR(V329/H329,"0")+IFERROR(V330/H330,"0")</f>
        <v>1.7499999999999996</v>
      </c>
      <c r="W331" s="316">
        <f>IFERROR(W329/H329,"0")+IFERROR(W330/H330,"0")</f>
        <v>2</v>
      </c>
      <c r="X331" s="316">
        <f>IFERROR(IF(X329="",0,X329),"0")+IFERROR(IF(X330="",0,X330),"0")</f>
        <v>1.004E-2</v>
      </c>
      <c r="Y331" s="317"/>
      <c r="Z331" s="317"/>
    </row>
    <row r="332" spans="1:53" x14ac:dyDescent="0.2">
      <c r="A332" s="323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47"/>
      <c r="N332" s="327" t="s">
        <v>66</v>
      </c>
      <c r="O332" s="328"/>
      <c r="P332" s="328"/>
      <c r="Q332" s="328"/>
      <c r="R332" s="328"/>
      <c r="S332" s="328"/>
      <c r="T332" s="329"/>
      <c r="U332" s="37" t="s">
        <v>65</v>
      </c>
      <c r="V332" s="316">
        <f>IFERROR(SUM(V329:V330),"0")</f>
        <v>4.8999999999999986</v>
      </c>
      <c r="W332" s="316">
        <f>IFERROR(SUM(W329:W330),"0")</f>
        <v>5.6</v>
      </c>
      <c r="X332" s="37"/>
      <c r="Y332" s="317"/>
      <c r="Z332" s="317"/>
    </row>
    <row r="333" spans="1:53" ht="14.25" hidden="1" customHeight="1" x14ac:dyDescent="0.25">
      <c r="A333" s="322" t="s">
        <v>68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23"/>
      <c r="Y333" s="310"/>
      <c r="Z333" s="310"/>
    </row>
    <row r="334" spans="1:53" ht="27" customHeight="1" x14ac:dyDescent="0.25">
      <c r="A334" s="54" t="s">
        <v>481</v>
      </c>
      <c r="B334" s="54" t="s">
        <v>482</v>
      </c>
      <c r="C334" s="31">
        <v>4301051303</v>
      </c>
      <c r="D334" s="330">
        <v>4607091384246</v>
      </c>
      <c r="E334" s="326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3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5"/>
      <c r="P334" s="325"/>
      <c r="Q334" s="325"/>
      <c r="R334" s="326"/>
      <c r="S334" s="34"/>
      <c r="T334" s="34"/>
      <c r="U334" s="35" t="s">
        <v>65</v>
      </c>
      <c r="V334" s="314">
        <v>2890</v>
      </c>
      <c r="W334" s="315">
        <f>IFERROR(IF(V334="",0,CEILING((V334/$H334),1)*$H334),"")</f>
        <v>2893.7999999999997</v>
      </c>
      <c r="X334" s="36">
        <f>IFERROR(IF(W334=0,"",ROUNDUP(W334/H334,0)*0.02175),"")</f>
        <v>8.0692500000000003</v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483</v>
      </c>
      <c r="B335" s="54" t="s">
        <v>484</v>
      </c>
      <c r="C335" s="31">
        <v>4301051445</v>
      </c>
      <c r="D335" s="330">
        <v>4680115881976</v>
      </c>
      <c r="E335" s="326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5"/>
      <c r="P335" s="325"/>
      <c r="Q335" s="325"/>
      <c r="R335" s="326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485</v>
      </c>
      <c r="B336" s="54" t="s">
        <v>486</v>
      </c>
      <c r="C336" s="31">
        <v>4301051297</v>
      </c>
      <c r="D336" s="330">
        <v>4607091384253</v>
      </c>
      <c r="E336" s="326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3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5"/>
      <c r="P336" s="325"/>
      <c r="Q336" s="325"/>
      <c r="R336" s="326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487</v>
      </c>
      <c r="B337" s="54" t="s">
        <v>488</v>
      </c>
      <c r="C337" s="31">
        <v>4301051444</v>
      </c>
      <c r="D337" s="330">
        <v>4680115881969</v>
      </c>
      <c r="E337" s="326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5"/>
      <c r="P337" s="325"/>
      <c r="Q337" s="325"/>
      <c r="R337" s="326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x14ac:dyDescent="0.2">
      <c r="A338" s="346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47"/>
      <c r="N338" s="327" t="s">
        <v>66</v>
      </c>
      <c r="O338" s="328"/>
      <c r="P338" s="328"/>
      <c r="Q338" s="328"/>
      <c r="R338" s="328"/>
      <c r="S338" s="328"/>
      <c r="T338" s="329"/>
      <c r="U338" s="37" t="s">
        <v>67</v>
      </c>
      <c r="V338" s="316">
        <f>IFERROR(V334/H334,"0")+IFERROR(V335/H335,"0")+IFERROR(V336/H336,"0")+IFERROR(V337/H337,"0")</f>
        <v>370.5128205128205</v>
      </c>
      <c r="W338" s="316">
        <f>IFERROR(W334/H334,"0")+IFERROR(W335/H335,"0")+IFERROR(W336/H336,"0")+IFERROR(W337/H337,"0")</f>
        <v>371</v>
      </c>
      <c r="X338" s="316">
        <f>IFERROR(IF(X334="",0,X334),"0")+IFERROR(IF(X335="",0,X335),"0")+IFERROR(IF(X336="",0,X336),"0")+IFERROR(IF(X337="",0,X337),"0")</f>
        <v>8.0692500000000003</v>
      </c>
      <c r="Y338" s="317"/>
      <c r="Z338" s="317"/>
    </row>
    <row r="339" spans="1:53" x14ac:dyDescent="0.2">
      <c r="A339" s="323"/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47"/>
      <c r="N339" s="327" t="s">
        <v>66</v>
      </c>
      <c r="O339" s="328"/>
      <c r="P339" s="328"/>
      <c r="Q339" s="328"/>
      <c r="R339" s="328"/>
      <c r="S339" s="328"/>
      <c r="T339" s="329"/>
      <c r="U339" s="37" t="s">
        <v>65</v>
      </c>
      <c r="V339" s="316">
        <f>IFERROR(SUM(V334:V337),"0")</f>
        <v>2890</v>
      </c>
      <c r="W339" s="316">
        <f>IFERROR(SUM(W334:W337),"0")</f>
        <v>2893.7999999999997</v>
      </c>
      <c r="X339" s="37"/>
      <c r="Y339" s="317"/>
      <c r="Z339" s="317"/>
    </row>
    <row r="340" spans="1:53" ht="14.25" hidden="1" customHeight="1" x14ac:dyDescent="0.25">
      <c r="A340" s="322" t="s">
        <v>213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310"/>
      <c r="Z340" s="310"/>
    </row>
    <row r="341" spans="1:53" ht="27" hidden="1" customHeight="1" x14ac:dyDescent="0.25">
      <c r="A341" s="54" t="s">
        <v>489</v>
      </c>
      <c r="B341" s="54" t="s">
        <v>490</v>
      </c>
      <c r="C341" s="31">
        <v>4301060322</v>
      </c>
      <c r="D341" s="330">
        <v>4607091389357</v>
      </c>
      <c r="E341" s="326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6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5"/>
      <c r="P341" s="325"/>
      <c r="Q341" s="325"/>
      <c r="R341" s="326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hidden="1" x14ac:dyDescent="0.2">
      <c r="A342" s="346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47"/>
      <c r="N342" s="327" t="s">
        <v>66</v>
      </c>
      <c r="O342" s="328"/>
      <c r="P342" s="328"/>
      <c r="Q342" s="328"/>
      <c r="R342" s="328"/>
      <c r="S342" s="328"/>
      <c r="T342" s="329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hidden="1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47"/>
      <c r="N343" s="327" t="s">
        <v>66</v>
      </c>
      <c r="O343" s="328"/>
      <c r="P343" s="328"/>
      <c r="Q343" s="328"/>
      <c r="R343" s="328"/>
      <c r="S343" s="328"/>
      <c r="T343" s="329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hidden="1" customHeight="1" x14ac:dyDescent="0.2">
      <c r="A344" s="418" t="s">
        <v>491</v>
      </c>
      <c r="B344" s="419"/>
      <c r="C344" s="419"/>
      <c r="D344" s="419"/>
      <c r="E344" s="419"/>
      <c r="F344" s="419"/>
      <c r="G344" s="419"/>
      <c r="H344" s="419"/>
      <c r="I344" s="419"/>
      <c r="J344" s="419"/>
      <c r="K344" s="419"/>
      <c r="L344" s="419"/>
      <c r="M344" s="419"/>
      <c r="N344" s="419"/>
      <c r="O344" s="419"/>
      <c r="P344" s="419"/>
      <c r="Q344" s="419"/>
      <c r="R344" s="419"/>
      <c r="S344" s="419"/>
      <c r="T344" s="419"/>
      <c r="U344" s="419"/>
      <c r="V344" s="419"/>
      <c r="W344" s="419"/>
      <c r="X344" s="419"/>
      <c r="Y344" s="48"/>
      <c r="Z344" s="48"/>
    </row>
    <row r="345" spans="1:53" ht="16.5" hidden="1" customHeight="1" x14ac:dyDescent="0.25">
      <c r="A345" s="355" t="s">
        <v>492</v>
      </c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323"/>
      <c r="W345" s="323"/>
      <c r="X345" s="323"/>
      <c r="Y345" s="309"/>
      <c r="Z345" s="309"/>
    </row>
    <row r="346" spans="1:53" ht="14.25" hidden="1" customHeight="1" x14ac:dyDescent="0.25">
      <c r="A346" s="322" t="s">
        <v>103</v>
      </c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3"/>
      <c r="N346" s="323"/>
      <c r="O346" s="323"/>
      <c r="P346" s="323"/>
      <c r="Q346" s="323"/>
      <c r="R346" s="323"/>
      <c r="S346" s="323"/>
      <c r="T346" s="323"/>
      <c r="U346" s="323"/>
      <c r="V346" s="323"/>
      <c r="W346" s="323"/>
      <c r="X346" s="323"/>
      <c r="Y346" s="310"/>
      <c r="Z346" s="310"/>
    </row>
    <row r="347" spans="1:53" ht="27" hidden="1" customHeight="1" x14ac:dyDescent="0.25">
      <c r="A347" s="54" t="s">
        <v>493</v>
      </c>
      <c r="B347" s="54" t="s">
        <v>494</v>
      </c>
      <c r="C347" s="31">
        <v>4301011428</v>
      </c>
      <c r="D347" s="330">
        <v>4607091389708</v>
      </c>
      <c r="E347" s="326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5"/>
      <c r="P347" s="325"/>
      <c r="Q347" s="325"/>
      <c r="R347" s="326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hidden="1" customHeight="1" x14ac:dyDescent="0.25">
      <c r="A348" s="54" t="s">
        <v>495</v>
      </c>
      <c r="B348" s="54" t="s">
        <v>496</v>
      </c>
      <c r="C348" s="31">
        <v>4301011427</v>
      </c>
      <c r="D348" s="330">
        <v>4607091389692</v>
      </c>
      <c r="E348" s="326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5"/>
      <c r="P348" s="325"/>
      <c r="Q348" s="325"/>
      <c r="R348" s="326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hidden="1" x14ac:dyDescent="0.2">
      <c r="A349" s="346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47"/>
      <c r="N349" s="327" t="s">
        <v>66</v>
      </c>
      <c r="O349" s="328"/>
      <c r="P349" s="328"/>
      <c r="Q349" s="328"/>
      <c r="R349" s="328"/>
      <c r="S349" s="328"/>
      <c r="T349" s="329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hidden="1" x14ac:dyDescent="0.2">
      <c r="A350" s="323"/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47"/>
      <c r="N350" s="327" t="s">
        <v>66</v>
      </c>
      <c r="O350" s="328"/>
      <c r="P350" s="328"/>
      <c r="Q350" s="328"/>
      <c r="R350" s="328"/>
      <c r="S350" s="328"/>
      <c r="T350" s="329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hidden="1" customHeight="1" x14ac:dyDescent="0.25">
      <c r="A351" s="322" t="s">
        <v>60</v>
      </c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3"/>
      <c r="N351" s="323"/>
      <c r="O351" s="323"/>
      <c r="P351" s="323"/>
      <c r="Q351" s="323"/>
      <c r="R351" s="323"/>
      <c r="S351" s="323"/>
      <c r="T351" s="323"/>
      <c r="U351" s="323"/>
      <c r="V351" s="323"/>
      <c r="W351" s="323"/>
      <c r="X351" s="323"/>
      <c r="Y351" s="310"/>
      <c r="Z351" s="310"/>
    </row>
    <row r="352" spans="1:53" ht="27" customHeight="1" x14ac:dyDescent="0.25">
      <c r="A352" s="54" t="s">
        <v>497</v>
      </c>
      <c r="B352" s="54" t="s">
        <v>498</v>
      </c>
      <c r="C352" s="31">
        <v>4301031177</v>
      </c>
      <c r="D352" s="330">
        <v>4607091389753</v>
      </c>
      <c r="E352" s="326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5"/>
      <c r="P352" s="325"/>
      <c r="Q352" s="325"/>
      <c r="R352" s="326"/>
      <c r="S352" s="34"/>
      <c r="T352" s="34"/>
      <c r="U352" s="35" t="s">
        <v>65</v>
      </c>
      <c r="V352" s="314">
        <v>46</v>
      </c>
      <c r="W352" s="315">
        <f t="shared" ref="W352:W364" si="14">IFERROR(IF(V352="",0,CEILING((V352/$H352),1)*$H352),"")</f>
        <v>46.2</v>
      </c>
      <c r="X352" s="36">
        <f>IFERROR(IF(W352=0,"",ROUNDUP(W352/H352,0)*0.00753),"")</f>
        <v>8.2830000000000001E-2</v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499</v>
      </c>
      <c r="B353" s="54" t="s">
        <v>500</v>
      </c>
      <c r="C353" s="31">
        <v>4301031174</v>
      </c>
      <c r="D353" s="330">
        <v>4607091389760</v>
      </c>
      <c r="E353" s="326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5"/>
      <c r="P353" s="325"/>
      <c r="Q353" s="325"/>
      <c r="R353" s="326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501</v>
      </c>
      <c r="B354" s="54" t="s">
        <v>502</v>
      </c>
      <c r="C354" s="31">
        <v>4301031175</v>
      </c>
      <c r="D354" s="330">
        <v>4607091389746</v>
      </c>
      <c r="E354" s="326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6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5"/>
      <c r="P354" s="325"/>
      <c r="Q354" s="325"/>
      <c r="R354" s="326"/>
      <c r="S354" s="34"/>
      <c r="T354" s="34"/>
      <c r="U354" s="35" t="s">
        <v>65</v>
      </c>
      <c r="V354" s="314">
        <v>102</v>
      </c>
      <c r="W354" s="315">
        <f t="shared" si="14"/>
        <v>105</v>
      </c>
      <c r="X354" s="36">
        <f>IFERROR(IF(W354=0,"",ROUNDUP(W354/H354,0)*0.00753),"")</f>
        <v>0.18825</v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503</v>
      </c>
      <c r="B355" s="54" t="s">
        <v>504</v>
      </c>
      <c r="C355" s="31">
        <v>4301031236</v>
      </c>
      <c r="D355" s="330">
        <v>4680115882928</v>
      </c>
      <c r="E355" s="326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5"/>
      <c r="P355" s="325"/>
      <c r="Q355" s="325"/>
      <c r="R355" s="326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4301031257</v>
      </c>
      <c r="D356" s="330">
        <v>4680115883147</v>
      </c>
      <c r="E356" s="326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5"/>
      <c r="P356" s="325"/>
      <c r="Q356" s="325"/>
      <c r="R356" s="326"/>
      <c r="S356" s="34"/>
      <c r="T356" s="34"/>
      <c r="U356" s="35" t="s">
        <v>65</v>
      </c>
      <c r="V356" s="314">
        <v>11.2</v>
      </c>
      <c r="W356" s="315">
        <f t="shared" si="14"/>
        <v>11.76</v>
      </c>
      <c r="X356" s="36">
        <f t="shared" ref="X356:X364" si="15">IFERROR(IF(W356=0,"",ROUNDUP(W356/H356,0)*0.00502),"")</f>
        <v>3.5140000000000005E-2</v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507</v>
      </c>
      <c r="B357" s="54" t="s">
        <v>508</v>
      </c>
      <c r="C357" s="31">
        <v>4301031178</v>
      </c>
      <c r="D357" s="330">
        <v>4607091384338</v>
      </c>
      <c r="E357" s="326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5"/>
      <c r="P357" s="325"/>
      <c r="Q357" s="325"/>
      <c r="R357" s="326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509</v>
      </c>
      <c r="B358" s="54" t="s">
        <v>510</v>
      </c>
      <c r="C358" s="31">
        <v>4301031254</v>
      </c>
      <c r="D358" s="330">
        <v>4680115883154</v>
      </c>
      <c r="E358" s="326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4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5"/>
      <c r="P358" s="325"/>
      <c r="Q358" s="325"/>
      <c r="R358" s="326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hidden="1" customHeight="1" x14ac:dyDescent="0.25">
      <c r="A359" s="54" t="s">
        <v>511</v>
      </c>
      <c r="B359" s="54" t="s">
        <v>512</v>
      </c>
      <c r="C359" s="31">
        <v>4301031171</v>
      </c>
      <c r="D359" s="330">
        <v>4607091389524</v>
      </c>
      <c r="E359" s="326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5"/>
      <c r="P359" s="325"/>
      <c r="Q359" s="325"/>
      <c r="R359" s="326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4301031258</v>
      </c>
      <c r="D360" s="330">
        <v>4680115883161</v>
      </c>
      <c r="E360" s="326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4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5"/>
      <c r="P360" s="325"/>
      <c r="Q360" s="325"/>
      <c r="R360" s="326"/>
      <c r="S360" s="34"/>
      <c r="T360" s="34"/>
      <c r="U360" s="35" t="s">
        <v>65</v>
      </c>
      <c r="V360" s="314">
        <v>5.8800000000000008</v>
      </c>
      <c r="W360" s="315">
        <f t="shared" si="14"/>
        <v>6.72</v>
      </c>
      <c r="X360" s="36">
        <f t="shared" si="15"/>
        <v>2.0080000000000001E-2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515</v>
      </c>
      <c r="B361" s="54" t="s">
        <v>516</v>
      </c>
      <c r="C361" s="31">
        <v>4301031170</v>
      </c>
      <c r="D361" s="330">
        <v>4607091384345</v>
      </c>
      <c r="E361" s="326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50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5"/>
      <c r="P361" s="325"/>
      <c r="Q361" s="325"/>
      <c r="R361" s="326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4301031256</v>
      </c>
      <c r="D362" s="330">
        <v>4680115883178</v>
      </c>
      <c r="E362" s="326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4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5"/>
      <c r="P362" s="325"/>
      <c r="Q362" s="325"/>
      <c r="R362" s="326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4301031172</v>
      </c>
      <c r="D363" s="330">
        <v>4607091389531</v>
      </c>
      <c r="E363" s="326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5"/>
      <c r="P363" s="325"/>
      <c r="Q363" s="325"/>
      <c r="R363" s="326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521</v>
      </c>
      <c r="B364" s="54" t="s">
        <v>522</v>
      </c>
      <c r="C364" s="31">
        <v>4301031255</v>
      </c>
      <c r="D364" s="330">
        <v>4680115883185</v>
      </c>
      <c r="E364" s="326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396" t="s">
        <v>523</v>
      </c>
      <c r="O364" s="325"/>
      <c r="P364" s="325"/>
      <c r="Q364" s="325"/>
      <c r="R364" s="326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x14ac:dyDescent="0.2">
      <c r="A365" s="346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47"/>
      <c r="N365" s="327" t="s">
        <v>66</v>
      </c>
      <c r="O365" s="328"/>
      <c r="P365" s="328"/>
      <c r="Q365" s="328"/>
      <c r="R365" s="328"/>
      <c r="S365" s="328"/>
      <c r="T365" s="329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45.404761904761905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47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0.32629999999999998</v>
      </c>
      <c r="Y365" s="317"/>
      <c r="Z365" s="317"/>
    </row>
    <row r="366" spans="1:53" x14ac:dyDescent="0.2">
      <c r="A366" s="323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47"/>
      <c r="N366" s="327" t="s">
        <v>66</v>
      </c>
      <c r="O366" s="328"/>
      <c r="P366" s="328"/>
      <c r="Q366" s="328"/>
      <c r="R366" s="328"/>
      <c r="S366" s="328"/>
      <c r="T366" s="329"/>
      <c r="U366" s="37" t="s">
        <v>65</v>
      </c>
      <c r="V366" s="316">
        <f>IFERROR(SUM(V352:V364),"0")</f>
        <v>165.07999999999998</v>
      </c>
      <c r="W366" s="316">
        <f>IFERROR(SUM(W352:W364),"0")</f>
        <v>169.67999999999998</v>
      </c>
      <c r="X366" s="37"/>
      <c r="Y366" s="317"/>
      <c r="Z366" s="317"/>
    </row>
    <row r="367" spans="1:53" ht="14.25" hidden="1" customHeight="1" x14ac:dyDescent="0.25">
      <c r="A367" s="322" t="s">
        <v>68</v>
      </c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3"/>
      <c r="N367" s="323"/>
      <c r="O367" s="323"/>
      <c r="P367" s="323"/>
      <c r="Q367" s="323"/>
      <c r="R367" s="323"/>
      <c r="S367" s="323"/>
      <c r="T367" s="323"/>
      <c r="U367" s="323"/>
      <c r="V367" s="323"/>
      <c r="W367" s="323"/>
      <c r="X367" s="323"/>
      <c r="Y367" s="310"/>
      <c r="Z367" s="310"/>
    </row>
    <row r="368" spans="1:53" ht="27" hidden="1" customHeight="1" x14ac:dyDescent="0.25">
      <c r="A368" s="54" t="s">
        <v>524</v>
      </c>
      <c r="B368" s="54" t="s">
        <v>525</v>
      </c>
      <c r="C368" s="31">
        <v>4301051258</v>
      </c>
      <c r="D368" s="330">
        <v>4607091389685</v>
      </c>
      <c r="E368" s="326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4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5"/>
      <c r="P368" s="325"/>
      <c r="Q368" s="325"/>
      <c r="R368" s="326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526</v>
      </c>
      <c r="B369" s="54" t="s">
        <v>527</v>
      </c>
      <c r="C369" s="31">
        <v>4301051431</v>
      </c>
      <c r="D369" s="330">
        <v>4607091389654</v>
      </c>
      <c r="E369" s="326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6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5"/>
      <c r="P369" s="325"/>
      <c r="Q369" s="325"/>
      <c r="R369" s="326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528</v>
      </c>
      <c r="B370" s="54" t="s">
        <v>529</v>
      </c>
      <c r="C370" s="31">
        <v>4301051284</v>
      </c>
      <c r="D370" s="330">
        <v>4607091384352</v>
      </c>
      <c r="E370" s="326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6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5"/>
      <c r="P370" s="325"/>
      <c r="Q370" s="325"/>
      <c r="R370" s="326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4301051257</v>
      </c>
      <c r="D371" s="330">
        <v>4607091389661</v>
      </c>
      <c r="E371" s="326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4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5"/>
      <c r="P371" s="325"/>
      <c r="Q371" s="325"/>
      <c r="R371" s="326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hidden="1" x14ac:dyDescent="0.2">
      <c r="A372" s="346"/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47"/>
      <c r="N372" s="327" t="s">
        <v>66</v>
      </c>
      <c r="O372" s="328"/>
      <c r="P372" s="328"/>
      <c r="Q372" s="328"/>
      <c r="R372" s="328"/>
      <c r="S372" s="328"/>
      <c r="T372" s="329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hidden="1" x14ac:dyDescent="0.2">
      <c r="A373" s="323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3"/>
      <c r="M373" s="347"/>
      <c r="N373" s="327" t="s">
        <v>66</v>
      </c>
      <c r="O373" s="328"/>
      <c r="P373" s="328"/>
      <c r="Q373" s="328"/>
      <c r="R373" s="328"/>
      <c r="S373" s="328"/>
      <c r="T373" s="329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hidden="1" customHeight="1" x14ac:dyDescent="0.25">
      <c r="A374" s="322" t="s">
        <v>213</v>
      </c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3"/>
      <c r="N374" s="323"/>
      <c r="O374" s="323"/>
      <c r="P374" s="323"/>
      <c r="Q374" s="323"/>
      <c r="R374" s="323"/>
      <c r="S374" s="323"/>
      <c r="T374" s="323"/>
      <c r="U374" s="323"/>
      <c r="V374" s="323"/>
      <c r="W374" s="323"/>
      <c r="X374" s="323"/>
      <c r="Y374" s="310"/>
      <c r="Z374" s="310"/>
    </row>
    <row r="375" spans="1:53" ht="27" hidden="1" customHeight="1" x14ac:dyDescent="0.25">
      <c r="A375" s="54" t="s">
        <v>532</v>
      </c>
      <c r="B375" s="54" t="s">
        <v>533</v>
      </c>
      <c r="C375" s="31">
        <v>4301060352</v>
      </c>
      <c r="D375" s="330">
        <v>4680115881648</v>
      </c>
      <c r="E375" s="326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6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5"/>
      <c r="P375" s="325"/>
      <c r="Q375" s="325"/>
      <c r="R375" s="326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hidden="1" x14ac:dyDescent="0.2">
      <c r="A376" s="346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47"/>
      <c r="N376" s="327" t="s">
        <v>66</v>
      </c>
      <c r="O376" s="328"/>
      <c r="P376" s="328"/>
      <c r="Q376" s="328"/>
      <c r="R376" s="328"/>
      <c r="S376" s="328"/>
      <c r="T376" s="329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hidden="1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47"/>
      <c r="N377" s="327" t="s">
        <v>66</v>
      </c>
      <c r="O377" s="328"/>
      <c r="P377" s="328"/>
      <c r="Q377" s="328"/>
      <c r="R377" s="328"/>
      <c r="S377" s="328"/>
      <c r="T377" s="329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hidden="1" customHeight="1" x14ac:dyDescent="0.25">
      <c r="A378" s="322" t="s">
        <v>81</v>
      </c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3"/>
      <c r="N378" s="323"/>
      <c r="O378" s="323"/>
      <c r="P378" s="323"/>
      <c r="Q378" s="323"/>
      <c r="R378" s="323"/>
      <c r="S378" s="323"/>
      <c r="T378" s="323"/>
      <c r="U378" s="323"/>
      <c r="V378" s="323"/>
      <c r="W378" s="323"/>
      <c r="X378" s="323"/>
      <c r="Y378" s="310"/>
      <c r="Z378" s="310"/>
    </row>
    <row r="379" spans="1:53" ht="27" hidden="1" customHeight="1" x14ac:dyDescent="0.25">
      <c r="A379" s="54" t="s">
        <v>534</v>
      </c>
      <c r="B379" s="54" t="s">
        <v>535</v>
      </c>
      <c r="C379" s="31">
        <v>4301032046</v>
      </c>
      <c r="D379" s="330">
        <v>4680115884359</v>
      </c>
      <c r="E379" s="326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581" t="s">
        <v>538</v>
      </c>
      <c r="O379" s="325"/>
      <c r="P379" s="325"/>
      <c r="Q379" s="325"/>
      <c r="R379" s="326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539</v>
      </c>
      <c r="B380" s="54" t="s">
        <v>540</v>
      </c>
      <c r="C380" s="31">
        <v>4301032045</v>
      </c>
      <c r="D380" s="330">
        <v>4680115884335</v>
      </c>
      <c r="E380" s="326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522" t="s">
        <v>541</v>
      </c>
      <c r="O380" s="325"/>
      <c r="P380" s="325"/>
      <c r="Q380" s="325"/>
      <c r="R380" s="326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542</v>
      </c>
      <c r="B381" s="54" t="s">
        <v>543</v>
      </c>
      <c r="C381" s="31">
        <v>4301032047</v>
      </c>
      <c r="D381" s="330">
        <v>4680115884342</v>
      </c>
      <c r="E381" s="326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369" t="s">
        <v>544</v>
      </c>
      <c r="O381" s="325"/>
      <c r="P381" s="325"/>
      <c r="Q381" s="325"/>
      <c r="R381" s="326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4301170011</v>
      </c>
      <c r="D382" s="330">
        <v>4680115884113</v>
      </c>
      <c r="E382" s="326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526" t="s">
        <v>547</v>
      </c>
      <c r="O382" s="325"/>
      <c r="P382" s="325"/>
      <c r="Q382" s="325"/>
      <c r="R382" s="326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idden="1" x14ac:dyDescent="0.2">
      <c r="A383" s="346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3"/>
      <c r="M383" s="347"/>
      <c r="N383" s="327" t="s">
        <v>66</v>
      </c>
      <c r="O383" s="328"/>
      <c r="P383" s="328"/>
      <c r="Q383" s="328"/>
      <c r="R383" s="328"/>
      <c r="S383" s="328"/>
      <c r="T383" s="329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hidden="1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3"/>
      <c r="M384" s="347"/>
      <c r="N384" s="327" t="s">
        <v>66</v>
      </c>
      <c r="O384" s="328"/>
      <c r="P384" s="328"/>
      <c r="Q384" s="328"/>
      <c r="R384" s="328"/>
      <c r="S384" s="328"/>
      <c r="T384" s="329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hidden="1" customHeight="1" x14ac:dyDescent="0.25">
      <c r="A385" s="355" t="s">
        <v>548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23"/>
      <c r="Y385" s="309"/>
      <c r="Z385" s="309"/>
    </row>
    <row r="386" spans="1:53" ht="14.25" hidden="1" customHeight="1" x14ac:dyDescent="0.25">
      <c r="A386" s="322" t="s">
        <v>95</v>
      </c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3"/>
      <c r="N386" s="323"/>
      <c r="O386" s="323"/>
      <c r="P386" s="323"/>
      <c r="Q386" s="323"/>
      <c r="R386" s="323"/>
      <c r="S386" s="323"/>
      <c r="T386" s="323"/>
      <c r="U386" s="323"/>
      <c r="V386" s="323"/>
      <c r="W386" s="323"/>
      <c r="X386" s="323"/>
      <c r="Y386" s="310"/>
      <c r="Z386" s="310"/>
    </row>
    <row r="387" spans="1:53" ht="27" hidden="1" customHeight="1" x14ac:dyDescent="0.25">
      <c r="A387" s="54" t="s">
        <v>549</v>
      </c>
      <c r="B387" s="54" t="s">
        <v>550</v>
      </c>
      <c r="C387" s="31">
        <v>4301020196</v>
      </c>
      <c r="D387" s="330">
        <v>4607091389388</v>
      </c>
      <c r="E387" s="326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5"/>
      <c r="P387" s="325"/>
      <c r="Q387" s="325"/>
      <c r="R387" s="326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hidden="1" customHeight="1" x14ac:dyDescent="0.25">
      <c r="A388" s="54" t="s">
        <v>551</v>
      </c>
      <c r="B388" s="54" t="s">
        <v>552</v>
      </c>
      <c r="C388" s="31">
        <v>4301020185</v>
      </c>
      <c r="D388" s="330">
        <v>4607091389364</v>
      </c>
      <c r="E388" s="326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5"/>
      <c r="P388" s="325"/>
      <c r="Q388" s="325"/>
      <c r="R388" s="326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hidden="1" x14ac:dyDescent="0.2">
      <c r="A389" s="346"/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47"/>
      <c r="N389" s="327" t="s">
        <v>66</v>
      </c>
      <c r="O389" s="328"/>
      <c r="P389" s="328"/>
      <c r="Q389" s="328"/>
      <c r="R389" s="328"/>
      <c r="S389" s="328"/>
      <c r="T389" s="329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hidden="1" x14ac:dyDescent="0.2">
      <c r="A390" s="323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47"/>
      <c r="N390" s="327" t="s">
        <v>66</v>
      </c>
      <c r="O390" s="328"/>
      <c r="P390" s="328"/>
      <c r="Q390" s="328"/>
      <c r="R390" s="328"/>
      <c r="S390" s="328"/>
      <c r="T390" s="329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hidden="1" customHeight="1" x14ac:dyDescent="0.25">
      <c r="A391" s="322" t="s">
        <v>60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323"/>
      <c r="Y391" s="310"/>
      <c r="Z391" s="310"/>
    </row>
    <row r="392" spans="1:53" ht="27" hidden="1" customHeight="1" x14ac:dyDescent="0.25">
      <c r="A392" s="54" t="s">
        <v>553</v>
      </c>
      <c r="B392" s="54" t="s">
        <v>554</v>
      </c>
      <c r="C392" s="31">
        <v>4301031212</v>
      </c>
      <c r="D392" s="330">
        <v>4607091389739</v>
      </c>
      <c r="E392" s="326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5"/>
      <c r="P392" s="325"/>
      <c r="Q392" s="325"/>
      <c r="R392" s="326"/>
      <c r="S392" s="34"/>
      <c r="T392" s="34"/>
      <c r="U392" s="35" t="s">
        <v>65</v>
      </c>
      <c r="V392" s="314">
        <v>0</v>
      </c>
      <c r="W392" s="315">
        <f t="shared" ref="W392:W398" si="16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4301031247</v>
      </c>
      <c r="D393" s="330">
        <v>4680115883048</v>
      </c>
      <c r="E393" s="326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5"/>
      <c r="P393" s="325"/>
      <c r="Q393" s="325"/>
      <c r="R393" s="326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4301031176</v>
      </c>
      <c r="D394" s="330">
        <v>4607091389425</v>
      </c>
      <c r="E394" s="326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3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5"/>
      <c r="P394" s="325"/>
      <c r="Q394" s="325"/>
      <c r="R394" s="326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4301031215</v>
      </c>
      <c r="D395" s="330">
        <v>4680115882911</v>
      </c>
      <c r="E395" s="326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540" t="s">
        <v>561</v>
      </c>
      <c r="O395" s="325"/>
      <c r="P395" s="325"/>
      <c r="Q395" s="325"/>
      <c r="R395" s="326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562</v>
      </c>
      <c r="B396" s="54" t="s">
        <v>563</v>
      </c>
      <c r="C396" s="31">
        <v>4301031167</v>
      </c>
      <c r="D396" s="330">
        <v>4680115880771</v>
      </c>
      <c r="E396" s="326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53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5"/>
      <c r="P396" s="325"/>
      <c r="Q396" s="325"/>
      <c r="R396" s="326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564</v>
      </c>
      <c r="B397" s="54" t="s">
        <v>565</v>
      </c>
      <c r="C397" s="31">
        <v>4301031173</v>
      </c>
      <c r="D397" s="330">
        <v>4607091389500</v>
      </c>
      <c r="E397" s="326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5"/>
      <c r="P397" s="325"/>
      <c r="Q397" s="325"/>
      <c r="R397" s="326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4301031103</v>
      </c>
      <c r="D398" s="330">
        <v>4680115881983</v>
      </c>
      <c r="E398" s="326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5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5"/>
      <c r="P398" s="325"/>
      <c r="Q398" s="325"/>
      <c r="R398" s="326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idden="1" x14ac:dyDescent="0.2">
      <c r="A399" s="346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47"/>
      <c r="N399" s="327" t="s">
        <v>66</v>
      </c>
      <c r="O399" s="328"/>
      <c r="P399" s="328"/>
      <c r="Q399" s="328"/>
      <c r="R399" s="328"/>
      <c r="S399" s="328"/>
      <c r="T399" s="329"/>
      <c r="U399" s="37" t="s">
        <v>67</v>
      </c>
      <c r="V399" s="316">
        <f>IFERROR(V392/H392,"0")+IFERROR(V393/H393,"0")+IFERROR(V394/H394,"0")+IFERROR(V395/H395,"0")+IFERROR(V396/H396,"0")+IFERROR(V397/H397,"0")+IFERROR(V398/H398,"0")</f>
        <v>0</v>
      </c>
      <c r="W399" s="316">
        <f>IFERROR(W392/H392,"0")+IFERROR(W393/H393,"0")+IFERROR(W394/H394,"0")+IFERROR(W395/H395,"0")+IFERROR(W396/H396,"0")+IFERROR(W397/H397,"0")+IFERROR(W398/H398,"0")</f>
        <v>0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7"/>
      <c r="Z399" s="317"/>
    </row>
    <row r="400" spans="1:53" hidden="1" x14ac:dyDescent="0.2">
      <c r="A400" s="323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47"/>
      <c r="N400" s="327" t="s">
        <v>66</v>
      </c>
      <c r="O400" s="328"/>
      <c r="P400" s="328"/>
      <c r="Q400" s="328"/>
      <c r="R400" s="328"/>
      <c r="S400" s="328"/>
      <c r="T400" s="329"/>
      <c r="U400" s="37" t="s">
        <v>65</v>
      </c>
      <c r="V400" s="316">
        <f>IFERROR(SUM(V392:V398),"0")</f>
        <v>0</v>
      </c>
      <c r="W400" s="316">
        <f>IFERROR(SUM(W392:W398),"0")</f>
        <v>0</v>
      </c>
      <c r="X400" s="37"/>
      <c r="Y400" s="317"/>
      <c r="Z400" s="317"/>
    </row>
    <row r="401" spans="1:53" ht="14.25" hidden="1" customHeight="1" x14ac:dyDescent="0.25">
      <c r="A401" s="322" t="s">
        <v>81</v>
      </c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3"/>
      <c r="N401" s="323"/>
      <c r="O401" s="323"/>
      <c r="P401" s="323"/>
      <c r="Q401" s="323"/>
      <c r="R401" s="323"/>
      <c r="S401" s="323"/>
      <c r="T401" s="323"/>
      <c r="U401" s="323"/>
      <c r="V401" s="323"/>
      <c r="W401" s="323"/>
      <c r="X401" s="323"/>
      <c r="Y401" s="310"/>
      <c r="Z401" s="310"/>
    </row>
    <row r="402" spans="1:53" ht="27" hidden="1" customHeight="1" x14ac:dyDescent="0.25">
      <c r="A402" s="54" t="s">
        <v>568</v>
      </c>
      <c r="B402" s="54" t="s">
        <v>569</v>
      </c>
      <c r="C402" s="31">
        <v>4301040358</v>
      </c>
      <c r="D402" s="330">
        <v>4680115884571</v>
      </c>
      <c r="E402" s="326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399" t="s">
        <v>570</v>
      </c>
      <c r="O402" s="325"/>
      <c r="P402" s="325"/>
      <c r="Q402" s="325"/>
      <c r="R402" s="326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hidden="1" x14ac:dyDescent="0.2">
      <c r="A403" s="346"/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47"/>
      <c r="N403" s="327" t="s">
        <v>66</v>
      </c>
      <c r="O403" s="328"/>
      <c r="P403" s="328"/>
      <c r="Q403" s="328"/>
      <c r="R403" s="328"/>
      <c r="S403" s="328"/>
      <c r="T403" s="329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hidden="1" x14ac:dyDescent="0.2">
      <c r="A404" s="323"/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47"/>
      <c r="N404" s="327" t="s">
        <v>66</v>
      </c>
      <c r="O404" s="328"/>
      <c r="P404" s="328"/>
      <c r="Q404" s="328"/>
      <c r="R404" s="328"/>
      <c r="S404" s="328"/>
      <c r="T404" s="329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hidden="1" customHeight="1" x14ac:dyDescent="0.25">
      <c r="A405" s="322" t="s">
        <v>90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23"/>
      <c r="Y405" s="310"/>
      <c r="Z405" s="310"/>
    </row>
    <row r="406" spans="1:53" ht="27" hidden="1" customHeight="1" x14ac:dyDescent="0.25">
      <c r="A406" s="54" t="s">
        <v>571</v>
      </c>
      <c r="B406" s="54" t="s">
        <v>572</v>
      </c>
      <c r="C406" s="31">
        <v>4301170010</v>
      </c>
      <c r="D406" s="330">
        <v>4680115884090</v>
      </c>
      <c r="E406" s="326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565" t="s">
        <v>573</v>
      </c>
      <c r="O406" s="325"/>
      <c r="P406" s="325"/>
      <c r="Q406" s="325"/>
      <c r="R406" s="326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hidden="1" x14ac:dyDescent="0.2">
      <c r="A407" s="346"/>
      <c r="B407" s="323"/>
      <c r="C407" s="323"/>
      <c r="D407" s="323"/>
      <c r="E407" s="323"/>
      <c r="F407" s="323"/>
      <c r="G407" s="323"/>
      <c r="H407" s="323"/>
      <c r="I407" s="323"/>
      <c r="J407" s="323"/>
      <c r="K407" s="323"/>
      <c r="L407" s="323"/>
      <c r="M407" s="347"/>
      <c r="N407" s="327" t="s">
        <v>66</v>
      </c>
      <c r="O407" s="328"/>
      <c r="P407" s="328"/>
      <c r="Q407" s="328"/>
      <c r="R407" s="328"/>
      <c r="S407" s="328"/>
      <c r="T407" s="329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hidden="1" x14ac:dyDescent="0.2">
      <c r="A408" s="323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47"/>
      <c r="N408" s="327" t="s">
        <v>66</v>
      </c>
      <c r="O408" s="328"/>
      <c r="P408" s="328"/>
      <c r="Q408" s="328"/>
      <c r="R408" s="328"/>
      <c r="S408" s="328"/>
      <c r="T408" s="329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hidden="1" customHeight="1" x14ac:dyDescent="0.2">
      <c r="A409" s="418" t="s">
        <v>574</v>
      </c>
      <c r="B409" s="419"/>
      <c r="C409" s="419"/>
      <c r="D409" s="419"/>
      <c r="E409" s="419"/>
      <c r="F409" s="419"/>
      <c r="G409" s="419"/>
      <c r="H409" s="419"/>
      <c r="I409" s="419"/>
      <c r="J409" s="419"/>
      <c r="K409" s="419"/>
      <c r="L409" s="419"/>
      <c r="M409" s="419"/>
      <c r="N409" s="419"/>
      <c r="O409" s="419"/>
      <c r="P409" s="419"/>
      <c r="Q409" s="419"/>
      <c r="R409" s="419"/>
      <c r="S409" s="419"/>
      <c r="T409" s="419"/>
      <c r="U409" s="419"/>
      <c r="V409" s="419"/>
      <c r="W409" s="419"/>
      <c r="X409" s="419"/>
      <c r="Y409" s="48"/>
      <c r="Z409" s="48"/>
    </row>
    <row r="410" spans="1:53" ht="16.5" hidden="1" customHeight="1" x14ac:dyDescent="0.25">
      <c r="A410" s="355" t="s">
        <v>574</v>
      </c>
      <c r="B410" s="323"/>
      <c r="C410" s="323"/>
      <c r="D410" s="323"/>
      <c r="E410" s="323"/>
      <c r="F410" s="323"/>
      <c r="G410" s="323"/>
      <c r="H410" s="323"/>
      <c r="I410" s="323"/>
      <c r="J410" s="323"/>
      <c r="K410" s="323"/>
      <c r="L410" s="323"/>
      <c r="M410" s="323"/>
      <c r="N410" s="323"/>
      <c r="O410" s="323"/>
      <c r="P410" s="323"/>
      <c r="Q410" s="323"/>
      <c r="R410" s="323"/>
      <c r="S410" s="323"/>
      <c r="T410" s="323"/>
      <c r="U410" s="323"/>
      <c r="V410" s="323"/>
      <c r="W410" s="323"/>
      <c r="X410" s="323"/>
      <c r="Y410" s="309"/>
      <c r="Z410" s="309"/>
    </row>
    <row r="411" spans="1:53" ht="14.25" hidden="1" customHeight="1" x14ac:dyDescent="0.25">
      <c r="A411" s="322" t="s">
        <v>103</v>
      </c>
      <c r="B411" s="323"/>
      <c r="C411" s="323"/>
      <c r="D411" s="323"/>
      <c r="E411" s="323"/>
      <c r="F411" s="323"/>
      <c r="G411" s="323"/>
      <c r="H411" s="323"/>
      <c r="I411" s="323"/>
      <c r="J411" s="323"/>
      <c r="K411" s="323"/>
      <c r="L411" s="323"/>
      <c r="M411" s="323"/>
      <c r="N411" s="323"/>
      <c r="O411" s="323"/>
      <c r="P411" s="323"/>
      <c r="Q411" s="323"/>
      <c r="R411" s="323"/>
      <c r="S411" s="323"/>
      <c r="T411" s="323"/>
      <c r="U411" s="323"/>
      <c r="V411" s="323"/>
      <c r="W411" s="323"/>
      <c r="X411" s="323"/>
      <c r="Y411" s="310"/>
      <c r="Z411" s="310"/>
    </row>
    <row r="412" spans="1:53" ht="27" customHeight="1" x14ac:dyDescent="0.25">
      <c r="A412" s="54" t="s">
        <v>575</v>
      </c>
      <c r="B412" s="54" t="s">
        <v>576</v>
      </c>
      <c r="C412" s="31">
        <v>4301011371</v>
      </c>
      <c r="D412" s="330">
        <v>4607091389067</v>
      </c>
      <c r="E412" s="326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3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6"/>
      <c r="S412" s="34"/>
      <c r="T412" s="34"/>
      <c r="U412" s="35" t="s">
        <v>65</v>
      </c>
      <c r="V412" s="314">
        <v>41</v>
      </c>
      <c r="W412" s="315">
        <f t="shared" ref="W412:W420" si="17">IFERROR(IF(V412="",0,CEILING((V412/$H412),1)*$H412),"")</f>
        <v>42.24</v>
      </c>
      <c r="X412" s="36">
        <f>IFERROR(IF(W412=0,"",ROUNDUP(W412/H412,0)*0.01196),"")</f>
        <v>9.5680000000000001E-2</v>
      </c>
      <c r="Y412" s="56"/>
      <c r="Z412" s="57"/>
      <c r="AD412" s="58"/>
      <c r="BA412" s="275" t="s">
        <v>1</v>
      </c>
    </row>
    <row r="413" spans="1:53" ht="27" customHeight="1" x14ac:dyDescent="0.25">
      <c r="A413" s="54" t="s">
        <v>577</v>
      </c>
      <c r="B413" s="54" t="s">
        <v>578</v>
      </c>
      <c r="C413" s="31">
        <v>4301011363</v>
      </c>
      <c r="D413" s="330">
        <v>4607091383522</v>
      </c>
      <c r="E413" s="326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6"/>
      <c r="S413" s="34"/>
      <c r="T413" s="34"/>
      <c r="U413" s="35" t="s">
        <v>65</v>
      </c>
      <c r="V413" s="314">
        <v>94</v>
      </c>
      <c r="W413" s="315">
        <f t="shared" si="17"/>
        <v>95.04</v>
      </c>
      <c r="X413" s="36">
        <f>IFERROR(IF(W413=0,"",ROUNDUP(W413/H413,0)*0.01196),"")</f>
        <v>0.21528</v>
      </c>
      <c r="Y413" s="56"/>
      <c r="Z413" s="57"/>
      <c r="AD413" s="58"/>
      <c r="BA413" s="276" t="s">
        <v>1</v>
      </c>
    </row>
    <row r="414" spans="1:53" ht="27" hidden="1" customHeight="1" x14ac:dyDescent="0.25">
      <c r="A414" s="54" t="s">
        <v>579</v>
      </c>
      <c r="B414" s="54" t="s">
        <v>580</v>
      </c>
      <c r="C414" s="31">
        <v>4301011431</v>
      </c>
      <c r="D414" s="330">
        <v>4607091384437</v>
      </c>
      <c r="E414" s="326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6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customHeight="1" x14ac:dyDescent="0.25">
      <c r="A415" s="54" t="s">
        <v>581</v>
      </c>
      <c r="B415" s="54" t="s">
        <v>582</v>
      </c>
      <c r="C415" s="31">
        <v>4301011365</v>
      </c>
      <c r="D415" s="330">
        <v>4607091389104</v>
      </c>
      <c r="E415" s="326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6"/>
      <c r="S415" s="34"/>
      <c r="T415" s="34"/>
      <c r="U415" s="35" t="s">
        <v>65</v>
      </c>
      <c r="V415" s="314">
        <v>1779</v>
      </c>
      <c r="W415" s="315">
        <f t="shared" si="17"/>
        <v>1779.3600000000001</v>
      </c>
      <c r="X415" s="36">
        <f>IFERROR(IF(W415=0,"",ROUNDUP(W415/H415,0)*0.01196),"")</f>
        <v>4.0305200000000001</v>
      </c>
      <c r="Y415" s="56"/>
      <c r="Z415" s="57"/>
      <c r="AD415" s="58"/>
      <c r="BA415" s="278" t="s">
        <v>1</v>
      </c>
    </row>
    <row r="416" spans="1:53" ht="27" hidden="1" customHeight="1" x14ac:dyDescent="0.25">
      <c r="A416" s="54" t="s">
        <v>583</v>
      </c>
      <c r="B416" s="54" t="s">
        <v>584</v>
      </c>
      <c r="C416" s="31">
        <v>4301011367</v>
      </c>
      <c r="D416" s="330">
        <v>4680115880603</v>
      </c>
      <c r="E416" s="326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7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6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hidden="1" customHeight="1" x14ac:dyDescent="0.25">
      <c r="A417" s="54" t="s">
        <v>585</v>
      </c>
      <c r="B417" s="54" t="s">
        <v>586</v>
      </c>
      <c r="C417" s="31">
        <v>4301011168</v>
      </c>
      <c r="D417" s="330">
        <v>4607091389999</v>
      </c>
      <c r="E417" s="326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6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6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587</v>
      </c>
      <c r="B418" s="54" t="s">
        <v>588</v>
      </c>
      <c r="C418" s="31">
        <v>4301011372</v>
      </c>
      <c r="D418" s="330">
        <v>4680115882782</v>
      </c>
      <c r="E418" s="326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6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589</v>
      </c>
      <c r="B419" s="54" t="s">
        <v>590</v>
      </c>
      <c r="C419" s="31">
        <v>4301011190</v>
      </c>
      <c r="D419" s="330">
        <v>4607091389098</v>
      </c>
      <c r="E419" s="326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6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591</v>
      </c>
      <c r="B420" s="54" t="s">
        <v>592</v>
      </c>
      <c r="C420" s="31">
        <v>4301011366</v>
      </c>
      <c r="D420" s="330">
        <v>4607091389982</v>
      </c>
      <c r="E420" s="326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6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x14ac:dyDescent="0.2">
      <c r="A421" s="346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47"/>
      <c r="N421" s="327" t="s">
        <v>66</v>
      </c>
      <c r="O421" s="328"/>
      <c r="P421" s="328"/>
      <c r="Q421" s="328"/>
      <c r="R421" s="328"/>
      <c r="S421" s="328"/>
      <c r="T421" s="329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362.5</v>
      </c>
      <c r="W421" s="316">
        <f>IFERROR(W412/H412,"0")+IFERROR(W413/H413,"0")+IFERROR(W414/H414,"0")+IFERROR(W415/H415,"0")+IFERROR(W416/H416,"0")+IFERROR(W417/H417,"0")+IFERROR(W418/H418,"0")+IFERROR(W419/H419,"0")+IFERROR(W420/H420,"0")</f>
        <v>363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4.3414799999999998</v>
      </c>
      <c r="Y421" s="317"/>
      <c r="Z421" s="317"/>
    </row>
    <row r="422" spans="1:53" x14ac:dyDescent="0.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47"/>
      <c r="N422" s="327" t="s">
        <v>66</v>
      </c>
      <c r="O422" s="328"/>
      <c r="P422" s="328"/>
      <c r="Q422" s="328"/>
      <c r="R422" s="328"/>
      <c r="S422" s="328"/>
      <c r="T422" s="329"/>
      <c r="U422" s="37" t="s">
        <v>65</v>
      </c>
      <c r="V422" s="316">
        <f>IFERROR(SUM(V412:V420),"0")</f>
        <v>1914</v>
      </c>
      <c r="W422" s="316">
        <f>IFERROR(SUM(W412:W420),"0")</f>
        <v>1916.64</v>
      </c>
      <c r="X422" s="37"/>
      <c r="Y422" s="317"/>
      <c r="Z422" s="317"/>
    </row>
    <row r="423" spans="1:53" ht="14.25" hidden="1" customHeight="1" x14ac:dyDescent="0.25">
      <c r="A423" s="322" t="s">
        <v>95</v>
      </c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3"/>
      <c r="N423" s="323"/>
      <c r="O423" s="323"/>
      <c r="P423" s="323"/>
      <c r="Q423" s="323"/>
      <c r="R423" s="323"/>
      <c r="S423" s="323"/>
      <c r="T423" s="323"/>
      <c r="U423" s="323"/>
      <c r="V423" s="323"/>
      <c r="W423" s="323"/>
      <c r="X423" s="323"/>
      <c r="Y423" s="310"/>
      <c r="Z423" s="310"/>
    </row>
    <row r="424" spans="1:53" ht="16.5" customHeight="1" x14ac:dyDescent="0.25">
      <c r="A424" s="54" t="s">
        <v>593</v>
      </c>
      <c r="B424" s="54" t="s">
        <v>594</v>
      </c>
      <c r="C424" s="31">
        <v>4301020222</v>
      </c>
      <c r="D424" s="330">
        <v>4607091388930</v>
      </c>
      <c r="E424" s="326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6"/>
      <c r="S424" s="34"/>
      <c r="T424" s="34"/>
      <c r="U424" s="35" t="s">
        <v>65</v>
      </c>
      <c r="V424" s="314">
        <v>1024</v>
      </c>
      <c r="W424" s="315">
        <f>IFERROR(IF(V424="",0,CEILING((V424/$H424),1)*$H424),"")</f>
        <v>1024.32</v>
      </c>
      <c r="X424" s="36">
        <f>IFERROR(IF(W424=0,"",ROUNDUP(W424/H424,0)*0.01196),"")</f>
        <v>2.3202400000000001</v>
      </c>
      <c r="Y424" s="56"/>
      <c r="Z424" s="57"/>
      <c r="AD424" s="58"/>
      <c r="BA424" s="284" t="s">
        <v>1</v>
      </c>
    </row>
    <row r="425" spans="1:53" ht="16.5" hidden="1" customHeight="1" x14ac:dyDescent="0.25">
      <c r="A425" s="54" t="s">
        <v>595</v>
      </c>
      <c r="B425" s="54" t="s">
        <v>596</v>
      </c>
      <c r="C425" s="31">
        <v>4301020206</v>
      </c>
      <c r="D425" s="330">
        <v>4680115880054</v>
      </c>
      <c r="E425" s="326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6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x14ac:dyDescent="0.2">
      <c r="A426" s="346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47"/>
      <c r="N426" s="327" t="s">
        <v>66</v>
      </c>
      <c r="O426" s="328"/>
      <c r="P426" s="328"/>
      <c r="Q426" s="328"/>
      <c r="R426" s="328"/>
      <c r="S426" s="328"/>
      <c r="T426" s="329"/>
      <c r="U426" s="37" t="s">
        <v>67</v>
      </c>
      <c r="V426" s="316">
        <f>IFERROR(V424/H424,"0")+IFERROR(V425/H425,"0")</f>
        <v>193.93939393939394</v>
      </c>
      <c r="W426" s="316">
        <f>IFERROR(W424/H424,"0")+IFERROR(W425/H425,"0")</f>
        <v>193.99999999999997</v>
      </c>
      <c r="X426" s="316">
        <f>IFERROR(IF(X424="",0,X424),"0")+IFERROR(IF(X425="",0,X425),"0")</f>
        <v>2.3202400000000001</v>
      </c>
      <c r="Y426" s="317"/>
      <c r="Z426" s="317"/>
    </row>
    <row r="427" spans="1:53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47"/>
      <c r="N427" s="327" t="s">
        <v>66</v>
      </c>
      <c r="O427" s="328"/>
      <c r="P427" s="328"/>
      <c r="Q427" s="328"/>
      <c r="R427" s="328"/>
      <c r="S427" s="328"/>
      <c r="T427" s="329"/>
      <c r="U427" s="37" t="s">
        <v>65</v>
      </c>
      <c r="V427" s="316">
        <f>IFERROR(SUM(V424:V425),"0")</f>
        <v>1024</v>
      </c>
      <c r="W427" s="316">
        <f>IFERROR(SUM(W424:W425),"0")</f>
        <v>1024.32</v>
      </c>
      <c r="X427" s="37"/>
      <c r="Y427" s="317"/>
      <c r="Z427" s="317"/>
    </row>
    <row r="428" spans="1:53" ht="14.25" hidden="1" customHeight="1" x14ac:dyDescent="0.25">
      <c r="A428" s="322" t="s">
        <v>60</v>
      </c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3"/>
      <c r="N428" s="323"/>
      <c r="O428" s="323"/>
      <c r="P428" s="323"/>
      <c r="Q428" s="323"/>
      <c r="R428" s="323"/>
      <c r="S428" s="323"/>
      <c r="T428" s="323"/>
      <c r="U428" s="323"/>
      <c r="V428" s="323"/>
      <c r="W428" s="323"/>
      <c r="X428" s="323"/>
      <c r="Y428" s="310"/>
      <c r="Z428" s="310"/>
    </row>
    <row r="429" spans="1:53" ht="27" hidden="1" customHeight="1" x14ac:dyDescent="0.25">
      <c r="A429" s="54" t="s">
        <v>597</v>
      </c>
      <c r="B429" s="54" t="s">
        <v>598</v>
      </c>
      <c r="C429" s="31">
        <v>4301031252</v>
      </c>
      <c r="D429" s="330">
        <v>4680115883116</v>
      </c>
      <c r="E429" s="326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6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hidden="1" customHeight="1" x14ac:dyDescent="0.25">
      <c r="A430" s="54" t="s">
        <v>599</v>
      </c>
      <c r="B430" s="54" t="s">
        <v>600</v>
      </c>
      <c r="C430" s="31">
        <v>4301031248</v>
      </c>
      <c r="D430" s="330">
        <v>4680115883093</v>
      </c>
      <c r="E430" s="326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6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customHeight="1" x14ac:dyDescent="0.25">
      <c r="A431" s="54" t="s">
        <v>601</v>
      </c>
      <c r="B431" s="54" t="s">
        <v>602</v>
      </c>
      <c r="C431" s="31">
        <v>4301031250</v>
      </c>
      <c r="D431" s="330">
        <v>4680115883109</v>
      </c>
      <c r="E431" s="326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6"/>
      <c r="S431" s="34"/>
      <c r="T431" s="34"/>
      <c r="U431" s="35" t="s">
        <v>65</v>
      </c>
      <c r="V431" s="314">
        <v>453</v>
      </c>
      <c r="W431" s="315">
        <f t="shared" si="18"/>
        <v>454.08000000000004</v>
      </c>
      <c r="X431" s="36">
        <f>IFERROR(IF(W431=0,"",ROUNDUP(W431/H431,0)*0.01196),"")</f>
        <v>1.0285599999999999</v>
      </c>
      <c r="Y431" s="56"/>
      <c r="Z431" s="57"/>
      <c r="AD431" s="58"/>
      <c r="BA431" s="288" t="s">
        <v>1</v>
      </c>
    </row>
    <row r="432" spans="1:53" ht="27" hidden="1" customHeight="1" x14ac:dyDescent="0.25">
      <c r="A432" s="54" t="s">
        <v>603</v>
      </c>
      <c r="B432" s="54" t="s">
        <v>604</v>
      </c>
      <c r="C432" s="31">
        <v>4301031249</v>
      </c>
      <c r="D432" s="330">
        <v>4680115882072</v>
      </c>
      <c r="E432" s="326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75" t="s">
        <v>605</v>
      </c>
      <c r="O432" s="325"/>
      <c r="P432" s="325"/>
      <c r="Q432" s="325"/>
      <c r="R432" s="326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hidden="1" customHeight="1" x14ac:dyDescent="0.25">
      <c r="A433" s="54" t="s">
        <v>606</v>
      </c>
      <c r="B433" s="54" t="s">
        <v>607</v>
      </c>
      <c r="C433" s="31">
        <v>4301031251</v>
      </c>
      <c r="D433" s="330">
        <v>4680115882102</v>
      </c>
      <c r="E433" s="326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0" t="s">
        <v>608</v>
      </c>
      <c r="O433" s="325"/>
      <c r="P433" s="325"/>
      <c r="Q433" s="325"/>
      <c r="R433" s="326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hidden="1" customHeight="1" x14ac:dyDescent="0.25">
      <c r="A434" s="54" t="s">
        <v>609</v>
      </c>
      <c r="B434" s="54" t="s">
        <v>610</v>
      </c>
      <c r="C434" s="31">
        <v>4301031253</v>
      </c>
      <c r="D434" s="330">
        <v>4680115882096</v>
      </c>
      <c r="E434" s="326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14" t="s">
        <v>611</v>
      </c>
      <c r="O434" s="325"/>
      <c r="P434" s="325"/>
      <c r="Q434" s="325"/>
      <c r="R434" s="326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46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47"/>
      <c r="N435" s="327" t="s">
        <v>66</v>
      </c>
      <c r="O435" s="328"/>
      <c r="P435" s="328"/>
      <c r="Q435" s="328"/>
      <c r="R435" s="328"/>
      <c r="S435" s="328"/>
      <c r="T435" s="329"/>
      <c r="U435" s="37" t="s">
        <v>67</v>
      </c>
      <c r="V435" s="316">
        <f>IFERROR(V429/H429,"0")+IFERROR(V430/H430,"0")+IFERROR(V431/H431,"0")+IFERROR(V432/H432,"0")+IFERROR(V433/H433,"0")+IFERROR(V434/H434,"0")</f>
        <v>85.795454545454547</v>
      </c>
      <c r="W435" s="316">
        <f>IFERROR(W429/H429,"0")+IFERROR(W430/H430,"0")+IFERROR(W431/H431,"0")+IFERROR(W432/H432,"0")+IFERROR(W433/H433,"0")+IFERROR(W434/H434,"0")</f>
        <v>86</v>
      </c>
      <c r="X435" s="316">
        <f>IFERROR(IF(X429="",0,X429),"0")+IFERROR(IF(X430="",0,X430),"0")+IFERROR(IF(X431="",0,X431),"0")+IFERROR(IF(X432="",0,X432),"0")+IFERROR(IF(X433="",0,X433),"0")+IFERROR(IF(X434="",0,X434),"0")</f>
        <v>1.0285599999999999</v>
      </c>
      <c r="Y435" s="317"/>
      <c r="Z435" s="317"/>
    </row>
    <row r="436" spans="1:53" x14ac:dyDescent="0.2">
      <c r="A436" s="323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47"/>
      <c r="N436" s="327" t="s">
        <v>66</v>
      </c>
      <c r="O436" s="328"/>
      <c r="P436" s="328"/>
      <c r="Q436" s="328"/>
      <c r="R436" s="328"/>
      <c r="S436" s="328"/>
      <c r="T436" s="329"/>
      <c r="U436" s="37" t="s">
        <v>65</v>
      </c>
      <c r="V436" s="316">
        <f>IFERROR(SUM(V429:V434),"0")</f>
        <v>453</v>
      </c>
      <c r="W436" s="316">
        <f>IFERROR(SUM(W429:W434),"0")</f>
        <v>454.08000000000004</v>
      </c>
      <c r="X436" s="37"/>
      <c r="Y436" s="317"/>
      <c r="Z436" s="317"/>
    </row>
    <row r="437" spans="1:53" ht="14.25" hidden="1" customHeight="1" x14ac:dyDescent="0.25">
      <c r="A437" s="322" t="s">
        <v>68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23"/>
      <c r="Y437" s="310"/>
      <c r="Z437" s="310"/>
    </row>
    <row r="438" spans="1:53" ht="16.5" hidden="1" customHeight="1" x14ac:dyDescent="0.25">
      <c r="A438" s="54" t="s">
        <v>612</v>
      </c>
      <c r="B438" s="54" t="s">
        <v>613</v>
      </c>
      <c r="C438" s="31">
        <v>4301051230</v>
      </c>
      <c r="D438" s="330">
        <v>4607091383409</v>
      </c>
      <c r="E438" s="326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6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hidden="1" customHeight="1" x14ac:dyDescent="0.25">
      <c r="A439" s="54" t="s">
        <v>614</v>
      </c>
      <c r="B439" s="54" t="s">
        <v>615</v>
      </c>
      <c r="C439" s="31">
        <v>4301051231</v>
      </c>
      <c r="D439" s="330">
        <v>4607091383416</v>
      </c>
      <c r="E439" s="326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6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hidden="1" x14ac:dyDescent="0.2">
      <c r="A440" s="346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47"/>
      <c r="N440" s="327" t="s">
        <v>66</v>
      </c>
      <c r="O440" s="328"/>
      <c r="P440" s="328"/>
      <c r="Q440" s="328"/>
      <c r="R440" s="328"/>
      <c r="S440" s="328"/>
      <c r="T440" s="329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hidden="1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47"/>
      <c r="N441" s="327" t="s">
        <v>66</v>
      </c>
      <c r="O441" s="328"/>
      <c r="P441" s="328"/>
      <c r="Q441" s="328"/>
      <c r="R441" s="328"/>
      <c r="S441" s="328"/>
      <c r="T441" s="329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hidden="1" customHeight="1" x14ac:dyDescent="0.2">
      <c r="A442" s="418" t="s">
        <v>616</v>
      </c>
      <c r="B442" s="419"/>
      <c r="C442" s="419"/>
      <c r="D442" s="419"/>
      <c r="E442" s="419"/>
      <c r="F442" s="419"/>
      <c r="G442" s="419"/>
      <c r="H442" s="419"/>
      <c r="I442" s="419"/>
      <c r="J442" s="419"/>
      <c r="K442" s="419"/>
      <c r="L442" s="419"/>
      <c r="M442" s="419"/>
      <c r="N442" s="419"/>
      <c r="O442" s="419"/>
      <c r="P442" s="419"/>
      <c r="Q442" s="419"/>
      <c r="R442" s="419"/>
      <c r="S442" s="419"/>
      <c r="T442" s="419"/>
      <c r="U442" s="419"/>
      <c r="V442" s="419"/>
      <c r="W442" s="419"/>
      <c r="X442" s="419"/>
      <c r="Y442" s="48"/>
      <c r="Z442" s="48"/>
    </row>
    <row r="443" spans="1:53" ht="16.5" hidden="1" customHeight="1" x14ac:dyDescent="0.25">
      <c r="A443" s="355" t="s">
        <v>617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9"/>
      <c r="Z443" s="309"/>
    </row>
    <row r="444" spans="1:53" ht="14.25" hidden="1" customHeight="1" x14ac:dyDescent="0.25">
      <c r="A444" s="322" t="s">
        <v>103</v>
      </c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323"/>
      <c r="Y444" s="310"/>
      <c r="Z444" s="310"/>
    </row>
    <row r="445" spans="1:53" ht="27" hidden="1" customHeight="1" x14ac:dyDescent="0.25">
      <c r="A445" s="54" t="s">
        <v>618</v>
      </c>
      <c r="B445" s="54" t="s">
        <v>619</v>
      </c>
      <c r="C445" s="31">
        <v>4301011585</v>
      </c>
      <c r="D445" s="330">
        <v>4640242180441</v>
      </c>
      <c r="E445" s="326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507" t="s">
        <v>620</v>
      </c>
      <c r="O445" s="325"/>
      <c r="P445" s="325"/>
      <c r="Q445" s="325"/>
      <c r="R445" s="326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hidden="1" customHeight="1" x14ac:dyDescent="0.25">
      <c r="A446" s="54" t="s">
        <v>621</v>
      </c>
      <c r="B446" s="54" t="s">
        <v>622</v>
      </c>
      <c r="C446" s="31">
        <v>4301011584</v>
      </c>
      <c r="D446" s="330">
        <v>4640242180564</v>
      </c>
      <c r="E446" s="326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9" t="s">
        <v>623</v>
      </c>
      <c r="O446" s="325"/>
      <c r="P446" s="325"/>
      <c r="Q446" s="325"/>
      <c r="R446" s="326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idden="1" x14ac:dyDescent="0.2">
      <c r="A447" s="346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47"/>
      <c r="N447" s="327" t="s">
        <v>66</v>
      </c>
      <c r="O447" s="328"/>
      <c r="P447" s="328"/>
      <c r="Q447" s="328"/>
      <c r="R447" s="328"/>
      <c r="S447" s="328"/>
      <c r="T447" s="329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hidden="1" x14ac:dyDescent="0.2">
      <c r="A448" s="323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47"/>
      <c r="N448" s="327" t="s">
        <v>66</v>
      </c>
      <c r="O448" s="328"/>
      <c r="P448" s="328"/>
      <c r="Q448" s="328"/>
      <c r="R448" s="328"/>
      <c r="S448" s="328"/>
      <c r="T448" s="329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hidden="1" customHeight="1" x14ac:dyDescent="0.25">
      <c r="A449" s="322" t="s">
        <v>95</v>
      </c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3"/>
      <c r="N449" s="323"/>
      <c r="O449" s="323"/>
      <c r="P449" s="323"/>
      <c r="Q449" s="323"/>
      <c r="R449" s="323"/>
      <c r="S449" s="323"/>
      <c r="T449" s="323"/>
      <c r="U449" s="323"/>
      <c r="V449" s="323"/>
      <c r="W449" s="323"/>
      <c r="X449" s="323"/>
      <c r="Y449" s="310"/>
      <c r="Z449" s="310"/>
    </row>
    <row r="450" spans="1:53" ht="27" hidden="1" customHeight="1" x14ac:dyDescent="0.25">
      <c r="A450" s="54" t="s">
        <v>624</v>
      </c>
      <c r="B450" s="54" t="s">
        <v>625</v>
      </c>
      <c r="C450" s="31">
        <v>4301020260</v>
      </c>
      <c r="D450" s="330">
        <v>4640242180526</v>
      </c>
      <c r="E450" s="326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91" t="s">
        <v>626</v>
      </c>
      <c r="O450" s="325"/>
      <c r="P450" s="325"/>
      <c r="Q450" s="325"/>
      <c r="R450" s="326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hidden="1" customHeight="1" x14ac:dyDescent="0.25">
      <c r="A451" s="54" t="s">
        <v>627</v>
      </c>
      <c r="B451" s="54" t="s">
        <v>628</v>
      </c>
      <c r="C451" s="31">
        <v>4301020269</v>
      </c>
      <c r="D451" s="330">
        <v>4640242180519</v>
      </c>
      <c r="E451" s="326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549" t="s">
        <v>629</v>
      </c>
      <c r="O451" s="325"/>
      <c r="P451" s="325"/>
      <c r="Q451" s="325"/>
      <c r="R451" s="326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hidden="1" x14ac:dyDescent="0.2">
      <c r="A452" s="346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47"/>
      <c r="N452" s="327" t="s">
        <v>66</v>
      </c>
      <c r="O452" s="328"/>
      <c r="P452" s="328"/>
      <c r="Q452" s="328"/>
      <c r="R452" s="328"/>
      <c r="S452" s="328"/>
      <c r="T452" s="329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hidden="1" x14ac:dyDescent="0.2">
      <c r="A453" s="323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47"/>
      <c r="N453" s="327" t="s">
        <v>66</v>
      </c>
      <c r="O453" s="328"/>
      <c r="P453" s="328"/>
      <c r="Q453" s="328"/>
      <c r="R453" s="328"/>
      <c r="S453" s="328"/>
      <c r="T453" s="329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hidden="1" customHeight="1" x14ac:dyDescent="0.25">
      <c r="A454" s="322" t="s">
        <v>60</v>
      </c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3"/>
      <c r="N454" s="323"/>
      <c r="O454" s="323"/>
      <c r="P454" s="323"/>
      <c r="Q454" s="323"/>
      <c r="R454" s="323"/>
      <c r="S454" s="323"/>
      <c r="T454" s="323"/>
      <c r="U454" s="323"/>
      <c r="V454" s="323"/>
      <c r="W454" s="323"/>
      <c r="X454" s="323"/>
      <c r="Y454" s="310"/>
      <c r="Z454" s="310"/>
    </row>
    <row r="455" spans="1:53" ht="27" hidden="1" customHeight="1" x14ac:dyDescent="0.25">
      <c r="A455" s="54" t="s">
        <v>630</v>
      </c>
      <c r="B455" s="54" t="s">
        <v>631</v>
      </c>
      <c r="C455" s="31">
        <v>4301031200</v>
      </c>
      <c r="D455" s="330">
        <v>4640242180489</v>
      </c>
      <c r="E455" s="326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332" t="s">
        <v>632</v>
      </c>
      <c r="O455" s="325"/>
      <c r="P455" s="325"/>
      <c r="Q455" s="325"/>
      <c r="R455" s="326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hidden="1" customHeight="1" x14ac:dyDescent="0.25">
      <c r="A456" s="54" t="s">
        <v>633</v>
      </c>
      <c r="B456" s="54" t="s">
        <v>634</v>
      </c>
      <c r="C456" s="31">
        <v>4301031280</v>
      </c>
      <c r="D456" s="330">
        <v>4640242180816</v>
      </c>
      <c r="E456" s="326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99" t="s">
        <v>635</v>
      </c>
      <c r="O456" s="325"/>
      <c r="P456" s="325"/>
      <c r="Q456" s="325"/>
      <c r="R456" s="326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636</v>
      </c>
      <c r="B457" s="54" t="s">
        <v>637</v>
      </c>
      <c r="C457" s="31">
        <v>4301031244</v>
      </c>
      <c r="D457" s="330">
        <v>4640242180595</v>
      </c>
      <c r="E457" s="326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333" t="s">
        <v>638</v>
      </c>
      <c r="O457" s="325"/>
      <c r="P457" s="325"/>
      <c r="Q457" s="325"/>
      <c r="R457" s="326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hidden="1" customHeight="1" x14ac:dyDescent="0.25">
      <c r="A458" s="54" t="s">
        <v>639</v>
      </c>
      <c r="B458" s="54" t="s">
        <v>640</v>
      </c>
      <c r="C458" s="31">
        <v>4301031203</v>
      </c>
      <c r="D458" s="330">
        <v>4640242180908</v>
      </c>
      <c r="E458" s="326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546" t="s">
        <v>641</v>
      </c>
      <c r="O458" s="325"/>
      <c r="P458" s="325"/>
      <c r="Q458" s="325"/>
      <c r="R458" s="326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hidden="1" x14ac:dyDescent="0.2">
      <c r="A459" s="346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47"/>
      <c r="N459" s="327" t="s">
        <v>66</v>
      </c>
      <c r="O459" s="328"/>
      <c r="P459" s="328"/>
      <c r="Q459" s="328"/>
      <c r="R459" s="328"/>
      <c r="S459" s="328"/>
      <c r="T459" s="329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hidden="1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47"/>
      <c r="N460" s="327" t="s">
        <v>66</v>
      </c>
      <c r="O460" s="328"/>
      <c r="P460" s="328"/>
      <c r="Q460" s="328"/>
      <c r="R460" s="328"/>
      <c r="S460" s="328"/>
      <c r="T460" s="329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hidden="1" customHeight="1" x14ac:dyDescent="0.25">
      <c r="A461" s="322" t="s">
        <v>68</v>
      </c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23"/>
      <c r="N461" s="323"/>
      <c r="O461" s="323"/>
      <c r="P461" s="323"/>
      <c r="Q461" s="323"/>
      <c r="R461" s="323"/>
      <c r="S461" s="323"/>
      <c r="T461" s="323"/>
      <c r="U461" s="323"/>
      <c r="V461" s="323"/>
      <c r="W461" s="323"/>
      <c r="X461" s="323"/>
      <c r="Y461" s="310"/>
      <c r="Z461" s="310"/>
    </row>
    <row r="462" spans="1:53" ht="27" hidden="1" customHeight="1" x14ac:dyDescent="0.25">
      <c r="A462" s="54" t="s">
        <v>642</v>
      </c>
      <c r="B462" s="54" t="s">
        <v>643</v>
      </c>
      <c r="C462" s="31">
        <v>4301051390</v>
      </c>
      <c r="D462" s="330">
        <v>4640242181233</v>
      </c>
      <c r="E462" s="326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331" t="s">
        <v>644</v>
      </c>
      <c r="O462" s="325"/>
      <c r="P462" s="325"/>
      <c r="Q462" s="325"/>
      <c r="R462" s="326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hidden="1" customHeight="1" x14ac:dyDescent="0.25">
      <c r="A463" s="54" t="s">
        <v>645</v>
      </c>
      <c r="B463" s="54" t="s">
        <v>646</v>
      </c>
      <c r="C463" s="31">
        <v>4301051448</v>
      </c>
      <c r="D463" s="330">
        <v>4640242181226</v>
      </c>
      <c r="E463" s="326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374" t="s">
        <v>647</v>
      </c>
      <c r="O463" s="325"/>
      <c r="P463" s="325"/>
      <c r="Q463" s="325"/>
      <c r="R463" s="326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hidden="1" customHeight="1" x14ac:dyDescent="0.25">
      <c r="A464" s="54" t="s">
        <v>648</v>
      </c>
      <c r="B464" s="54" t="s">
        <v>649</v>
      </c>
      <c r="C464" s="31">
        <v>4301051310</v>
      </c>
      <c r="D464" s="330">
        <v>4680115880870</v>
      </c>
      <c r="E464" s="326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6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5"/>
      <c r="P464" s="325"/>
      <c r="Q464" s="325"/>
      <c r="R464" s="326"/>
      <c r="S464" s="34"/>
      <c r="T464" s="34"/>
      <c r="U464" s="35" t="s">
        <v>65</v>
      </c>
      <c r="V464" s="314">
        <v>0</v>
      </c>
      <c r="W464" s="31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53" ht="27" hidden="1" customHeight="1" x14ac:dyDescent="0.25">
      <c r="A465" s="54" t="s">
        <v>650</v>
      </c>
      <c r="B465" s="54" t="s">
        <v>651</v>
      </c>
      <c r="C465" s="31">
        <v>4301051510</v>
      </c>
      <c r="D465" s="330">
        <v>4640242180540</v>
      </c>
      <c r="E465" s="326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473" t="s">
        <v>652</v>
      </c>
      <c r="O465" s="325"/>
      <c r="P465" s="325"/>
      <c r="Q465" s="325"/>
      <c r="R465" s="326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653</v>
      </c>
      <c r="B466" s="54" t="s">
        <v>654</v>
      </c>
      <c r="C466" s="31">
        <v>4301051508</v>
      </c>
      <c r="D466" s="330">
        <v>4640242180557</v>
      </c>
      <c r="E466" s="326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412" t="s">
        <v>655</v>
      </c>
      <c r="O466" s="325"/>
      <c r="P466" s="325"/>
      <c r="Q466" s="325"/>
      <c r="R466" s="326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idden="1" x14ac:dyDescent="0.2">
      <c r="A467" s="346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47"/>
      <c r="N467" s="327" t="s">
        <v>66</v>
      </c>
      <c r="O467" s="328"/>
      <c r="P467" s="328"/>
      <c r="Q467" s="328"/>
      <c r="R467" s="328"/>
      <c r="S467" s="328"/>
      <c r="T467" s="329"/>
      <c r="U467" s="37" t="s">
        <v>67</v>
      </c>
      <c r="V467" s="316">
        <f>IFERROR(V462/H462,"0")+IFERROR(V463/H463,"0")+IFERROR(V464/H464,"0")+IFERROR(V465/H465,"0")+IFERROR(V466/H466,"0")</f>
        <v>0</v>
      </c>
      <c r="W467" s="316">
        <f>IFERROR(W462/H462,"0")+IFERROR(W463/H463,"0")+IFERROR(W464/H464,"0")+IFERROR(W465/H465,"0")+IFERROR(W466/H466,"0")</f>
        <v>0</v>
      </c>
      <c r="X467" s="316">
        <f>IFERROR(IF(X462="",0,X462),"0")+IFERROR(IF(X463="",0,X463),"0")+IFERROR(IF(X464="",0,X464),"0")+IFERROR(IF(X465="",0,X465),"0")+IFERROR(IF(X466="",0,X466),"0")</f>
        <v>0</v>
      </c>
      <c r="Y467" s="317"/>
      <c r="Z467" s="317"/>
    </row>
    <row r="468" spans="1:53" hidden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47"/>
      <c r="N468" s="327" t="s">
        <v>66</v>
      </c>
      <c r="O468" s="328"/>
      <c r="P468" s="328"/>
      <c r="Q468" s="328"/>
      <c r="R468" s="328"/>
      <c r="S468" s="328"/>
      <c r="T468" s="329"/>
      <c r="U468" s="37" t="s">
        <v>65</v>
      </c>
      <c r="V468" s="316">
        <f>IFERROR(SUM(V462:V466),"0")</f>
        <v>0</v>
      </c>
      <c r="W468" s="316">
        <f>IFERROR(SUM(W462:W466),"0")</f>
        <v>0</v>
      </c>
      <c r="X468" s="37"/>
      <c r="Y468" s="317"/>
      <c r="Z468" s="317"/>
    </row>
    <row r="469" spans="1:53" ht="15" customHeight="1" x14ac:dyDescent="0.2">
      <c r="A469" s="338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39"/>
      <c r="N469" s="334" t="s">
        <v>656</v>
      </c>
      <c r="O469" s="335"/>
      <c r="P469" s="335"/>
      <c r="Q469" s="335"/>
      <c r="R469" s="335"/>
      <c r="S469" s="335"/>
      <c r="T469" s="336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10351.68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10450.719999999999</v>
      </c>
      <c r="X469" s="37"/>
      <c r="Y469" s="317"/>
      <c r="Z469" s="317"/>
    </row>
    <row r="470" spans="1:53" x14ac:dyDescent="0.2">
      <c r="A470" s="323"/>
      <c r="B470" s="323"/>
      <c r="C470" s="323"/>
      <c r="D470" s="323"/>
      <c r="E470" s="323"/>
      <c r="F470" s="323"/>
      <c r="G470" s="323"/>
      <c r="H470" s="323"/>
      <c r="I470" s="323"/>
      <c r="J470" s="323"/>
      <c r="K470" s="323"/>
      <c r="L470" s="323"/>
      <c r="M470" s="339"/>
      <c r="N470" s="334" t="s">
        <v>657</v>
      </c>
      <c r="O470" s="335"/>
      <c r="P470" s="335"/>
      <c r="Q470" s="335"/>
      <c r="R470" s="335"/>
      <c r="S470" s="335"/>
      <c r="T470" s="336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10967.180455327898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11072.028999999999</v>
      </c>
      <c r="X470" s="37"/>
      <c r="Y470" s="317"/>
      <c r="Z470" s="317"/>
    </row>
    <row r="471" spans="1:53" x14ac:dyDescent="0.2">
      <c r="A471" s="323"/>
      <c r="B471" s="323"/>
      <c r="C471" s="323"/>
      <c r="D471" s="323"/>
      <c r="E471" s="323"/>
      <c r="F471" s="323"/>
      <c r="G471" s="323"/>
      <c r="H471" s="323"/>
      <c r="I471" s="323"/>
      <c r="J471" s="323"/>
      <c r="K471" s="323"/>
      <c r="L471" s="323"/>
      <c r="M471" s="339"/>
      <c r="N471" s="334" t="s">
        <v>658</v>
      </c>
      <c r="O471" s="335"/>
      <c r="P471" s="335"/>
      <c r="Q471" s="335"/>
      <c r="R471" s="335"/>
      <c r="S471" s="335"/>
      <c r="T471" s="336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20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20</v>
      </c>
      <c r="X471" s="37"/>
      <c r="Y471" s="317"/>
      <c r="Z471" s="317"/>
    </row>
    <row r="472" spans="1:53" x14ac:dyDescent="0.2">
      <c r="A472" s="323"/>
      <c r="B472" s="323"/>
      <c r="C472" s="323"/>
      <c r="D472" s="323"/>
      <c r="E472" s="323"/>
      <c r="F472" s="323"/>
      <c r="G472" s="323"/>
      <c r="H472" s="323"/>
      <c r="I472" s="323"/>
      <c r="J472" s="323"/>
      <c r="K472" s="323"/>
      <c r="L472" s="323"/>
      <c r="M472" s="339"/>
      <c r="N472" s="334" t="s">
        <v>660</v>
      </c>
      <c r="O472" s="335"/>
      <c r="P472" s="335"/>
      <c r="Q472" s="335"/>
      <c r="R472" s="335"/>
      <c r="S472" s="335"/>
      <c r="T472" s="336"/>
      <c r="U472" s="37" t="s">
        <v>65</v>
      </c>
      <c r="V472" s="316">
        <f>GrossWeightTotal+PalletQtyTotal*25</f>
        <v>11467.180455327898</v>
      </c>
      <c r="W472" s="316">
        <f>GrossWeightTotalR+PalletQtyTotalR*25</f>
        <v>11572.028999999999</v>
      </c>
      <c r="X472" s="37"/>
      <c r="Y472" s="317"/>
      <c r="Z472" s="317"/>
    </row>
    <row r="473" spans="1:53" x14ac:dyDescent="0.2">
      <c r="A473" s="323"/>
      <c r="B473" s="323"/>
      <c r="C473" s="323"/>
      <c r="D473" s="323"/>
      <c r="E473" s="323"/>
      <c r="F473" s="323"/>
      <c r="G473" s="323"/>
      <c r="H473" s="323"/>
      <c r="I473" s="323"/>
      <c r="J473" s="323"/>
      <c r="K473" s="323"/>
      <c r="L473" s="323"/>
      <c r="M473" s="339"/>
      <c r="N473" s="334" t="s">
        <v>661</v>
      </c>
      <c r="O473" s="335"/>
      <c r="P473" s="335"/>
      <c r="Q473" s="335"/>
      <c r="R473" s="335"/>
      <c r="S473" s="335"/>
      <c r="T473" s="336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1492.7577428562722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1510</v>
      </c>
      <c r="X473" s="37"/>
      <c r="Y473" s="317"/>
      <c r="Z473" s="317"/>
    </row>
    <row r="474" spans="1:53" ht="14.25" hidden="1" customHeight="1" x14ac:dyDescent="0.2">
      <c r="A474" s="323"/>
      <c r="B474" s="323"/>
      <c r="C474" s="323"/>
      <c r="D474" s="323"/>
      <c r="E474" s="323"/>
      <c r="F474" s="323"/>
      <c r="G474" s="323"/>
      <c r="H474" s="323"/>
      <c r="I474" s="323"/>
      <c r="J474" s="323"/>
      <c r="K474" s="323"/>
      <c r="L474" s="323"/>
      <c r="M474" s="339"/>
      <c r="N474" s="334" t="s">
        <v>662</v>
      </c>
      <c r="O474" s="335"/>
      <c r="P474" s="335"/>
      <c r="Q474" s="335"/>
      <c r="R474" s="335"/>
      <c r="S474" s="335"/>
      <c r="T474" s="336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23.11412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20" t="s">
        <v>93</v>
      </c>
      <c r="D476" s="492"/>
      <c r="E476" s="492"/>
      <c r="F476" s="493"/>
      <c r="G476" s="320" t="s">
        <v>234</v>
      </c>
      <c r="H476" s="492"/>
      <c r="I476" s="492"/>
      <c r="J476" s="492"/>
      <c r="K476" s="492"/>
      <c r="L476" s="492"/>
      <c r="M476" s="492"/>
      <c r="N476" s="493"/>
      <c r="O476" s="320" t="s">
        <v>438</v>
      </c>
      <c r="P476" s="493"/>
      <c r="Q476" s="320" t="s">
        <v>491</v>
      </c>
      <c r="R476" s="493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318" t="s">
        <v>665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226</v>
      </c>
      <c r="G477" s="320" t="s">
        <v>235</v>
      </c>
      <c r="H477" s="320" t="s">
        <v>242</v>
      </c>
      <c r="I477" s="320" t="s">
        <v>262</v>
      </c>
      <c r="J477" s="320" t="s">
        <v>328</v>
      </c>
      <c r="K477" s="312"/>
      <c r="L477" s="320" t="s">
        <v>331</v>
      </c>
      <c r="M477" s="320" t="s">
        <v>411</v>
      </c>
      <c r="N477" s="320" t="s">
        <v>429</v>
      </c>
      <c r="O477" s="320" t="s">
        <v>439</v>
      </c>
      <c r="P477" s="320" t="s">
        <v>468</v>
      </c>
      <c r="Q477" s="320" t="s">
        <v>492</v>
      </c>
      <c r="R477" s="320" t="s">
        <v>548</v>
      </c>
      <c r="S477" s="320" t="s">
        <v>574</v>
      </c>
      <c r="T477" s="320" t="s">
        <v>617</v>
      </c>
      <c r="U477" s="312"/>
      <c r="Z477" s="52"/>
      <c r="AC477" s="312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12"/>
      <c r="L478" s="321"/>
      <c r="M478" s="321"/>
      <c r="N478" s="321"/>
      <c r="O478" s="321"/>
      <c r="P478" s="321"/>
      <c r="Q478" s="321"/>
      <c r="R478" s="321"/>
      <c r="S478" s="321"/>
      <c r="T478" s="321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789.80000000000007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48.300000000000004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268.8</v>
      </c>
      <c r="J479" s="46">
        <f>IFERROR(W197*1,"0")</f>
        <v>18.900000000000002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118.94999999999999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23.25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2718.6000000000004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2899.3999999999996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169.67999999999998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0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3395.04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0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64"/>
        <filter val="1 024,00"/>
        <filter val="1 492,76"/>
        <filter val="1 779,00"/>
        <filter val="1 851,00"/>
        <filter val="1 914,00"/>
        <filter val="1,75"/>
        <filter val="10 351,68"/>
        <filter val="10 967,18"/>
        <filter val="10,13"/>
        <filter val="102,00"/>
        <filter val="106,00"/>
        <filter val="11 467,18"/>
        <filter val="11,11"/>
        <filter val="11,20"/>
        <filter val="12,00"/>
        <filter val="131,00"/>
        <filter val="16,00"/>
        <filter val="16,08"/>
        <filter val="165,08"/>
        <filter val="166,20"/>
        <filter val="17,50"/>
        <filter val="18,00"/>
        <filter val="193,00"/>
        <filter val="193,94"/>
        <filter val="199,00"/>
        <filter val="2 469,00"/>
        <filter val="2 890,00"/>
        <filter val="2,33"/>
        <filter val="2,78"/>
        <filter val="20"/>
        <filter val="20,00"/>
        <filter val="21,12"/>
        <filter val="23,00"/>
        <filter val="27,00"/>
        <filter val="3,15"/>
        <filter val="31,00"/>
        <filter val="34,00"/>
        <filter val="362,50"/>
        <filter val="370,51"/>
        <filter val="38,25"/>
        <filter val="392,00"/>
        <filter val="4,00"/>
        <filter val="4,76"/>
        <filter val="4,90"/>
        <filter val="41,00"/>
        <filter val="42,00"/>
        <filter val="42,35"/>
        <filter val="45,00"/>
        <filter val="45,40"/>
        <filter val="453,00"/>
        <filter val="46,00"/>
        <filter val="46,35"/>
        <filter val="5,00"/>
        <filter val="5,56"/>
        <filter val="5,60"/>
        <filter val="5,88"/>
        <filter val="50,00"/>
        <filter val="6,27"/>
        <filter val="6,41"/>
        <filter val="60,00"/>
        <filter val="606,00"/>
        <filter val="660,25"/>
        <filter val="70,31"/>
        <filter val="79,00"/>
        <filter val="8,33"/>
        <filter val="8,52"/>
        <filter val="8,73"/>
        <filter val="80,42"/>
        <filter val="85,80"/>
        <filter val="94,00"/>
      </filters>
    </filterColumn>
  </autoFilter>
  <mergeCells count="852"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D458:E458"/>
    <mergeCell ref="D433:E433"/>
    <mergeCell ref="A442:X442"/>
    <mergeCell ref="A426:M427"/>
    <mergeCell ref="N468:T468"/>
    <mergeCell ref="N372:T372"/>
    <mergeCell ref="D395:E395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262:E262"/>
    <mergeCell ref="D237:E237"/>
    <mergeCell ref="N85:R85"/>
    <mergeCell ref="A137:X137"/>
    <mergeCell ref="D266:E266"/>
    <mergeCell ref="D95:E95"/>
    <mergeCell ref="N310:T310"/>
    <mergeCell ref="N189:R189"/>
    <mergeCell ref="A9:C9"/>
    <mergeCell ref="A229:X229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50:E450"/>
    <mergeCell ref="D152:E152"/>
    <mergeCell ref="N33:T33"/>
    <mergeCell ref="F5:G5"/>
    <mergeCell ref="A14:L14"/>
    <mergeCell ref="N224:R224"/>
    <mergeCell ref="A47:X47"/>
    <mergeCell ref="N322:R322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O476:P476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58:E58"/>
    <mergeCell ref="A309:M310"/>
    <mergeCell ref="N273:T273"/>
    <mergeCell ref="O12:P12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N440:T440"/>
    <mergeCell ref="A389:M390"/>
    <mergeCell ref="N417:R417"/>
    <mergeCell ref="N246:T246"/>
    <mergeCell ref="D202:E202"/>
    <mergeCell ref="N348:R348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D39:E39"/>
    <mergeCell ref="A46:X46"/>
    <mergeCell ref="N31:R31"/>
    <mergeCell ref="A34:X34"/>
    <mergeCell ref="D56:E56"/>
    <mergeCell ref="A42:X42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D99:E99"/>
    <mergeCell ref="D74:E74"/>
    <mergeCell ref="D68:E68"/>
    <mergeCell ref="A89:M90"/>
    <mergeCell ref="N96:R96"/>
    <mergeCell ref="N98:R98"/>
    <mergeCell ref="D75:E75"/>
    <mergeCell ref="D206:E206"/>
    <mergeCell ref="A411:X411"/>
    <mergeCell ref="N389:T389"/>
    <mergeCell ref="D277:E277"/>
    <mergeCell ref="N327:T327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314:T314"/>
    <mergeCell ref="A410:X410"/>
    <mergeCell ref="N404:T404"/>
    <mergeCell ref="N252:T252"/>
    <mergeCell ref="A159:M160"/>
    <mergeCell ref="A290:M291"/>
    <mergeCell ref="D418:E418"/>
    <mergeCell ref="D393:E393"/>
    <mergeCell ref="N254:R254"/>
    <mergeCell ref="A270:X270"/>
    <mergeCell ref="N167:T167"/>
    <mergeCell ref="A150:X150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D80:E80"/>
    <mergeCell ref="N458:R458"/>
    <mergeCell ref="N202:R202"/>
    <mergeCell ref="N87:R87"/>
    <mergeCell ref="N451:R451"/>
    <mergeCell ref="N329:R329"/>
    <mergeCell ref="N158:R158"/>
    <mergeCell ref="A83:X83"/>
    <mergeCell ref="D335:E335"/>
    <mergeCell ref="A276:X276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283:T283"/>
    <mergeCell ref="A120:M121"/>
    <mergeCell ref="N112:T112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35:E35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N362:R362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A38:X38"/>
    <mergeCell ref="N342:T342"/>
    <mergeCell ref="D363:E363"/>
    <mergeCell ref="N390:T390"/>
    <mergeCell ref="N164:R164"/>
    <mergeCell ref="N373:T373"/>
    <mergeCell ref="N41:T41"/>
    <mergeCell ref="D298:E298"/>
    <mergeCell ref="D181:E181"/>
    <mergeCell ref="N66:R66"/>
    <mergeCell ref="N222:T222"/>
    <mergeCell ref="N67:R67"/>
    <mergeCell ref="D182:E182"/>
    <mergeCell ref="N163:R163"/>
    <mergeCell ref="D109:E109"/>
    <mergeCell ref="N116:R116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N64:R64"/>
    <mergeCell ref="N191:R191"/>
    <mergeCell ref="N172:R172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N69:R69"/>
    <mergeCell ref="A123:X123"/>
    <mergeCell ref="N110:R110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D28:E28"/>
    <mergeCell ref="A100:M101"/>
    <mergeCell ref="D313:E313"/>
    <mergeCell ref="A81:M82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  <mergeCell ref="D357:E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2024-01-04T09:52:00Z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