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9FEB91-90F8-44EF-93C4-83B0EB93CE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W462" i="1"/>
  <c r="X462" i="1" s="1"/>
  <c r="X467" i="1" s="1"/>
  <c r="V460" i="1"/>
  <c r="V459" i="1"/>
  <c r="W458" i="1"/>
  <c r="X458" i="1" s="1"/>
  <c r="W457" i="1"/>
  <c r="X457" i="1" s="1"/>
  <c r="W456" i="1"/>
  <c r="X456" i="1" s="1"/>
  <c r="W455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1" i="1"/>
  <c r="V440" i="1"/>
  <c r="W439" i="1"/>
  <c r="X439" i="1" s="1"/>
  <c r="N439" i="1"/>
  <c r="W438" i="1"/>
  <c r="W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W422" i="1" s="1"/>
  <c r="N412" i="1"/>
  <c r="V408" i="1"/>
  <c r="V407" i="1"/>
  <c r="W406" i="1"/>
  <c r="W408" i="1" s="1"/>
  <c r="V404" i="1"/>
  <c r="V403" i="1"/>
  <c r="W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N392" i="1"/>
  <c r="V390" i="1"/>
  <c r="V389" i="1"/>
  <c r="W388" i="1"/>
  <c r="X388" i="1" s="1"/>
  <c r="N388" i="1"/>
  <c r="X387" i="1"/>
  <c r="X389" i="1" s="1"/>
  <c r="W387" i="1"/>
  <c r="N387" i="1"/>
  <c r="V384" i="1"/>
  <c r="W383" i="1"/>
  <c r="V383" i="1"/>
  <c r="X382" i="1"/>
  <c r="W382" i="1"/>
  <c r="X381" i="1"/>
  <c r="W381" i="1"/>
  <c r="X380" i="1"/>
  <c r="W380" i="1"/>
  <c r="X379" i="1"/>
  <c r="X383" i="1" s="1"/>
  <c r="W379" i="1"/>
  <c r="W384" i="1" s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N369" i="1"/>
  <c r="W368" i="1"/>
  <c r="X368" i="1" s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N348" i="1"/>
  <c r="X347" i="1"/>
  <c r="W347" i="1"/>
  <c r="N347" i="1"/>
  <c r="V343" i="1"/>
  <c r="W342" i="1"/>
  <c r="V342" i="1"/>
  <c r="X341" i="1"/>
  <c r="X342" i="1" s="1"/>
  <c r="W341" i="1"/>
  <c r="W343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X331" i="1" s="1"/>
  <c r="N329" i="1"/>
  <c r="V327" i="1"/>
  <c r="V326" i="1"/>
  <c r="X325" i="1"/>
  <c r="W325" i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N317" i="1"/>
  <c r="V315" i="1"/>
  <c r="V314" i="1"/>
  <c r="W313" i="1"/>
  <c r="X313" i="1" s="1"/>
  <c r="N313" i="1"/>
  <c r="W312" i="1"/>
  <c r="X312" i="1" s="1"/>
  <c r="X314" i="1" s="1"/>
  <c r="V310" i="1"/>
  <c r="V309" i="1"/>
  <c r="W308" i="1"/>
  <c r="X308" i="1" s="1"/>
  <c r="N308" i="1"/>
  <c r="W307" i="1"/>
  <c r="X307" i="1" s="1"/>
  <c r="W306" i="1"/>
  <c r="X306" i="1" s="1"/>
  <c r="X309" i="1" s="1"/>
  <c r="N306" i="1"/>
  <c r="V304" i="1"/>
  <c r="V303" i="1"/>
  <c r="W302" i="1"/>
  <c r="X302" i="1" s="1"/>
  <c r="N302" i="1"/>
  <c r="W301" i="1"/>
  <c r="X301" i="1" s="1"/>
  <c r="N301" i="1"/>
  <c r="X300" i="1"/>
  <c r="W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N479" i="1" s="1"/>
  <c r="N277" i="1"/>
  <c r="V274" i="1"/>
  <c r="V273" i="1"/>
  <c r="W272" i="1"/>
  <c r="X272" i="1" s="1"/>
  <c r="N272" i="1"/>
  <c r="W271" i="1"/>
  <c r="W273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W262" i="1"/>
  <c r="X262" i="1" s="1"/>
  <c r="N262" i="1"/>
  <c r="X261" i="1"/>
  <c r="W261" i="1"/>
  <c r="N261" i="1"/>
  <c r="V258" i="1"/>
  <c r="V257" i="1"/>
  <c r="W256" i="1"/>
  <c r="X256" i="1" s="1"/>
  <c r="N256" i="1"/>
  <c r="W255" i="1"/>
  <c r="X255" i="1" s="1"/>
  <c r="N255" i="1"/>
  <c r="W254" i="1"/>
  <c r="W258" i="1" s="1"/>
  <c r="N254" i="1"/>
  <c r="V252" i="1"/>
  <c r="V251" i="1"/>
  <c r="X250" i="1"/>
  <c r="W250" i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X224" i="1"/>
  <c r="W224" i="1"/>
  <c r="N224" i="1"/>
  <c r="V222" i="1"/>
  <c r="W221" i="1"/>
  <c r="V221" i="1"/>
  <c r="X220" i="1"/>
  <c r="X221" i="1" s="1"/>
  <c r="W220" i="1"/>
  <c r="W222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V199" i="1"/>
  <c r="V198" i="1"/>
  <c r="W197" i="1"/>
  <c r="J479" i="1" s="1"/>
  <c r="N197" i="1"/>
  <c r="V194" i="1"/>
  <c r="V193" i="1"/>
  <c r="W192" i="1"/>
  <c r="X192" i="1" s="1"/>
  <c r="N192" i="1"/>
  <c r="X191" i="1"/>
  <c r="W191" i="1"/>
  <c r="N191" i="1"/>
  <c r="W190" i="1"/>
  <c r="X190" i="1" s="1"/>
  <c r="W189" i="1"/>
  <c r="W193" i="1" s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X169" i="1" s="1"/>
  <c r="N169" i="1"/>
  <c r="V167" i="1"/>
  <c r="V166" i="1"/>
  <c r="W165" i="1"/>
  <c r="X165" i="1" s="1"/>
  <c r="N165" i="1"/>
  <c r="W164" i="1"/>
  <c r="X164" i="1" s="1"/>
  <c r="N164" i="1"/>
  <c r="X163" i="1"/>
  <c r="W163" i="1"/>
  <c r="N163" i="1"/>
  <c r="W162" i="1"/>
  <c r="N162" i="1"/>
  <c r="V160" i="1"/>
  <c r="V159" i="1"/>
  <c r="W158" i="1"/>
  <c r="X158" i="1" s="1"/>
  <c r="N158" i="1"/>
  <c r="W157" i="1"/>
  <c r="W159" i="1" s="1"/>
  <c r="V155" i="1"/>
  <c r="V154" i="1"/>
  <c r="W153" i="1"/>
  <c r="X153" i="1" s="1"/>
  <c r="N153" i="1"/>
  <c r="W152" i="1"/>
  <c r="X152" i="1" s="1"/>
  <c r="X154" i="1" s="1"/>
  <c r="N152" i="1"/>
  <c r="V149" i="1"/>
  <c r="V148" i="1"/>
  <c r="X147" i="1"/>
  <c r="W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H479" i="1" s="1"/>
  <c r="N139" i="1"/>
  <c r="V136" i="1"/>
  <c r="V135" i="1"/>
  <c r="W134" i="1"/>
  <c r="X134" i="1" s="1"/>
  <c r="N134" i="1"/>
  <c r="X133" i="1"/>
  <c r="W133" i="1"/>
  <c r="N133" i="1"/>
  <c r="W132" i="1"/>
  <c r="N132" i="1"/>
  <c r="V128" i="1"/>
  <c r="V127" i="1"/>
  <c r="W126" i="1"/>
  <c r="X126" i="1" s="1"/>
  <c r="N126" i="1"/>
  <c r="W125" i="1"/>
  <c r="X125" i="1" s="1"/>
  <c r="N125" i="1"/>
  <c r="W124" i="1"/>
  <c r="W127" i="1" s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101" i="1" s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X89" i="1" s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277" i="1" l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X32" i="1"/>
  <c r="X186" i="1"/>
  <c r="X227" i="1"/>
  <c r="X245" i="1"/>
  <c r="W257" i="1"/>
  <c r="X268" i="1"/>
  <c r="X303" i="1"/>
  <c r="J9" i="1"/>
  <c r="V469" i="1"/>
  <c r="W32" i="1"/>
  <c r="W89" i="1"/>
  <c r="W112" i="1"/>
  <c r="W121" i="1"/>
  <c r="G479" i="1"/>
  <c r="X157" i="1"/>
  <c r="X159" i="1" s="1"/>
  <c r="W167" i="1"/>
  <c r="W187" i="1"/>
  <c r="W240" i="1"/>
  <c r="X254" i="1"/>
  <c r="W309" i="1"/>
  <c r="W314" i="1"/>
  <c r="R479" i="1"/>
  <c r="X406" i="1"/>
  <c r="X407" i="1" s="1"/>
  <c r="W407" i="1"/>
  <c r="X412" i="1"/>
  <c r="W426" i="1"/>
  <c r="X59" i="1"/>
  <c r="X81" i="1"/>
  <c r="W33" i="1"/>
  <c r="W81" i="1"/>
  <c r="W113" i="1"/>
  <c r="W120" i="1"/>
  <c r="W166" i="1"/>
  <c r="L479" i="1"/>
  <c r="W218" i="1"/>
  <c r="W217" i="1"/>
  <c r="W239" i="1"/>
  <c r="F479" i="1"/>
  <c r="O479" i="1"/>
  <c r="W37" i="1"/>
  <c r="W41" i="1"/>
  <c r="W45" i="1"/>
  <c r="W51" i="1"/>
  <c r="W60" i="1"/>
  <c r="W90" i="1"/>
  <c r="W100" i="1"/>
  <c r="W128" i="1"/>
  <c r="W136" i="1"/>
  <c r="W148" i="1"/>
  <c r="W155" i="1"/>
  <c r="W160" i="1"/>
  <c r="W186" i="1"/>
  <c r="W194" i="1"/>
  <c r="W19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92" i="1"/>
  <c r="X100" i="1" s="1"/>
  <c r="X103" i="1"/>
  <c r="X112" i="1" s="1"/>
  <c r="X115" i="1"/>
  <c r="X120" i="1" s="1"/>
  <c r="X124" i="1"/>
  <c r="X127" i="1" s="1"/>
  <c r="X132" i="1"/>
  <c r="X135" i="1" s="1"/>
  <c r="W135" i="1"/>
  <c r="X139" i="1"/>
  <c r="X148" i="1" s="1"/>
  <c r="W149" i="1"/>
  <c r="I479" i="1"/>
  <c r="W154" i="1"/>
  <c r="X162" i="1"/>
  <c r="X166" i="1" s="1"/>
  <c r="X189" i="1"/>
  <c r="X193" i="1" s="1"/>
  <c r="X197" i="1"/>
  <c r="X198" i="1" s="1"/>
  <c r="W198" i="1"/>
  <c r="X202" i="1"/>
  <c r="X217" i="1" s="1"/>
  <c r="W228" i="1"/>
  <c r="W227" i="1"/>
  <c r="X239" i="1"/>
  <c r="W246" i="1"/>
  <c r="W245" i="1"/>
  <c r="W252" i="1"/>
  <c r="X248" i="1"/>
  <c r="X251" i="1" s="1"/>
  <c r="W251" i="1"/>
  <c r="X257" i="1"/>
  <c r="M479" i="1"/>
  <c r="W269" i="1"/>
  <c r="W274" i="1"/>
  <c r="X271" i="1"/>
  <c r="X273" i="1" s="1"/>
  <c r="W304" i="1"/>
  <c r="W303" i="1"/>
  <c r="W310" i="1"/>
  <c r="W315" i="1"/>
  <c r="W318" i="1"/>
  <c r="X317" i="1"/>
  <c r="X318" i="1" s="1"/>
  <c r="W319" i="1"/>
  <c r="P479" i="1"/>
  <c r="W327" i="1"/>
  <c r="X322" i="1"/>
  <c r="X326" i="1" s="1"/>
  <c r="W326" i="1"/>
  <c r="W332" i="1"/>
  <c r="W339" i="1"/>
  <c r="X334" i="1"/>
  <c r="X338" i="1" s="1"/>
  <c r="W338" i="1"/>
  <c r="X348" i="1"/>
  <c r="X349" i="1" s="1"/>
  <c r="Q479" i="1"/>
  <c r="W350" i="1"/>
  <c r="W366" i="1"/>
  <c r="X352" i="1"/>
  <c r="X365" i="1" s="1"/>
  <c r="W365" i="1"/>
  <c r="X372" i="1"/>
  <c r="X369" i="1"/>
  <c r="W373" i="1"/>
  <c r="T479" i="1"/>
  <c r="W447" i="1"/>
  <c r="X445" i="1"/>
  <c r="X447" i="1" s="1"/>
  <c r="W448" i="1"/>
  <c r="W460" i="1"/>
  <c r="W468" i="1"/>
  <c r="B479" i="1"/>
  <c r="S479" i="1"/>
  <c r="W268" i="1"/>
  <c r="W279" i="1"/>
  <c r="W331" i="1"/>
  <c r="W349" i="1"/>
  <c r="W372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21" i="1"/>
  <c r="W421" i="1"/>
  <c r="W427" i="1"/>
  <c r="W435" i="1"/>
  <c r="X429" i="1"/>
  <c r="X435" i="1" s="1"/>
  <c r="W436" i="1"/>
  <c r="W441" i="1"/>
  <c r="X438" i="1"/>
  <c r="X440" i="1" s="1"/>
  <c r="W459" i="1"/>
  <c r="X455" i="1"/>
  <c r="X459" i="1" s="1"/>
  <c r="W467" i="1"/>
  <c r="W389" i="1"/>
  <c r="W473" i="1" l="1"/>
  <c r="X474" i="1"/>
  <c r="W469" i="1"/>
  <c r="W472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<sst xmlns="http://schemas.openxmlformats.org/spreadsheetml/2006/main" count="2017" uniqueCount="700">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</sst>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topLeftCell="A8" zoomScaleNormal="100" zoomScaleSheetLayoutView="100" workbookViewId="0">
      <selection activeCell="Z171" sqref="Z171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22" t="s">
        <v>0</v>
      </c>
      <c r="E1" s="423"/>
      <c r="F1" s="423"/>
      <c r="G1" s="12" t="s">
        <v>1</v>
      </c>
      <c r="H1" s="422" t="s">
        <v>2</v>
      </c>
      <c r="I1" s="423"/>
      <c r="J1" s="423"/>
      <c r="K1" s="423"/>
      <c r="L1" s="423"/>
      <c r="M1" s="423"/>
      <c r="N1" s="423"/>
      <c r="O1" s="423"/>
      <c r="P1" s="652" t="s">
        <v>3</v>
      </c>
      <c r="Q1" s="423"/>
      <c r="R1" s="4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35"/>
      <c r="C5" s="336"/>
      <c r="D5" s="357"/>
      <c r="E5" s="359"/>
      <c r="F5" s="641" t="s">
        <v>9</v>
      </c>
      <c r="G5" s="336"/>
      <c r="H5" s="357" t="s">
        <v>699</v>
      </c>
      <c r="I5" s="358"/>
      <c r="J5" s="358"/>
      <c r="K5" s="358"/>
      <c r="L5" s="359"/>
      <c r="N5" s="24" t="s">
        <v>10</v>
      </c>
      <c r="O5" s="552">
        <v>45297</v>
      </c>
      <c r="P5" s="402"/>
      <c r="R5" s="637" t="s">
        <v>11</v>
      </c>
      <c r="S5" s="339"/>
      <c r="T5" s="505" t="s">
        <v>12</v>
      </c>
      <c r="U5" s="402"/>
      <c r="Z5" s="51"/>
      <c r="AA5" s="51"/>
      <c r="AB5" s="51"/>
    </row>
    <row r="6" spans="1:29" s="307" customFormat="1" ht="24" customHeight="1" x14ac:dyDescent="0.2">
      <c r="A6" s="447" t="s">
        <v>13</v>
      </c>
      <c r="B6" s="335"/>
      <c r="C6" s="336"/>
      <c r="D6" s="454" t="s">
        <v>14</v>
      </c>
      <c r="E6" s="455"/>
      <c r="F6" s="455"/>
      <c r="G6" s="455"/>
      <c r="H6" s="455"/>
      <c r="I6" s="455"/>
      <c r="J6" s="455"/>
      <c r="K6" s="455"/>
      <c r="L6" s="402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Суббота</v>
      </c>
      <c r="P6" s="326"/>
      <c r="R6" s="380" t="s">
        <v>16</v>
      </c>
      <c r="S6" s="339"/>
      <c r="T6" s="494" t="s">
        <v>17</v>
      </c>
      <c r="U6" s="368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2"/>
      <c r="N7" s="24"/>
      <c r="O7" s="42"/>
      <c r="P7" s="42"/>
      <c r="R7" s="323"/>
      <c r="S7" s="339"/>
      <c r="T7" s="495"/>
      <c r="U7" s="496"/>
      <c r="Z7" s="51"/>
      <c r="AA7" s="51"/>
      <c r="AB7" s="51"/>
    </row>
    <row r="8" spans="1:29" s="307" customFormat="1" ht="25.5" customHeight="1" x14ac:dyDescent="0.2">
      <c r="A8" s="644" t="s">
        <v>18</v>
      </c>
      <c r="B8" s="328"/>
      <c r="C8" s="329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401">
        <v>0.45833333333333331</v>
      </c>
      <c r="P8" s="402"/>
      <c r="R8" s="323"/>
      <c r="S8" s="339"/>
      <c r="T8" s="495"/>
      <c r="U8" s="496"/>
      <c r="Z8" s="51"/>
      <c r="AA8" s="51"/>
      <c r="AB8" s="51"/>
    </row>
    <row r="9" spans="1:29" s="307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6"/>
      <c r="E9" s="34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26" t="s">
        <v>20</v>
      </c>
      <c r="O9" s="552"/>
      <c r="P9" s="402"/>
      <c r="R9" s="323"/>
      <c r="S9" s="339"/>
      <c r="T9" s="497"/>
      <c r="U9" s="498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6"/>
      <c r="E10" s="34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3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1"/>
      <c r="P10" s="402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1"/>
      <c r="P11" s="402"/>
      <c r="S11" s="24" t="s">
        <v>26</v>
      </c>
      <c r="T11" s="585" t="s">
        <v>27</v>
      </c>
      <c r="U11" s="586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458" t="s">
        <v>28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6"/>
      <c r="N12" s="24" t="s">
        <v>29</v>
      </c>
      <c r="O12" s="620"/>
      <c r="P12" s="452"/>
      <c r="Q12" s="23"/>
      <c r="S12" s="24"/>
      <c r="T12" s="423"/>
      <c r="U12" s="323"/>
      <c r="Z12" s="51"/>
      <c r="AA12" s="51"/>
      <c r="AB12" s="51"/>
    </row>
    <row r="13" spans="1:29" s="307" customFormat="1" ht="23.25" customHeight="1" x14ac:dyDescent="0.2">
      <c r="A13" s="458" t="s">
        <v>30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6"/>
      <c r="M13" s="26"/>
      <c r="N13" s="26" t="s">
        <v>31</v>
      </c>
      <c r="O13" s="585"/>
      <c r="P13" s="586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458" t="s">
        <v>32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6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443" t="s">
        <v>33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6"/>
      <c r="N15" s="483" t="s">
        <v>34</v>
      </c>
      <c r="O15" s="423"/>
      <c r="P15" s="423"/>
      <c r="Q15" s="423"/>
      <c r="R15" s="4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480" t="s">
        <v>37</v>
      </c>
      <c r="D17" s="362" t="s">
        <v>38</v>
      </c>
      <c r="E17" s="429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428"/>
      <c r="P17" s="428"/>
      <c r="Q17" s="428"/>
      <c r="R17" s="429"/>
      <c r="S17" s="640" t="s">
        <v>48</v>
      </c>
      <c r="T17" s="336"/>
      <c r="U17" s="362" t="s">
        <v>49</v>
      </c>
      <c r="V17" s="362" t="s">
        <v>50</v>
      </c>
      <c r="W17" s="371" t="s">
        <v>51</v>
      </c>
      <c r="X17" s="362" t="s">
        <v>52</v>
      </c>
      <c r="Y17" s="390" t="s">
        <v>53</v>
      </c>
      <c r="Z17" s="390" t="s">
        <v>54</v>
      </c>
      <c r="AA17" s="390" t="s">
        <v>55</v>
      </c>
      <c r="AB17" s="391"/>
      <c r="AC17" s="392"/>
      <c r="AD17" s="460"/>
      <c r="BA17" s="385" t="s">
        <v>56</v>
      </c>
    </row>
    <row r="18" spans="1:53" ht="14.25" customHeight="1" x14ac:dyDescent="0.2">
      <c r="A18" s="363"/>
      <c r="B18" s="363"/>
      <c r="C18" s="363"/>
      <c r="D18" s="430"/>
      <c r="E18" s="432"/>
      <c r="F18" s="363"/>
      <c r="G18" s="363"/>
      <c r="H18" s="363"/>
      <c r="I18" s="363"/>
      <c r="J18" s="363"/>
      <c r="K18" s="363"/>
      <c r="L18" s="363"/>
      <c r="M18" s="363"/>
      <c r="N18" s="430"/>
      <c r="O18" s="431"/>
      <c r="P18" s="431"/>
      <c r="Q18" s="431"/>
      <c r="R18" s="432"/>
      <c r="S18" s="308" t="s">
        <v>57</v>
      </c>
      <c r="T18" s="308" t="s">
        <v>58</v>
      </c>
      <c r="U18" s="363"/>
      <c r="V18" s="363"/>
      <c r="W18" s="372"/>
      <c r="X18" s="363"/>
      <c r="Y18" s="469"/>
      <c r="Z18" s="469"/>
      <c r="AA18" s="393"/>
      <c r="AB18" s="394"/>
      <c r="AC18" s="395"/>
      <c r="AD18" s="461"/>
      <c r="BA18" s="323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355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hidden="1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0">
        <v>4607091389258</v>
      </c>
      <c r="E22" s="326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7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7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0">
        <v>4607091383881</v>
      </c>
      <c r="E26" s="326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0">
        <v>4607091388237</v>
      </c>
      <c r="E27" s="326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0">
        <v>4607091383935</v>
      </c>
      <c r="E28" s="326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6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0">
        <v>4680115881853</v>
      </c>
      <c r="E29" s="326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6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0">
        <v>4607091383911</v>
      </c>
      <c r="E30" s="326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6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0">
        <v>4607091388244</v>
      </c>
      <c r="E31" s="326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6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47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7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22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0">
        <v>4607091388503</v>
      </c>
      <c r="E35" s="326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6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6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47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7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22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0">
        <v>4607091388282</v>
      </c>
      <c r="E39" s="326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6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6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47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7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22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0">
        <v>4607091389111</v>
      </c>
      <c r="E43" s="326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6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47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7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418" t="s">
        <v>93</v>
      </c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8"/>
      <c r="Z46" s="48"/>
    </row>
    <row r="47" spans="1:53" ht="16.5" hidden="1" customHeight="1" x14ac:dyDescent="0.25">
      <c r="A47" s="355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hidden="1" customHeight="1" x14ac:dyDescent="0.25">
      <c r="A48" s="322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0">
        <v>4680115881440</v>
      </c>
      <c r="E49" s="326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6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0">
        <v>4680115881433</v>
      </c>
      <c r="E50" s="326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6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6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47"/>
      <c r="N51" s="327" t="s">
        <v>66</v>
      </c>
      <c r="O51" s="328"/>
      <c r="P51" s="328"/>
      <c r="Q51" s="328"/>
      <c r="R51" s="328"/>
      <c r="S51" s="328"/>
      <c r="T51" s="329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7"/>
      <c r="N52" s="327" t="s">
        <v>66</v>
      </c>
      <c r="O52" s="328"/>
      <c r="P52" s="328"/>
      <c r="Q52" s="328"/>
      <c r="R52" s="328"/>
      <c r="S52" s="328"/>
      <c r="T52" s="329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55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hidden="1" customHeight="1" x14ac:dyDescent="0.25">
      <c r="A54" s="322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0">
        <v>4680115881426</v>
      </c>
      <c r="E55" s="326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6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0">
        <v>4680115881426</v>
      </c>
      <c r="E56" s="326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5"/>
      <c r="P56" s="325"/>
      <c r="Q56" s="325"/>
      <c r="R56" s="326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0">
        <v>4680115881419</v>
      </c>
      <c r="E57" s="326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6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0">
        <v>4680115881525</v>
      </c>
      <c r="E58" s="326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2" t="s">
        <v>113</v>
      </c>
      <c r="O58" s="325"/>
      <c r="P58" s="325"/>
      <c r="Q58" s="325"/>
      <c r="R58" s="326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6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47"/>
      <c r="N59" s="327" t="s">
        <v>66</v>
      </c>
      <c r="O59" s="328"/>
      <c r="P59" s="328"/>
      <c r="Q59" s="328"/>
      <c r="R59" s="328"/>
      <c r="S59" s="328"/>
      <c r="T59" s="329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hidden="1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7"/>
      <c r="N60" s="327" t="s">
        <v>66</v>
      </c>
      <c r="O60" s="328"/>
      <c r="P60" s="328"/>
      <c r="Q60" s="328"/>
      <c r="R60" s="328"/>
      <c r="S60" s="328"/>
      <c r="T60" s="329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hidden="1" customHeight="1" x14ac:dyDescent="0.25">
      <c r="A61" s="355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hidden="1" customHeight="1" x14ac:dyDescent="0.25">
      <c r="A62" s="322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0">
        <v>4680115883956</v>
      </c>
      <c r="E63" s="326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25"/>
      <c r="P63" s="325"/>
      <c r="Q63" s="325"/>
      <c r="R63" s="326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0">
        <v>4680115883949</v>
      </c>
      <c r="E64" s="326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16" t="s">
        <v>120</v>
      </c>
      <c r="O64" s="325"/>
      <c r="P64" s="325"/>
      <c r="Q64" s="325"/>
      <c r="R64" s="326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0">
        <v>4607091382945</v>
      </c>
      <c r="E65" s="326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6" t="s">
        <v>123</v>
      </c>
      <c r="O65" s="325"/>
      <c r="P65" s="325"/>
      <c r="Q65" s="325"/>
      <c r="R65" s="326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30">
        <v>4607091385670</v>
      </c>
      <c r="E66" s="326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12" t="s">
        <v>127</v>
      </c>
      <c r="O66" s="325"/>
      <c r="P66" s="325"/>
      <c r="Q66" s="325"/>
      <c r="R66" s="326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30">
        <v>4607091385670</v>
      </c>
      <c r="E67" s="326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5"/>
      <c r="P67" s="325"/>
      <c r="Q67" s="325"/>
      <c r="R67" s="326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0">
        <v>4680115881327</v>
      </c>
      <c r="E68" s="326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5"/>
      <c r="P68" s="325"/>
      <c r="Q68" s="325"/>
      <c r="R68" s="326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0">
        <v>4680115882133</v>
      </c>
      <c r="E69" s="326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77" t="s">
        <v>135</v>
      </c>
      <c r="O69" s="325"/>
      <c r="P69" s="325"/>
      <c r="Q69" s="325"/>
      <c r="R69" s="326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0">
        <v>4607091382952</v>
      </c>
      <c r="E70" s="326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5"/>
      <c r="P70" s="325"/>
      <c r="Q70" s="325"/>
      <c r="R70" s="326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30">
        <v>4680115882539</v>
      </c>
      <c r="E71" s="326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5"/>
      <c r="P71" s="325"/>
      <c r="Q71" s="325"/>
      <c r="R71" s="326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30">
        <v>4607091385687</v>
      </c>
      <c r="E72" s="326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4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5"/>
      <c r="P72" s="325"/>
      <c r="Q72" s="325"/>
      <c r="R72" s="326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0">
        <v>4607091384604</v>
      </c>
      <c r="E73" s="326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5"/>
      <c r="P73" s="325"/>
      <c r="Q73" s="325"/>
      <c r="R73" s="326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0">
        <v>4680115880283</v>
      </c>
      <c r="E74" s="326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5"/>
      <c r="P74" s="325"/>
      <c r="Q74" s="325"/>
      <c r="R74" s="326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30">
        <v>4680115881303</v>
      </c>
      <c r="E75" s="326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5"/>
      <c r="P75" s="325"/>
      <c r="Q75" s="325"/>
      <c r="R75" s="326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30">
        <v>4680115882720</v>
      </c>
      <c r="E76" s="326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67" t="s">
        <v>150</v>
      </c>
      <c r="O76" s="325"/>
      <c r="P76" s="325"/>
      <c r="Q76" s="325"/>
      <c r="R76" s="326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30">
        <v>4607091388466</v>
      </c>
      <c r="E77" s="326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5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6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30">
        <v>4680115880269</v>
      </c>
      <c r="E78" s="326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6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30">
        <v>4680115880429</v>
      </c>
      <c r="E79" s="326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6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30">
        <v>4680115881457</v>
      </c>
      <c r="E80" s="326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6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6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7"/>
      <c r="N81" s="327" t="s">
        <v>66</v>
      </c>
      <c r="O81" s="328"/>
      <c r="P81" s="328"/>
      <c r="Q81" s="328"/>
      <c r="R81" s="328"/>
      <c r="S81" s="328"/>
      <c r="T81" s="329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7"/>
      <c r="N82" s="327" t="s">
        <v>66</v>
      </c>
      <c r="O82" s="328"/>
      <c r="P82" s="328"/>
      <c r="Q82" s="328"/>
      <c r="R82" s="328"/>
      <c r="S82" s="328"/>
      <c r="T82" s="329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22" t="s">
        <v>95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30">
        <v>4680115881488</v>
      </c>
      <c r="E84" s="326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5"/>
      <c r="P84" s="325"/>
      <c r="Q84" s="325"/>
      <c r="R84" s="326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30">
        <v>4607091384765</v>
      </c>
      <c r="E85" s="326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8" t="s">
        <v>163</v>
      </c>
      <c r="O85" s="325"/>
      <c r="P85" s="325"/>
      <c r="Q85" s="325"/>
      <c r="R85" s="326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30">
        <v>4680115882751</v>
      </c>
      <c r="E86" s="326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85" t="s">
        <v>166</v>
      </c>
      <c r="O86" s="325"/>
      <c r="P86" s="325"/>
      <c r="Q86" s="325"/>
      <c r="R86" s="326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30">
        <v>4680115882775</v>
      </c>
      <c r="E87" s="326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48" t="s">
        <v>170</v>
      </c>
      <c r="O87" s="325"/>
      <c r="P87" s="325"/>
      <c r="Q87" s="325"/>
      <c r="R87" s="326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30">
        <v>4680115880658</v>
      </c>
      <c r="E88" s="326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4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5"/>
      <c r="P88" s="325"/>
      <c r="Q88" s="325"/>
      <c r="R88" s="326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46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47"/>
      <c r="N89" s="327" t="s">
        <v>66</v>
      </c>
      <c r="O89" s="328"/>
      <c r="P89" s="328"/>
      <c r="Q89" s="328"/>
      <c r="R89" s="328"/>
      <c r="S89" s="328"/>
      <c r="T89" s="329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47"/>
      <c r="N90" s="327" t="s">
        <v>66</v>
      </c>
      <c r="O90" s="328"/>
      <c r="P90" s="328"/>
      <c r="Q90" s="328"/>
      <c r="R90" s="328"/>
      <c r="S90" s="328"/>
      <c r="T90" s="329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22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30">
        <v>4607091387667</v>
      </c>
      <c r="E92" s="326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26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30">
        <v>4607091387636</v>
      </c>
      <c r="E93" s="326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26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30">
        <v>4607091384727</v>
      </c>
      <c r="E94" s="326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26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30">
        <v>4607091386745</v>
      </c>
      <c r="E95" s="326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26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30">
        <v>4607091382426</v>
      </c>
      <c r="E96" s="326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26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30">
        <v>4607091386547</v>
      </c>
      <c r="E97" s="326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26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30">
        <v>4607091384734</v>
      </c>
      <c r="E98" s="326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26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30">
        <v>4607091382464</v>
      </c>
      <c r="E99" s="326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26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46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47"/>
      <c r="N100" s="327" t="s">
        <v>66</v>
      </c>
      <c r="O100" s="328"/>
      <c r="P100" s="328"/>
      <c r="Q100" s="328"/>
      <c r="R100" s="328"/>
      <c r="S100" s="328"/>
      <c r="T100" s="329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47"/>
      <c r="N101" s="327" t="s">
        <v>66</v>
      </c>
      <c r="O101" s="328"/>
      <c r="P101" s="328"/>
      <c r="Q101" s="328"/>
      <c r="R101" s="328"/>
      <c r="S101" s="328"/>
      <c r="T101" s="329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22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30">
        <v>4607091386967</v>
      </c>
      <c r="E103" s="326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1" t="s">
        <v>191</v>
      </c>
      <c r="O103" s="325"/>
      <c r="P103" s="325"/>
      <c r="Q103" s="325"/>
      <c r="R103" s="326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30">
        <v>4607091386967</v>
      </c>
      <c r="E104" s="326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60" t="s">
        <v>193</v>
      </c>
      <c r="O104" s="325"/>
      <c r="P104" s="325"/>
      <c r="Q104" s="325"/>
      <c r="R104" s="326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30">
        <v>4607091385304</v>
      </c>
      <c r="E105" s="326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98" t="s">
        <v>196</v>
      </c>
      <c r="O105" s="325"/>
      <c r="P105" s="325"/>
      <c r="Q105" s="325"/>
      <c r="R105" s="326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30">
        <v>4607091386264</v>
      </c>
      <c r="E106" s="326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26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30">
        <v>4607091385731</v>
      </c>
      <c r="E107" s="326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602" t="s">
        <v>201</v>
      </c>
      <c r="O107" s="325"/>
      <c r="P107" s="325"/>
      <c r="Q107" s="325"/>
      <c r="R107" s="326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30">
        <v>4680115880214</v>
      </c>
      <c r="E108" s="326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3" t="s">
        <v>204</v>
      </c>
      <c r="O108" s="325"/>
      <c r="P108" s="325"/>
      <c r="Q108" s="325"/>
      <c r="R108" s="326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30">
        <v>4680115880894</v>
      </c>
      <c r="E109" s="326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4" t="s">
        <v>207</v>
      </c>
      <c r="O109" s="325"/>
      <c r="P109" s="325"/>
      <c r="Q109" s="325"/>
      <c r="R109" s="326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30">
        <v>4607091385427</v>
      </c>
      <c r="E110" s="326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26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30">
        <v>4680115882645</v>
      </c>
      <c r="E111" s="326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6" t="s">
        <v>212</v>
      </c>
      <c r="O111" s="325"/>
      <c r="P111" s="325"/>
      <c r="Q111" s="325"/>
      <c r="R111" s="326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4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47"/>
      <c r="N112" s="327" t="s">
        <v>66</v>
      </c>
      <c r="O112" s="328"/>
      <c r="P112" s="328"/>
      <c r="Q112" s="328"/>
      <c r="R112" s="328"/>
      <c r="S112" s="328"/>
      <c r="T112" s="329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47"/>
      <c r="N113" s="327" t="s">
        <v>66</v>
      </c>
      <c r="O113" s="328"/>
      <c r="P113" s="328"/>
      <c r="Q113" s="328"/>
      <c r="R113" s="328"/>
      <c r="S113" s="328"/>
      <c r="T113" s="329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22" t="s">
        <v>213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30">
        <v>4607091383065</v>
      </c>
      <c r="E115" s="326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26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30">
        <v>4680115881532</v>
      </c>
      <c r="E116" s="326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15" t="s">
        <v>218</v>
      </c>
      <c r="O116" s="325"/>
      <c r="P116" s="325"/>
      <c r="Q116" s="325"/>
      <c r="R116" s="326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30">
        <v>4680115881532</v>
      </c>
      <c r="E117" s="326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5"/>
      <c r="P117" s="325"/>
      <c r="Q117" s="325"/>
      <c r="R117" s="326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30">
        <v>4680115882652</v>
      </c>
      <c r="E118" s="326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8" t="s">
        <v>222</v>
      </c>
      <c r="O118" s="325"/>
      <c r="P118" s="325"/>
      <c r="Q118" s="325"/>
      <c r="R118" s="326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30">
        <v>4680115881464</v>
      </c>
      <c r="E119" s="326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7" t="s">
        <v>225</v>
      </c>
      <c r="O119" s="325"/>
      <c r="P119" s="325"/>
      <c r="Q119" s="325"/>
      <c r="R119" s="326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46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47"/>
      <c r="N120" s="327" t="s">
        <v>66</v>
      </c>
      <c r="O120" s="328"/>
      <c r="P120" s="328"/>
      <c r="Q120" s="328"/>
      <c r="R120" s="328"/>
      <c r="S120" s="328"/>
      <c r="T120" s="329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47"/>
      <c r="N121" s="327" t="s">
        <v>66</v>
      </c>
      <c r="O121" s="328"/>
      <c r="P121" s="328"/>
      <c r="Q121" s="328"/>
      <c r="R121" s="328"/>
      <c r="S121" s="328"/>
      <c r="T121" s="329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55" t="s">
        <v>226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9"/>
      <c r="Z122" s="309"/>
    </row>
    <row r="123" spans="1:53" ht="14.25" hidden="1" customHeight="1" x14ac:dyDescent="0.25">
      <c r="A123" s="322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30">
        <v>4607091385168</v>
      </c>
      <c r="E124" s="326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6" t="s">
        <v>229</v>
      </c>
      <c r="O124" s="325"/>
      <c r="P124" s="325"/>
      <c r="Q124" s="325"/>
      <c r="R124" s="326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30">
        <v>4607091383256</v>
      </c>
      <c r="E125" s="326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26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30">
        <v>4607091385748</v>
      </c>
      <c r="E126" s="326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26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46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47"/>
      <c r="N127" s="327" t="s">
        <v>66</v>
      </c>
      <c r="O127" s="328"/>
      <c r="P127" s="328"/>
      <c r="Q127" s="328"/>
      <c r="R127" s="328"/>
      <c r="S127" s="328"/>
      <c r="T127" s="329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47"/>
      <c r="N128" s="327" t="s">
        <v>66</v>
      </c>
      <c r="O128" s="328"/>
      <c r="P128" s="328"/>
      <c r="Q128" s="328"/>
      <c r="R128" s="328"/>
      <c r="S128" s="328"/>
      <c r="T128" s="329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418" t="s">
        <v>234</v>
      </c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19"/>
      <c r="P129" s="419"/>
      <c r="Q129" s="419"/>
      <c r="R129" s="419"/>
      <c r="S129" s="419"/>
      <c r="T129" s="419"/>
      <c r="U129" s="419"/>
      <c r="V129" s="419"/>
      <c r="W129" s="419"/>
      <c r="X129" s="419"/>
      <c r="Y129" s="48"/>
      <c r="Z129" s="48"/>
    </row>
    <row r="130" spans="1:53" ht="16.5" hidden="1" customHeight="1" x14ac:dyDescent="0.25">
      <c r="A130" s="355" t="s">
        <v>235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9"/>
      <c r="Z130" s="309"/>
    </row>
    <row r="131" spans="1:53" ht="14.25" hidden="1" customHeight="1" x14ac:dyDescent="0.25">
      <c r="A131" s="322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30">
        <v>4607091383423</v>
      </c>
      <c r="E132" s="326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26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30">
        <v>4607091381405</v>
      </c>
      <c r="E133" s="326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26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30">
        <v>4607091386516</v>
      </c>
      <c r="E134" s="326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26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46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47"/>
      <c r="N135" s="327" t="s">
        <v>66</v>
      </c>
      <c r="O135" s="328"/>
      <c r="P135" s="328"/>
      <c r="Q135" s="328"/>
      <c r="R135" s="328"/>
      <c r="S135" s="328"/>
      <c r="T135" s="329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47"/>
      <c r="N136" s="327" t="s">
        <v>66</v>
      </c>
      <c r="O136" s="328"/>
      <c r="P136" s="328"/>
      <c r="Q136" s="328"/>
      <c r="R136" s="328"/>
      <c r="S136" s="328"/>
      <c r="T136" s="329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55" t="s">
        <v>242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9"/>
      <c r="Z137" s="309"/>
    </row>
    <row r="138" spans="1:53" ht="14.25" hidden="1" customHeight="1" x14ac:dyDescent="0.25">
      <c r="A138" s="322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30">
        <v>4680115880993</v>
      </c>
      <c r="E139" s="326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26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30">
        <v>4680115881761</v>
      </c>
      <c r="E140" s="326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26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30">
        <v>4680115881563</v>
      </c>
      <c r="E141" s="326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26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30">
        <v>4680115880986</v>
      </c>
      <c r="E142" s="326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26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30">
        <v>4680115880207</v>
      </c>
      <c r="E143" s="326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26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30">
        <v>4680115881785</v>
      </c>
      <c r="E144" s="326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26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30">
        <v>4680115881679</v>
      </c>
      <c r="E145" s="326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26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30">
        <v>4680115880191</v>
      </c>
      <c r="E146" s="326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26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30">
        <v>4680115883963</v>
      </c>
      <c r="E147" s="326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56" t="s">
        <v>261</v>
      </c>
      <c r="O147" s="325"/>
      <c r="P147" s="325"/>
      <c r="Q147" s="325"/>
      <c r="R147" s="326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46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47"/>
      <c r="N148" s="327" t="s">
        <v>66</v>
      </c>
      <c r="O148" s="328"/>
      <c r="P148" s="328"/>
      <c r="Q148" s="328"/>
      <c r="R148" s="328"/>
      <c r="S148" s="328"/>
      <c r="T148" s="329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47"/>
      <c r="N149" s="327" t="s">
        <v>66</v>
      </c>
      <c r="O149" s="328"/>
      <c r="P149" s="328"/>
      <c r="Q149" s="328"/>
      <c r="R149" s="328"/>
      <c r="S149" s="328"/>
      <c r="T149" s="329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55" t="s">
        <v>262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9"/>
      <c r="Z150" s="309"/>
    </row>
    <row r="151" spans="1:53" ht="14.25" hidden="1" customHeight="1" x14ac:dyDescent="0.25">
      <c r="A151" s="322" t="s">
        <v>103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30">
        <v>4680115881402</v>
      </c>
      <c r="E152" s="326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26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30">
        <v>4680115881396</v>
      </c>
      <c r="E153" s="326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26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46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47"/>
      <c r="N154" s="327" t="s">
        <v>66</v>
      </c>
      <c r="O154" s="328"/>
      <c r="P154" s="328"/>
      <c r="Q154" s="328"/>
      <c r="R154" s="328"/>
      <c r="S154" s="328"/>
      <c r="T154" s="329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47"/>
      <c r="N155" s="327" t="s">
        <v>66</v>
      </c>
      <c r="O155" s="328"/>
      <c r="P155" s="328"/>
      <c r="Q155" s="328"/>
      <c r="R155" s="328"/>
      <c r="S155" s="328"/>
      <c r="T155" s="329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22" t="s">
        <v>95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30">
        <v>4680115882935</v>
      </c>
      <c r="E157" s="326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9" t="s">
        <v>269</v>
      </c>
      <c r="O157" s="325"/>
      <c r="P157" s="325"/>
      <c r="Q157" s="325"/>
      <c r="R157" s="326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30">
        <v>4680115880764</v>
      </c>
      <c r="E158" s="326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26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47"/>
      <c r="N159" s="327" t="s">
        <v>66</v>
      </c>
      <c r="O159" s="328"/>
      <c r="P159" s="328"/>
      <c r="Q159" s="328"/>
      <c r="R159" s="328"/>
      <c r="S159" s="328"/>
      <c r="T159" s="329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47"/>
      <c r="N160" s="327" t="s">
        <v>66</v>
      </c>
      <c r="O160" s="328"/>
      <c r="P160" s="328"/>
      <c r="Q160" s="328"/>
      <c r="R160" s="328"/>
      <c r="S160" s="328"/>
      <c r="T160" s="329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22" t="s">
        <v>60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30">
        <v>4680115882683</v>
      </c>
      <c r="E162" s="326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26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30">
        <v>4680115882690</v>
      </c>
      <c r="E163" s="326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26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30">
        <v>4680115882669</v>
      </c>
      <c r="E164" s="326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26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30">
        <v>4680115882676</v>
      </c>
      <c r="E165" s="326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26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46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47"/>
      <c r="N166" s="327" t="s">
        <v>66</v>
      </c>
      <c r="O166" s="328"/>
      <c r="P166" s="328"/>
      <c r="Q166" s="328"/>
      <c r="R166" s="328"/>
      <c r="S166" s="328"/>
      <c r="T166" s="329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3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47"/>
      <c r="N167" s="327" t="s">
        <v>66</v>
      </c>
      <c r="O167" s="328"/>
      <c r="P167" s="328"/>
      <c r="Q167" s="328"/>
      <c r="R167" s="328"/>
      <c r="S167" s="328"/>
      <c r="T167" s="329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22" t="s">
        <v>68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30">
        <v>4680115881556</v>
      </c>
      <c r="E169" s="326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4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26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30">
        <v>4680115880573</v>
      </c>
      <c r="E170" s="326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8" t="s">
        <v>284</v>
      </c>
      <c r="O170" s="325"/>
      <c r="P170" s="325"/>
      <c r="Q170" s="325"/>
      <c r="R170" s="326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30">
        <v>4680115881594</v>
      </c>
      <c r="E171" s="326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26"/>
      <c r="S171" s="34"/>
      <c r="T171" s="34"/>
      <c r="U171" s="35" t="s">
        <v>65</v>
      </c>
      <c r="V171" s="314">
        <v>10.5</v>
      </c>
      <c r="W171" s="315">
        <f t="shared" si="7"/>
        <v>16.2</v>
      </c>
      <c r="X171" s="36">
        <f>IFERROR(IF(W171=0,"",ROUNDUP(W171/H171,0)*0.02175),"")</f>
        <v>4.3499999999999997E-2</v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30">
        <v>4680115881587</v>
      </c>
      <c r="E172" s="326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518" t="s">
        <v>289</v>
      </c>
      <c r="O172" s="325"/>
      <c r="P172" s="325"/>
      <c r="Q172" s="325"/>
      <c r="R172" s="326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30">
        <v>4680115880962</v>
      </c>
      <c r="E173" s="326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26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30">
        <v>4680115881617</v>
      </c>
      <c r="E174" s="326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5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26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30">
        <v>4680115881228</v>
      </c>
      <c r="E175" s="326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61" t="s">
        <v>296</v>
      </c>
      <c r="O175" s="325"/>
      <c r="P175" s="325"/>
      <c r="Q175" s="325"/>
      <c r="R175" s="326"/>
      <c r="S175" s="34"/>
      <c r="T175" s="34"/>
      <c r="U175" s="35" t="s">
        <v>65</v>
      </c>
      <c r="V175" s="314">
        <v>24</v>
      </c>
      <c r="W175" s="315">
        <f t="shared" si="7"/>
        <v>24</v>
      </c>
      <c r="X175" s="36">
        <f>IFERROR(IF(W175=0,"",ROUNDUP(W175/H175,0)*0.00753),"")</f>
        <v>7.5300000000000006E-2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30">
        <v>4680115881037</v>
      </c>
      <c r="E176" s="326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79" t="s">
        <v>299</v>
      </c>
      <c r="O176" s="325"/>
      <c r="P176" s="325"/>
      <c r="Q176" s="325"/>
      <c r="R176" s="326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30">
        <v>4680115881211</v>
      </c>
      <c r="E177" s="326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26"/>
      <c r="S177" s="34"/>
      <c r="T177" s="34"/>
      <c r="U177" s="35" t="s">
        <v>65</v>
      </c>
      <c r="V177" s="314">
        <v>24</v>
      </c>
      <c r="W177" s="315">
        <f t="shared" si="7"/>
        <v>24</v>
      </c>
      <c r="X177" s="36">
        <f>IFERROR(IF(W177=0,"",ROUNDUP(W177/H177,0)*0.00753),"")</f>
        <v>7.5300000000000006E-2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30">
        <v>4680115881020</v>
      </c>
      <c r="E178" s="326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26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30">
        <v>4680115882195</v>
      </c>
      <c r="E179" s="326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26"/>
      <c r="S179" s="34"/>
      <c r="T179" s="34"/>
      <c r="U179" s="35" t="s">
        <v>65</v>
      </c>
      <c r="V179" s="314">
        <v>60</v>
      </c>
      <c r="W179" s="315">
        <f t="shared" si="7"/>
        <v>60</v>
      </c>
      <c r="X179" s="36">
        <f t="shared" ref="X179:X185" si="8">IFERROR(IF(W179=0,"",ROUNDUP(W179/H179,0)*0.00753),"")</f>
        <v>0.18825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30">
        <v>4680115882607</v>
      </c>
      <c r="E180" s="326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26"/>
      <c r="S180" s="34"/>
      <c r="T180" s="34"/>
      <c r="U180" s="35" t="s">
        <v>65</v>
      </c>
      <c r="V180" s="314">
        <v>18</v>
      </c>
      <c r="W180" s="315">
        <f t="shared" si="7"/>
        <v>18</v>
      </c>
      <c r="X180" s="36">
        <f t="shared" si="8"/>
        <v>7.5300000000000006E-2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30">
        <v>4680115880092</v>
      </c>
      <c r="E181" s="326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26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30">
        <v>4680115880221</v>
      </c>
      <c r="E182" s="326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26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30">
        <v>4680115882942</v>
      </c>
      <c r="E183" s="326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26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30">
        <v>4680115880504</v>
      </c>
      <c r="E184" s="326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26"/>
      <c r="S184" s="34"/>
      <c r="T184" s="34"/>
      <c r="U184" s="35" t="s">
        <v>65</v>
      </c>
      <c r="V184" s="314">
        <v>24</v>
      </c>
      <c r="W184" s="315">
        <f t="shared" si="7"/>
        <v>24</v>
      </c>
      <c r="X184" s="36">
        <f t="shared" si="8"/>
        <v>7.5300000000000006E-2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30">
        <v>4680115882164</v>
      </c>
      <c r="E185" s="326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26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x14ac:dyDescent="0.2">
      <c r="A186" s="346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47"/>
      <c r="N186" s="327" t="s">
        <v>66</v>
      </c>
      <c r="O186" s="328"/>
      <c r="P186" s="328"/>
      <c r="Q186" s="328"/>
      <c r="R186" s="328"/>
      <c r="S186" s="328"/>
      <c r="T186" s="329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66.296296296296305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67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0.53295000000000003</v>
      </c>
      <c r="Y186" s="317"/>
      <c r="Z186" s="317"/>
    </row>
    <row r="187" spans="1:53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47"/>
      <c r="N187" s="327" t="s">
        <v>66</v>
      </c>
      <c r="O187" s="328"/>
      <c r="P187" s="328"/>
      <c r="Q187" s="328"/>
      <c r="R187" s="328"/>
      <c r="S187" s="328"/>
      <c r="T187" s="329"/>
      <c r="U187" s="37" t="s">
        <v>65</v>
      </c>
      <c r="V187" s="316">
        <f>IFERROR(SUM(V169:V185),"0")</f>
        <v>160.5</v>
      </c>
      <c r="W187" s="316">
        <f>IFERROR(SUM(W169:W185),"0")</f>
        <v>166.2</v>
      </c>
      <c r="X187" s="37"/>
      <c r="Y187" s="317"/>
      <c r="Z187" s="317"/>
    </row>
    <row r="188" spans="1:53" ht="14.25" hidden="1" customHeight="1" x14ac:dyDescent="0.25">
      <c r="A188" s="322" t="s">
        <v>213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30">
        <v>4680115882874</v>
      </c>
      <c r="E189" s="326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49" t="s">
        <v>320</v>
      </c>
      <c r="O189" s="325"/>
      <c r="P189" s="325"/>
      <c r="Q189" s="325"/>
      <c r="R189" s="326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30">
        <v>4680115884434</v>
      </c>
      <c r="E190" s="326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1" t="s">
        <v>323</v>
      </c>
      <c r="O190" s="325"/>
      <c r="P190" s="325"/>
      <c r="Q190" s="325"/>
      <c r="R190" s="326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30">
        <v>4680115880801</v>
      </c>
      <c r="E191" s="326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5"/>
      <c r="P191" s="325"/>
      <c r="Q191" s="325"/>
      <c r="R191" s="326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30">
        <v>4680115880818</v>
      </c>
      <c r="E192" s="326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5"/>
      <c r="P192" s="325"/>
      <c r="Q192" s="325"/>
      <c r="R192" s="326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46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47"/>
      <c r="N193" s="327" t="s">
        <v>66</v>
      </c>
      <c r="O193" s="328"/>
      <c r="P193" s="328"/>
      <c r="Q193" s="328"/>
      <c r="R193" s="328"/>
      <c r="S193" s="328"/>
      <c r="T193" s="329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47"/>
      <c r="N194" s="327" t="s">
        <v>66</v>
      </c>
      <c r="O194" s="328"/>
      <c r="P194" s="328"/>
      <c r="Q194" s="328"/>
      <c r="R194" s="328"/>
      <c r="S194" s="328"/>
      <c r="T194" s="329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55" t="s">
        <v>328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09"/>
      <c r="Z195" s="309"/>
    </row>
    <row r="196" spans="1:53" ht="14.25" hidden="1" customHeight="1" x14ac:dyDescent="0.25">
      <c r="A196" s="322" t="s">
        <v>60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30">
        <v>4607091389845</v>
      </c>
      <c r="E197" s="326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5"/>
      <c r="P197" s="325"/>
      <c r="Q197" s="325"/>
      <c r="R197" s="326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46"/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47"/>
      <c r="N198" s="327" t="s">
        <v>66</v>
      </c>
      <c r="O198" s="328"/>
      <c r="P198" s="328"/>
      <c r="Q198" s="328"/>
      <c r="R198" s="328"/>
      <c r="S198" s="328"/>
      <c r="T198" s="329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47"/>
      <c r="N199" s="327" t="s">
        <v>66</v>
      </c>
      <c r="O199" s="328"/>
      <c r="P199" s="328"/>
      <c r="Q199" s="328"/>
      <c r="R199" s="328"/>
      <c r="S199" s="328"/>
      <c r="T199" s="329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55" t="s">
        <v>331</v>
      </c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  <c r="U200" s="323"/>
      <c r="V200" s="323"/>
      <c r="W200" s="323"/>
      <c r="X200" s="323"/>
      <c r="Y200" s="309"/>
      <c r="Z200" s="309"/>
    </row>
    <row r="201" spans="1:53" ht="14.25" hidden="1" customHeight="1" x14ac:dyDescent="0.25">
      <c r="A201" s="322" t="s">
        <v>103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30">
        <v>4607091387445</v>
      </c>
      <c r="E202" s="326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5"/>
      <c r="P202" s="325"/>
      <c r="Q202" s="325"/>
      <c r="R202" s="326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30">
        <v>4607091386004</v>
      </c>
      <c r="E203" s="326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6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30">
        <v>4607091386004</v>
      </c>
      <c r="E204" s="326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5"/>
      <c r="P204" s="325"/>
      <c r="Q204" s="325"/>
      <c r="R204" s="326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30">
        <v>4607091386073</v>
      </c>
      <c r="E205" s="326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5"/>
      <c r="P205" s="325"/>
      <c r="Q205" s="325"/>
      <c r="R205" s="326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30">
        <v>4607091387322</v>
      </c>
      <c r="E206" s="326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6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30">
        <v>4607091387322</v>
      </c>
      <c r="E207" s="326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5"/>
      <c r="P207" s="325"/>
      <c r="Q207" s="325"/>
      <c r="R207" s="326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30">
        <v>4607091387377</v>
      </c>
      <c r="E208" s="326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5"/>
      <c r="P208" s="325"/>
      <c r="Q208" s="325"/>
      <c r="R208" s="326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30">
        <v>4607091387353</v>
      </c>
      <c r="E209" s="326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5"/>
      <c r="P209" s="325"/>
      <c r="Q209" s="325"/>
      <c r="R209" s="326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30">
        <v>4607091386011</v>
      </c>
      <c r="E210" s="326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5"/>
      <c r="P210" s="325"/>
      <c r="Q210" s="325"/>
      <c r="R210" s="326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30">
        <v>4607091387308</v>
      </c>
      <c r="E211" s="326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5"/>
      <c r="P211" s="325"/>
      <c r="Q211" s="325"/>
      <c r="R211" s="326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30">
        <v>4607091387339</v>
      </c>
      <c r="E212" s="326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5"/>
      <c r="P212" s="325"/>
      <c r="Q212" s="325"/>
      <c r="R212" s="326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30">
        <v>4680115882638</v>
      </c>
      <c r="E213" s="326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5"/>
      <c r="P213" s="325"/>
      <c r="Q213" s="325"/>
      <c r="R213" s="326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30">
        <v>4680115881938</v>
      </c>
      <c r="E214" s="326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5"/>
      <c r="P214" s="325"/>
      <c r="Q214" s="325"/>
      <c r="R214" s="326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30">
        <v>4607091387346</v>
      </c>
      <c r="E215" s="326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5"/>
      <c r="P215" s="325"/>
      <c r="Q215" s="325"/>
      <c r="R215" s="326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30">
        <v>4607091389807</v>
      </c>
      <c r="E216" s="326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5"/>
      <c r="P216" s="325"/>
      <c r="Q216" s="325"/>
      <c r="R216" s="326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46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47"/>
      <c r="N217" s="327" t="s">
        <v>66</v>
      </c>
      <c r="O217" s="328"/>
      <c r="P217" s="328"/>
      <c r="Q217" s="328"/>
      <c r="R217" s="328"/>
      <c r="S217" s="328"/>
      <c r="T217" s="329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47"/>
      <c r="N218" s="327" t="s">
        <v>66</v>
      </c>
      <c r="O218" s="328"/>
      <c r="P218" s="328"/>
      <c r="Q218" s="328"/>
      <c r="R218" s="328"/>
      <c r="S218" s="328"/>
      <c r="T218" s="329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22" t="s">
        <v>95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30">
        <v>4680115881914</v>
      </c>
      <c r="E220" s="326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3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5"/>
      <c r="P220" s="325"/>
      <c r="Q220" s="325"/>
      <c r="R220" s="326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46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7"/>
      <c r="N221" s="327" t="s">
        <v>66</v>
      </c>
      <c r="O221" s="328"/>
      <c r="P221" s="328"/>
      <c r="Q221" s="328"/>
      <c r="R221" s="328"/>
      <c r="S221" s="328"/>
      <c r="T221" s="329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47"/>
      <c r="N222" s="327" t="s">
        <v>66</v>
      </c>
      <c r="O222" s="328"/>
      <c r="P222" s="328"/>
      <c r="Q222" s="328"/>
      <c r="R222" s="328"/>
      <c r="S222" s="328"/>
      <c r="T222" s="329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22" t="s">
        <v>60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30">
        <v>4607091387193</v>
      </c>
      <c r="E224" s="326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5"/>
      <c r="P224" s="325"/>
      <c r="Q224" s="325"/>
      <c r="R224" s="326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30">
        <v>4607091387230</v>
      </c>
      <c r="E225" s="326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5"/>
      <c r="P225" s="325"/>
      <c r="Q225" s="325"/>
      <c r="R225" s="326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30">
        <v>4607091387285</v>
      </c>
      <c r="E226" s="326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5"/>
      <c r="P226" s="325"/>
      <c r="Q226" s="325"/>
      <c r="R226" s="326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46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47"/>
      <c r="N227" s="327" t="s">
        <v>66</v>
      </c>
      <c r="O227" s="328"/>
      <c r="P227" s="328"/>
      <c r="Q227" s="328"/>
      <c r="R227" s="328"/>
      <c r="S227" s="328"/>
      <c r="T227" s="329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47"/>
      <c r="N228" s="327" t="s">
        <v>66</v>
      </c>
      <c r="O228" s="328"/>
      <c r="P228" s="328"/>
      <c r="Q228" s="328"/>
      <c r="R228" s="328"/>
      <c r="S228" s="328"/>
      <c r="T228" s="329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22" t="s">
        <v>68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30">
        <v>4607091387766</v>
      </c>
      <c r="E230" s="326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6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30">
        <v>4607091387957</v>
      </c>
      <c r="E231" s="326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6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30">
        <v>4607091387964</v>
      </c>
      <c r="E232" s="326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6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30">
        <v>4680115883604</v>
      </c>
      <c r="E233" s="326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25"/>
      <c r="P233" s="325"/>
      <c r="Q233" s="325"/>
      <c r="R233" s="326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30">
        <v>4680115883567</v>
      </c>
      <c r="E234" s="326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21" t="s">
        <v>379</v>
      </c>
      <c r="O234" s="325"/>
      <c r="P234" s="325"/>
      <c r="Q234" s="325"/>
      <c r="R234" s="326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30">
        <v>4607091381672</v>
      </c>
      <c r="E235" s="326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6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30">
        <v>4607091387537</v>
      </c>
      <c r="E236" s="326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6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30">
        <v>4607091387513</v>
      </c>
      <c r="E237" s="326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6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30">
        <v>4680115880511</v>
      </c>
      <c r="E238" s="326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6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46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47"/>
      <c r="N239" s="327" t="s">
        <v>66</v>
      </c>
      <c r="O239" s="328"/>
      <c r="P239" s="328"/>
      <c r="Q239" s="328"/>
      <c r="R239" s="328"/>
      <c r="S239" s="328"/>
      <c r="T239" s="329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47"/>
      <c r="N240" s="327" t="s">
        <v>66</v>
      </c>
      <c r="O240" s="328"/>
      <c r="P240" s="328"/>
      <c r="Q240" s="328"/>
      <c r="R240" s="328"/>
      <c r="S240" s="328"/>
      <c r="T240" s="329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22" t="s">
        <v>213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10"/>
      <c r="Z241" s="310"/>
    </row>
    <row r="242" spans="1:53" ht="16.5" customHeight="1" x14ac:dyDescent="0.25">
      <c r="A242" s="54" t="s">
        <v>388</v>
      </c>
      <c r="B242" s="54" t="s">
        <v>389</v>
      </c>
      <c r="C242" s="31">
        <v>4301060326</v>
      </c>
      <c r="D242" s="330">
        <v>4607091380880</v>
      </c>
      <c r="E242" s="326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6"/>
      <c r="S242" s="34"/>
      <c r="T242" s="34"/>
      <c r="U242" s="35" t="s">
        <v>65</v>
      </c>
      <c r="V242" s="314">
        <v>50</v>
      </c>
      <c r="W242" s="315">
        <f>IFERROR(IF(V242="",0,CEILING((V242/$H242),1)*$H242),"")</f>
        <v>50.400000000000006</v>
      </c>
      <c r="X242" s="36">
        <f>IFERROR(IF(W242=0,"",ROUNDUP(W242/H242,0)*0.02175),"")</f>
        <v>0.1305</v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30">
        <v>4607091384482</v>
      </c>
      <c r="E243" s="326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6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30">
        <v>4607091380897</v>
      </c>
      <c r="E244" s="326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6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47"/>
      <c r="N245" s="327" t="s">
        <v>66</v>
      </c>
      <c r="O245" s="328"/>
      <c r="P245" s="328"/>
      <c r="Q245" s="328"/>
      <c r="R245" s="328"/>
      <c r="S245" s="328"/>
      <c r="T245" s="329"/>
      <c r="U245" s="37" t="s">
        <v>67</v>
      </c>
      <c r="V245" s="316">
        <f>IFERROR(V242/H242,"0")+IFERROR(V243/H243,"0")+IFERROR(V244/H244,"0")</f>
        <v>12.362637362637363</v>
      </c>
      <c r="W245" s="316">
        <f>IFERROR(W242/H242,"0")+IFERROR(W243/H243,"0")+IFERROR(W244/H244,"0")</f>
        <v>13</v>
      </c>
      <c r="X245" s="316">
        <f>IFERROR(IF(X242="",0,X242),"0")+IFERROR(IF(X243="",0,X243),"0")+IFERROR(IF(X244="",0,X244),"0")</f>
        <v>0.28275</v>
      </c>
      <c r="Y245" s="317"/>
      <c r="Z245" s="317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47"/>
      <c r="N246" s="327" t="s">
        <v>66</v>
      </c>
      <c r="O246" s="328"/>
      <c r="P246" s="328"/>
      <c r="Q246" s="328"/>
      <c r="R246" s="328"/>
      <c r="S246" s="328"/>
      <c r="T246" s="329"/>
      <c r="U246" s="37" t="s">
        <v>65</v>
      </c>
      <c r="V246" s="316">
        <f>IFERROR(SUM(V242:V244),"0")</f>
        <v>100</v>
      </c>
      <c r="W246" s="316">
        <f>IFERROR(SUM(W242:W244),"0")</f>
        <v>105</v>
      </c>
      <c r="X246" s="37"/>
      <c r="Y246" s="317"/>
      <c r="Z246" s="317"/>
    </row>
    <row r="247" spans="1:53" ht="14.25" hidden="1" customHeight="1" x14ac:dyDescent="0.25">
      <c r="A247" s="322" t="s">
        <v>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30">
        <v>4607091388374</v>
      </c>
      <c r="E248" s="326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25"/>
      <c r="P248" s="325"/>
      <c r="Q248" s="325"/>
      <c r="R248" s="326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30">
        <v>4607091388381</v>
      </c>
      <c r="E249" s="326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25"/>
      <c r="P249" s="325"/>
      <c r="Q249" s="325"/>
      <c r="R249" s="326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30">
        <v>4607091388404</v>
      </c>
      <c r="E250" s="326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6"/>
      <c r="S250" s="34"/>
      <c r="T250" s="34"/>
      <c r="U250" s="35" t="s">
        <v>65</v>
      </c>
      <c r="V250" s="314">
        <v>3.4</v>
      </c>
      <c r="W250" s="315">
        <f>IFERROR(IF(V250="",0,CEILING((V250/$H250),1)*$H250),"")</f>
        <v>5.0999999999999996</v>
      </c>
      <c r="X250" s="36">
        <f>IFERROR(IF(W250=0,"",ROUNDUP(W250/H250,0)*0.00753),"")</f>
        <v>1.506E-2</v>
      </c>
      <c r="Y250" s="56"/>
      <c r="Z250" s="57"/>
      <c r="AD250" s="58"/>
      <c r="BA250" s="198" t="s">
        <v>1</v>
      </c>
    </row>
    <row r="251" spans="1:53" x14ac:dyDescent="0.2">
      <c r="A251" s="346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47"/>
      <c r="N251" s="327" t="s">
        <v>66</v>
      </c>
      <c r="O251" s="328"/>
      <c r="P251" s="328"/>
      <c r="Q251" s="328"/>
      <c r="R251" s="328"/>
      <c r="S251" s="328"/>
      <c r="T251" s="329"/>
      <c r="U251" s="37" t="s">
        <v>67</v>
      </c>
      <c r="V251" s="316">
        <f>IFERROR(V248/H248,"0")+IFERROR(V249/H249,"0")+IFERROR(V250/H250,"0")</f>
        <v>1.3333333333333335</v>
      </c>
      <c r="W251" s="316">
        <f>IFERROR(W248/H248,"0")+IFERROR(W249/H249,"0")+IFERROR(W250/H250,"0")</f>
        <v>2</v>
      </c>
      <c r="X251" s="316">
        <f>IFERROR(IF(X248="",0,X248),"0")+IFERROR(IF(X249="",0,X249),"0")+IFERROR(IF(X250="",0,X250),"0")</f>
        <v>1.506E-2</v>
      </c>
      <c r="Y251" s="317"/>
      <c r="Z251" s="317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47"/>
      <c r="N252" s="327" t="s">
        <v>66</v>
      </c>
      <c r="O252" s="328"/>
      <c r="P252" s="328"/>
      <c r="Q252" s="328"/>
      <c r="R252" s="328"/>
      <c r="S252" s="328"/>
      <c r="T252" s="329"/>
      <c r="U252" s="37" t="s">
        <v>65</v>
      </c>
      <c r="V252" s="316">
        <f>IFERROR(SUM(V248:V250),"0")</f>
        <v>3.4</v>
      </c>
      <c r="W252" s="316">
        <f>IFERROR(SUM(W248:W250),"0")</f>
        <v>5.0999999999999996</v>
      </c>
      <c r="X252" s="37"/>
      <c r="Y252" s="317"/>
      <c r="Z252" s="317"/>
    </row>
    <row r="253" spans="1:53" ht="14.25" hidden="1" customHeight="1" x14ac:dyDescent="0.25">
      <c r="A253" s="322" t="s">
        <v>402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30">
        <v>4680115881808</v>
      </c>
      <c r="E254" s="326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6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30">
        <v>4680115881822</v>
      </c>
      <c r="E255" s="326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6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30">
        <v>4680115880016</v>
      </c>
      <c r="E256" s="326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6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46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47"/>
      <c r="N257" s="327" t="s">
        <v>66</v>
      </c>
      <c r="O257" s="328"/>
      <c r="P257" s="328"/>
      <c r="Q257" s="328"/>
      <c r="R257" s="328"/>
      <c r="S257" s="328"/>
      <c r="T257" s="329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47"/>
      <c r="N258" s="327" t="s">
        <v>66</v>
      </c>
      <c r="O258" s="328"/>
      <c r="P258" s="328"/>
      <c r="Q258" s="328"/>
      <c r="R258" s="328"/>
      <c r="S258" s="328"/>
      <c r="T258" s="329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55" t="s">
        <v>411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09"/>
      <c r="Z259" s="309"/>
    </row>
    <row r="260" spans="1:53" ht="14.25" hidden="1" customHeight="1" x14ac:dyDescent="0.25">
      <c r="A260" s="322" t="s">
        <v>103</v>
      </c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30">
        <v>4607091387421</v>
      </c>
      <c r="E261" s="326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6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30">
        <v>4607091387421</v>
      </c>
      <c r="E262" s="326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6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30">
        <v>4607091387452</v>
      </c>
      <c r="E263" s="326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88" t="s">
        <v>417</v>
      </c>
      <c r="O263" s="325"/>
      <c r="P263" s="325"/>
      <c r="Q263" s="325"/>
      <c r="R263" s="326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30">
        <v>4607091387452</v>
      </c>
      <c r="E264" s="326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5"/>
      <c r="P264" s="325"/>
      <c r="Q264" s="325"/>
      <c r="R264" s="326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30">
        <v>4607091385984</v>
      </c>
      <c r="E265" s="326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6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30">
        <v>4607091387438</v>
      </c>
      <c r="E266" s="326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6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30">
        <v>4607091387469</v>
      </c>
      <c r="E267" s="326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6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46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47"/>
      <c r="N268" s="327" t="s">
        <v>66</v>
      </c>
      <c r="O268" s="328"/>
      <c r="P268" s="328"/>
      <c r="Q268" s="328"/>
      <c r="R268" s="328"/>
      <c r="S268" s="328"/>
      <c r="T268" s="329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47"/>
      <c r="N269" s="327" t="s">
        <v>66</v>
      </c>
      <c r="O269" s="328"/>
      <c r="P269" s="328"/>
      <c r="Q269" s="328"/>
      <c r="R269" s="328"/>
      <c r="S269" s="328"/>
      <c r="T269" s="329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22" t="s">
        <v>60</v>
      </c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30">
        <v>4607091387292</v>
      </c>
      <c r="E271" s="326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6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30">
        <v>4607091387315</v>
      </c>
      <c r="E272" s="326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6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46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47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47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55" t="s">
        <v>429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09"/>
      <c r="Z275" s="309"/>
    </row>
    <row r="276" spans="1:53" ht="14.25" hidden="1" customHeight="1" x14ac:dyDescent="0.25">
      <c r="A276" s="322" t="s">
        <v>60</v>
      </c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  <c r="U276" s="323"/>
      <c r="V276" s="323"/>
      <c r="W276" s="323"/>
      <c r="X276" s="323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30">
        <v>4607091383836</v>
      </c>
      <c r="E277" s="326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6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46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47"/>
      <c r="N278" s="327" t="s">
        <v>66</v>
      </c>
      <c r="O278" s="328"/>
      <c r="P278" s="328"/>
      <c r="Q278" s="328"/>
      <c r="R278" s="328"/>
      <c r="S278" s="328"/>
      <c r="T278" s="329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47"/>
      <c r="N279" s="327" t="s">
        <v>66</v>
      </c>
      <c r="O279" s="328"/>
      <c r="P279" s="328"/>
      <c r="Q279" s="328"/>
      <c r="R279" s="328"/>
      <c r="S279" s="328"/>
      <c r="T279" s="329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22" t="s">
        <v>68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30">
        <v>4607091387919</v>
      </c>
      <c r="E281" s="326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6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46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7"/>
      <c r="N282" s="327" t="s">
        <v>66</v>
      </c>
      <c r="O282" s="328"/>
      <c r="P282" s="328"/>
      <c r="Q282" s="328"/>
      <c r="R282" s="328"/>
      <c r="S282" s="328"/>
      <c r="T282" s="329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47"/>
      <c r="N283" s="327" t="s">
        <v>66</v>
      </c>
      <c r="O283" s="328"/>
      <c r="P283" s="328"/>
      <c r="Q283" s="328"/>
      <c r="R283" s="328"/>
      <c r="S283" s="328"/>
      <c r="T283" s="329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22" t="s">
        <v>213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30">
        <v>4607091388831</v>
      </c>
      <c r="E285" s="326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6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46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7"/>
      <c r="N286" s="327" t="s">
        <v>66</v>
      </c>
      <c r="O286" s="328"/>
      <c r="P286" s="328"/>
      <c r="Q286" s="328"/>
      <c r="R286" s="328"/>
      <c r="S286" s="328"/>
      <c r="T286" s="329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47"/>
      <c r="N287" s="327" t="s">
        <v>66</v>
      </c>
      <c r="O287" s="328"/>
      <c r="P287" s="328"/>
      <c r="Q287" s="328"/>
      <c r="R287" s="328"/>
      <c r="S287" s="328"/>
      <c r="T287" s="329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22" t="s">
        <v>81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30">
        <v>4607091383102</v>
      </c>
      <c r="E289" s="326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6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46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7"/>
      <c r="N290" s="327" t="s">
        <v>66</v>
      </c>
      <c r="O290" s="328"/>
      <c r="P290" s="328"/>
      <c r="Q290" s="328"/>
      <c r="R290" s="328"/>
      <c r="S290" s="328"/>
      <c r="T290" s="329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47"/>
      <c r="N291" s="327" t="s">
        <v>66</v>
      </c>
      <c r="O291" s="328"/>
      <c r="P291" s="328"/>
      <c r="Q291" s="328"/>
      <c r="R291" s="328"/>
      <c r="S291" s="328"/>
      <c r="T291" s="329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418" t="s">
        <v>438</v>
      </c>
      <c r="B292" s="419"/>
      <c r="C292" s="419"/>
      <c r="D292" s="419"/>
      <c r="E292" s="419"/>
      <c r="F292" s="419"/>
      <c r="G292" s="419"/>
      <c r="H292" s="419"/>
      <c r="I292" s="419"/>
      <c r="J292" s="419"/>
      <c r="K292" s="419"/>
      <c r="L292" s="419"/>
      <c r="M292" s="419"/>
      <c r="N292" s="419"/>
      <c r="O292" s="419"/>
      <c r="P292" s="419"/>
      <c r="Q292" s="419"/>
      <c r="R292" s="419"/>
      <c r="S292" s="419"/>
      <c r="T292" s="419"/>
      <c r="U292" s="419"/>
      <c r="V292" s="419"/>
      <c r="W292" s="419"/>
      <c r="X292" s="419"/>
      <c r="Y292" s="48"/>
      <c r="Z292" s="48"/>
    </row>
    <row r="293" spans="1:53" ht="16.5" hidden="1" customHeight="1" x14ac:dyDescent="0.25">
      <c r="A293" s="355" t="s">
        <v>439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09"/>
      <c r="Z293" s="309"/>
    </row>
    <row r="294" spans="1:53" ht="14.25" hidden="1" customHeight="1" x14ac:dyDescent="0.25">
      <c r="A294" s="322" t="s">
        <v>103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23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30">
        <v>4607091383997</v>
      </c>
      <c r="E295" s="326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6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30">
        <v>4607091383997</v>
      </c>
      <c r="E296" s="326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6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4301011326</v>
      </c>
      <c r="D297" s="330">
        <v>4607091384130</v>
      </c>
      <c r="E297" s="326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6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30">
        <v>4607091384130</v>
      </c>
      <c r="E298" s="326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6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30">
        <v>4607091384147</v>
      </c>
      <c r="E299" s="326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6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30">
        <v>4607091384147</v>
      </c>
      <c r="E300" s="326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83" t="s">
        <v>449</v>
      </c>
      <c r="O300" s="325"/>
      <c r="P300" s="325"/>
      <c r="Q300" s="325"/>
      <c r="R300" s="326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30">
        <v>4607091384154</v>
      </c>
      <c r="E301" s="326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6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30">
        <v>4607091384161</v>
      </c>
      <c r="E302" s="326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6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hidden="1" x14ac:dyDescent="0.2">
      <c r="A303" s="346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47"/>
      <c r="N303" s="327" t="s">
        <v>66</v>
      </c>
      <c r="O303" s="328"/>
      <c r="P303" s="328"/>
      <c r="Q303" s="328"/>
      <c r="R303" s="328"/>
      <c r="S303" s="328"/>
      <c r="T303" s="329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0</v>
      </c>
      <c r="W303" s="316">
        <f>IFERROR(W295/H295,"0")+IFERROR(W296/H296,"0")+IFERROR(W297/H297,"0")+IFERROR(W298/H298,"0")+IFERROR(W299/H299,"0")+IFERROR(W300/H300,"0")+IFERROR(W301/H301,"0")+IFERROR(W302/H302,"0")</f>
        <v>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7"/>
      <c r="Z303" s="317"/>
    </row>
    <row r="304" spans="1:53" hidden="1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47"/>
      <c r="N304" s="327" t="s">
        <v>66</v>
      </c>
      <c r="O304" s="328"/>
      <c r="P304" s="328"/>
      <c r="Q304" s="328"/>
      <c r="R304" s="328"/>
      <c r="S304" s="328"/>
      <c r="T304" s="329"/>
      <c r="U304" s="37" t="s">
        <v>65</v>
      </c>
      <c r="V304" s="316">
        <f>IFERROR(SUM(V295:V302),"0")</f>
        <v>0</v>
      </c>
      <c r="W304" s="316">
        <f>IFERROR(SUM(W295:W302),"0")</f>
        <v>0</v>
      </c>
      <c r="X304" s="37"/>
      <c r="Y304" s="317"/>
      <c r="Z304" s="317"/>
    </row>
    <row r="305" spans="1:53" ht="14.25" hidden="1" customHeight="1" x14ac:dyDescent="0.25">
      <c r="A305" s="322" t="s">
        <v>95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30">
        <v>4607091383980</v>
      </c>
      <c r="E306" s="326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6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30">
        <v>4680115883314</v>
      </c>
      <c r="E307" s="326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71" t="s">
        <v>458</v>
      </c>
      <c r="O307" s="325"/>
      <c r="P307" s="325"/>
      <c r="Q307" s="325"/>
      <c r="R307" s="326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30">
        <v>4607091384178</v>
      </c>
      <c r="E308" s="326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6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46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47"/>
      <c r="N309" s="327" t="s">
        <v>66</v>
      </c>
      <c r="O309" s="328"/>
      <c r="P309" s="328"/>
      <c r="Q309" s="328"/>
      <c r="R309" s="328"/>
      <c r="S309" s="328"/>
      <c r="T309" s="329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47"/>
      <c r="N310" s="327" t="s">
        <v>66</v>
      </c>
      <c r="O310" s="328"/>
      <c r="P310" s="328"/>
      <c r="Q310" s="328"/>
      <c r="R310" s="328"/>
      <c r="S310" s="328"/>
      <c r="T310" s="329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22" t="s">
        <v>68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23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30">
        <v>4607091383928</v>
      </c>
      <c r="E312" s="326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25"/>
      <c r="P312" s="325"/>
      <c r="Q312" s="325"/>
      <c r="R312" s="326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30">
        <v>4607091384260</v>
      </c>
      <c r="E313" s="326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5"/>
      <c r="P313" s="325"/>
      <c r="Q313" s="325"/>
      <c r="R313" s="326"/>
      <c r="S313" s="34"/>
      <c r="T313" s="34"/>
      <c r="U313" s="35" t="s">
        <v>65</v>
      </c>
      <c r="V313" s="314">
        <v>150</v>
      </c>
      <c r="W313" s="315">
        <f>IFERROR(IF(V313="",0,CEILING((V313/$H313),1)*$H313),"")</f>
        <v>156</v>
      </c>
      <c r="X313" s="36">
        <f>IFERROR(IF(W313=0,"",ROUNDUP(W313/H313,0)*0.02175),"")</f>
        <v>0.43499999999999994</v>
      </c>
      <c r="Y313" s="56"/>
      <c r="Z313" s="57"/>
      <c r="AD313" s="58"/>
      <c r="BA313" s="227" t="s">
        <v>1</v>
      </c>
    </row>
    <row r="314" spans="1:53" x14ac:dyDescent="0.2">
      <c r="A314" s="346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47"/>
      <c r="N314" s="327" t="s">
        <v>66</v>
      </c>
      <c r="O314" s="328"/>
      <c r="P314" s="328"/>
      <c r="Q314" s="328"/>
      <c r="R314" s="328"/>
      <c r="S314" s="328"/>
      <c r="T314" s="329"/>
      <c r="U314" s="37" t="s">
        <v>67</v>
      </c>
      <c r="V314" s="316">
        <f>IFERROR(V312/H312,"0")+IFERROR(V313/H313,"0")</f>
        <v>19.23076923076923</v>
      </c>
      <c r="W314" s="316">
        <f>IFERROR(W312/H312,"0")+IFERROR(W313/H313,"0")</f>
        <v>20</v>
      </c>
      <c r="X314" s="316">
        <f>IFERROR(IF(X312="",0,X312),"0")+IFERROR(IF(X313="",0,X313),"0")</f>
        <v>0.43499999999999994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47"/>
      <c r="N315" s="327" t="s">
        <v>66</v>
      </c>
      <c r="O315" s="328"/>
      <c r="P315" s="328"/>
      <c r="Q315" s="328"/>
      <c r="R315" s="328"/>
      <c r="S315" s="328"/>
      <c r="T315" s="329"/>
      <c r="U315" s="37" t="s">
        <v>65</v>
      </c>
      <c r="V315" s="316">
        <f>IFERROR(SUM(V312:V313),"0")</f>
        <v>150</v>
      </c>
      <c r="W315" s="316">
        <f>IFERROR(SUM(W312:W313),"0")</f>
        <v>156</v>
      </c>
      <c r="X315" s="37"/>
      <c r="Y315" s="317"/>
      <c r="Z315" s="317"/>
    </row>
    <row r="316" spans="1:53" ht="14.25" hidden="1" customHeight="1" x14ac:dyDescent="0.25">
      <c r="A316" s="322" t="s">
        <v>213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0">
        <v>4607091384673</v>
      </c>
      <c r="E317" s="326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5"/>
      <c r="P317" s="325"/>
      <c r="Q317" s="325"/>
      <c r="R317" s="326"/>
      <c r="S317" s="34"/>
      <c r="T317" s="34"/>
      <c r="U317" s="35" t="s">
        <v>65</v>
      </c>
      <c r="V317" s="314">
        <v>100</v>
      </c>
      <c r="W317" s="315">
        <f>IFERROR(IF(V317="",0,CEILING((V317/$H317),1)*$H317),"")</f>
        <v>101.39999999999999</v>
      </c>
      <c r="X317" s="36">
        <f>IFERROR(IF(W317=0,"",ROUNDUP(W317/H317,0)*0.02175),"")</f>
        <v>0.28275</v>
      </c>
      <c r="Y317" s="56"/>
      <c r="Z317" s="57"/>
      <c r="AD317" s="58"/>
      <c r="BA317" s="228" t="s">
        <v>1</v>
      </c>
    </row>
    <row r="318" spans="1:53" x14ac:dyDescent="0.2">
      <c r="A318" s="346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47"/>
      <c r="N318" s="327" t="s">
        <v>66</v>
      </c>
      <c r="O318" s="328"/>
      <c r="P318" s="328"/>
      <c r="Q318" s="328"/>
      <c r="R318" s="328"/>
      <c r="S318" s="328"/>
      <c r="T318" s="329"/>
      <c r="U318" s="37" t="s">
        <v>67</v>
      </c>
      <c r="V318" s="316">
        <f>IFERROR(V317/H317,"0")</f>
        <v>12.820512820512821</v>
      </c>
      <c r="W318" s="316">
        <f>IFERROR(W317/H317,"0")</f>
        <v>13</v>
      </c>
      <c r="X318" s="316">
        <f>IFERROR(IF(X317="",0,X317),"0")</f>
        <v>0.28275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47"/>
      <c r="N319" s="327" t="s">
        <v>66</v>
      </c>
      <c r="O319" s="328"/>
      <c r="P319" s="328"/>
      <c r="Q319" s="328"/>
      <c r="R319" s="328"/>
      <c r="S319" s="328"/>
      <c r="T319" s="329"/>
      <c r="U319" s="37" t="s">
        <v>65</v>
      </c>
      <c r="V319" s="316">
        <f>IFERROR(SUM(V317:V317),"0")</f>
        <v>100</v>
      </c>
      <c r="W319" s="316">
        <f>IFERROR(SUM(W317:W317),"0")</f>
        <v>101.39999999999999</v>
      </c>
      <c r="X319" s="37"/>
      <c r="Y319" s="317"/>
      <c r="Z319" s="317"/>
    </row>
    <row r="320" spans="1:53" ht="16.5" hidden="1" customHeight="1" x14ac:dyDescent="0.25">
      <c r="A320" s="355" t="s">
        <v>468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9"/>
      <c r="Z320" s="309"/>
    </row>
    <row r="321" spans="1:53" ht="14.25" hidden="1" customHeight="1" x14ac:dyDescent="0.25">
      <c r="A321" s="322" t="s">
        <v>103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30">
        <v>4607091384185</v>
      </c>
      <c r="E322" s="326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5"/>
      <c r="P322" s="325"/>
      <c r="Q322" s="325"/>
      <c r="R322" s="326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30">
        <v>4607091384192</v>
      </c>
      <c r="E323" s="326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5"/>
      <c r="P323" s="325"/>
      <c r="Q323" s="325"/>
      <c r="R323" s="326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30">
        <v>4680115881907</v>
      </c>
      <c r="E324" s="326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5"/>
      <c r="P324" s="325"/>
      <c r="Q324" s="325"/>
      <c r="R324" s="326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30">
        <v>4607091384680</v>
      </c>
      <c r="E325" s="326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5"/>
      <c r="P325" s="325"/>
      <c r="Q325" s="325"/>
      <c r="R325" s="326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46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47"/>
      <c r="N326" s="327" t="s">
        <v>66</v>
      </c>
      <c r="O326" s="328"/>
      <c r="P326" s="328"/>
      <c r="Q326" s="328"/>
      <c r="R326" s="328"/>
      <c r="S326" s="328"/>
      <c r="T326" s="329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47"/>
      <c r="N327" s="327" t="s">
        <v>66</v>
      </c>
      <c r="O327" s="328"/>
      <c r="P327" s="328"/>
      <c r="Q327" s="328"/>
      <c r="R327" s="328"/>
      <c r="S327" s="328"/>
      <c r="T327" s="329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22" t="s">
        <v>60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23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30">
        <v>4607091384802</v>
      </c>
      <c r="E329" s="326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5"/>
      <c r="P329" s="325"/>
      <c r="Q329" s="325"/>
      <c r="R329" s="326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30">
        <v>4607091384826</v>
      </c>
      <c r="E330" s="326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5"/>
      <c r="P330" s="325"/>
      <c r="Q330" s="325"/>
      <c r="R330" s="326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46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47"/>
      <c r="N331" s="327" t="s">
        <v>66</v>
      </c>
      <c r="O331" s="328"/>
      <c r="P331" s="328"/>
      <c r="Q331" s="328"/>
      <c r="R331" s="328"/>
      <c r="S331" s="328"/>
      <c r="T331" s="329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47"/>
      <c r="N332" s="327" t="s">
        <v>66</v>
      </c>
      <c r="O332" s="328"/>
      <c r="P332" s="328"/>
      <c r="Q332" s="328"/>
      <c r="R332" s="328"/>
      <c r="S332" s="328"/>
      <c r="T332" s="329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22" t="s">
        <v>68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30">
        <v>4607091384246</v>
      </c>
      <c r="E334" s="326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5"/>
      <c r="P334" s="325"/>
      <c r="Q334" s="325"/>
      <c r="R334" s="326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30">
        <v>4680115881976</v>
      </c>
      <c r="E335" s="326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5"/>
      <c r="P335" s="325"/>
      <c r="Q335" s="325"/>
      <c r="R335" s="326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30">
        <v>4607091384253</v>
      </c>
      <c r="E336" s="326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5"/>
      <c r="P336" s="325"/>
      <c r="Q336" s="325"/>
      <c r="R336" s="326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30">
        <v>4680115881969</v>
      </c>
      <c r="E337" s="326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5"/>
      <c r="P337" s="325"/>
      <c r="Q337" s="325"/>
      <c r="R337" s="326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46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47"/>
      <c r="N338" s="327" t="s">
        <v>66</v>
      </c>
      <c r="O338" s="328"/>
      <c r="P338" s="328"/>
      <c r="Q338" s="328"/>
      <c r="R338" s="328"/>
      <c r="S338" s="328"/>
      <c r="T338" s="329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3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47"/>
      <c r="N339" s="327" t="s">
        <v>66</v>
      </c>
      <c r="O339" s="328"/>
      <c r="P339" s="328"/>
      <c r="Q339" s="328"/>
      <c r="R339" s="328"/>
      <c r="S339" s="328"/>
      <c r="T339" s="329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22" t="s">
        <v>213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30">
        <v>4607091389357</v>
      </c>
      <c r="E341" s="326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6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5"/>
      <c r="P341" s="325"/>
      <c r="Q341" s="325"/>
      <c r="R341" s="326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46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47"/>
      <c r="N342" s="327" t="s">
        <v>66</v>
      </c>
      <c r="O342" s="328"/>
      <c r="P342" s="328"/>
      <c r="Q342" s="328"/>
      <c r="R342" s="328"/>
      <c r="S342" s="328"/>
      <c r="T342" s="329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47"/>
      <c r="N343" s="327" t="s">
        <v>66</v>
      </c>
      <c r="O343" s="328"/>
      <c r="P343" s="328"/>
      <c r="Q343" s="328"/>
      <c r="R343" s="328"/>
      <c r="S343" s="328"/>
      <c r="T343" s="329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418" t="s">
        <v>491</v>
      </c>
      <c r="B344" s="419"/>
      <c r="C344" s="419"/>
      <c r="D344" s="419"/>
      <c r="E344" s="419"/>
      <c r="F344" s="419"/>
      <c r="G344" s="419"/>
      <c r="H344" s="419"/>
      <c r="I344" s="419"/>
      <c r="J344" s="419"/>
      <c r="K344" s="419"/>
      <c r="L344" s="419"/>
      <c r="M344" s="419"/>
      <c r="N344" s="419"/>
      <c r="O344" s="419"/>
      <c r="P344" s="419"/>
      <c r="Q344" s="419"/>
      <c r="R344" s="419"/>
      <c r="S344" s="419"/>
      <c r="T344" s="419"/>
      <c r="U344" s="419"/>
      <c r="V344" s="419"/>
      <c r="W344" s="419"/>
      <c r="X344" s="419"/>
      <c r="Y344" s="48"/>
      <c r="Z344" s="48"/>
    </row>
    <row r="345" spans="1:53" ht="16.5" hidden="1" customHeight="1" x14ac:dyDescent="0.25">
      <c r="A345" s="355" t="s">
        <v>492</v>
      </c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09"/>
      <c r="Z345" s="309"/>
    </row>
    <row r="346" spans="1:53" ht="14.25" hidden="1" customHeight="1" x14ac:dyDescent="0.25">
      <c r="A346" s="322" t="s">
        <v>103</v>
      </c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323"/>
      <c r="W346" s="323"/>
      <c r="X346" s="323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30">
        <v>4607091389708</v>
      </c>
      <c r="E347" s="326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5"/>
      <c r="P347" s="325"/>
      <c r="Q347" s="325"/>
      <c r="R347" s="326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30">
        <v>4607091389692</v>
      </c>
      <c r="E348" s="326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5"/>
      <c r="P348" s="325"/>
      <c r="Q348" s="325"/>
      <c r="R348" s="326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46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47"/>
      <c r="N349" s="327" t="s">
        <v>66</v>
      </c>
      <c r="O349" s="328"/>
      <c r="P349" s="328"/>
      <c r="Q349" s="328"/>
      <c r="R349" s="328"/>
      <c r="S349" s="328"/>
      <c r="T349" s="329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3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47"/>
      <c r="N350" s="327" t="s">
        <v>66</v>
      </c>
      <c r="O350" s="328"/>
      <c r="P350" s="328"/>
      <c r="Q350" s="328"/>
      <c r="R350" s="328"/>
      <c r="S350" s="328"/>
      <c r="T350" s="329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22" t="s">
        <v>60</v>
      </c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323"/>
      <c r="W351" s="323"/>
      <c r="X351" s="323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30">
        <v>4607091389753</v>
      </c>
      <c r="E352" s="326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5"/>
      <c r="P352" s="325"/>
      <c r="Q352" s="325"/>
      <c r="R352" s="326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30">
        <v>4607091389760</v>
      </c>
      <c r="E353" s="326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5"/>
      <c r="P353" s="325"/>
      <c r="Q353" s="325"/>
      <c r="R353" s="326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30">
        <v>4607091389746</v>
      </c>
      <c r="E354" s="326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5"/>
      <c r="P354" s="325"/>
      <c r="Q354" s="325"/>
      <c r="R354" s="326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30">
        <v>4680115882928</v>
      </c>
      <c r="E355" s="326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5"/>
      <c r="P355" s="325"/>
      <c r="Q355" s="325"/>
      <c r="R355" s="326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30">
        <v>4680115883147</v>
      </c>
      <c r="E356" s="326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5"/>
      <c r="P356" s="325"/>
      <c r="Q356" s="325"/>
      <c r="R356" s="326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30">
        <v>4607091384338</v>
      </c>
      <c r="E357" s="326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5"/>
      <c r="P357" s="325"/>
      <c r="Q357" s="325"/>
      <c r="R357" s="326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30">
        <v>4680115883154</v>
      </c>
      <c r="E358" s="326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5"/>
      <c r="P358" s="325"/>
      <c r="Q358" s="325"/>
      <c r="R358" s="326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30">
        <v>4607091389524</v>
      </c>
      <c r="E359" s="326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5"/>
      <c r="P359" s="325"/>
      <c r="Q359" s="325"/>
      <c r="R359" s="326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30">
        <v>4680115883161</v>
      </c>
      <c r="E360" s="326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5"/>
      <c r="P360" s="325"/>
      <c r="Q360" s="325"/>
      <c r="R360" s="326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30">
        <v>4607091384345</v>
      </c>
      <c r="E361" s="326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5"/>
      <c r="P361" s="325"/>
      <c r="Q361" s="325"/>
      <c r="R361" s="326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30">
        <v>4680115883178</v>
      </c>
      <c r="E362" s="326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5"/>
      <c r="P362" s="325"/>
      <c r="Q362" s="325"/>
      <c r="R362" s="326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30">
        <v>4607091389531</v>
      </c>
      <c r="E363" s="326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5"/>
      <c r="P363" s="325"/>
      <c r="Q363" s="325"/>
      <c r="R363" s="326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30">
        <v>4680115883185</v>
      </c>
      <c r="E364" s="326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6" t="s">
        <v>523</v>
      </c>
      <c r="O364" s="325"/>
      <c r="P364" s="325"/>
      <c r="Q364" s="325"/>
      <c r="R364" s="326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46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47"/>
      <c r="N365" s="327" t="s">
        <v>66</v>
      </c>
      <c r="O365" s="328"/>
      <c r="P365" s="328"/>
      <c r="Q365" s="328"/>
      <c r="R365" s="328"/>
      <c r="S365" s="328"/>
      <c r="T365" s="329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47"/>
      <c r="N366" s="327" t="s">
        <v>66</v>
      </c>
      <c r="O366" s="328"/>
      <c r="P366" s="328"/>
      <c r="Q366" s="328"/>
      <c r="R366" s="328"/>
      <c r="S366" s="328"/>
      <c r="T366" s="329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22" t="s">
        <v>68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30">
        <v>4607091389685</v>
      </c>
      <c r="E368" s="326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5"/>
      <c r="P368" s="325"/>
      <c r="Q368" s="325"/>
      <c r="R368" s="326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30">
        <v>4607091389654</v>
      </c>
      <c r="E369" s="326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5"/>
      <c r="P369" s="325"/>
      <c r="Q369" s="325"/>
      <c r="R369" s="326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30">
        <v>4607091384352</v>
      </c>
      <c r="E370" s="326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5"/>
      <c r="P370" s="325"/>
      <c r="Q370" s="325"/>
      <c r="R370" s="326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30">
        <v>4607091389661</v>
      </c>
      <c r="E371" s="326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5"/>
      <c r="P371" s="325"/>
      <c r="Q371" s="325"/>
      <c r="R371" s="326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46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47"/>
      <c r="N372" s="327" t="s">
        <v>66</v>
      </c>
      <c r="O372" s="328"/>
      <c r="P372" s="328"/>
      <c r="Q372" s="328"/>
      <c r="R372" s="328"/>
      <c r="S372" s="328"/>
      <c r="T372" s="329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3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47"/>
      <c r="N373" s="327" t="s">
        <v>66</v>
      </c>
      <c r="O373" s="328"/>
      <c r="P373" s="328"/>
      <c r="Q373" s="328"/>
      <c r="R373" s="328"/>
      <c r="S373" s="328"/>
      <c r="T373" s="329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22" t="s">
        <v>213</v>
      </c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3"/>
      <c r="N374" s="323"/>
      <c r="O374" s="323"/>
      <c r="P374" s="323"/>
      <c r="Q374" s="323"/>
      <c r="R374" s="323"/>
      <c r="S374" s="323"/>
      <c r="T374" s="323"/>
      <c r="U374" s="323"/>
      <c r="V374" s="323"/>
      <c r="W374" s="323"/>
      <c r="X374" s="323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30">
        <v>4680115881648</v>
      </c>
      <c r="E375" s="326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5"/>
      <c r="P375" s="325"/>
      <c r="Q375" s="325"/>
      <c r="R375" s="326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46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47"/>
      <c r="N376" s="327" t="s">
        <v>66</v>
      </c>
      <c r="O376" s="328"/>
      <c r="P376" s="328"/>
      <c r="Q376" s="328"/>
      <c r="R376" s="328"/>
      <c r="S376" s="328"/>
      <c r="T376" s="329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47"/>
      <c r="N377" s="327" t="s">
        <v>66</v>
      </c>
      <c r="O377" s="328"/>
      <c r="P377" s="328"/>
      <c r="Q377" s="328"/>
      <c r="R377" s="328"/>
      <c r="S377" s="328"/>
      <c r="T377" s="329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22" t="s">
        <v>81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30">
        <v>4680115884359</v>
      </c>
      <c r="E379" s="326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81" t="s">
        <v>538</v>
      </c>
      <c r="O379" s="325"/>
      <c r="P379" s="325"/>
      <c r="Q379" s="325"/>
      <c r="R379" s="326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30">
        <v>4680115884335</v>
      </c>
      <c r="E380" s="326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22" t="s">
        <v>541</v>
      </c>
      <c r="O380" s="325"/>
      <c r="P380" s="325"/>
      <c r="Q380" s="325"/>
      <c r="R380" s="326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30">
        <v>4680115884342</v>
      </c>
      <c r="E381" s="326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9" t="s">
        <v>544</v>
      </c>
      <c r="O381" s="325"/>
      <c r="P381" s="325"/>
      <c r="Q381" s="325"/>
      <c r="R381" s="326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30">
        <v>4680115884113</v>
      </c>
      <c r="E382" s="326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6" t="s">
        <v>547</v>
      </c>
      <c r="O382" s="325"/>
      <c r="P382" s="325"/>
      <c r="Q382" s="325"/>
      <c r="R382" s="326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46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47"/>
      <c r="N383" s="327" t="s">
        <v>66</v>
      </c>
      <c r="O383" s="328"/>
      <c r="P383" s="328"/>
      <c r="Q383" s="328"/>
      <c r="R383" s="328"/>
      <c r="S383" s="328"/>
      <c r="T383" s="329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3"/>
      <c r="M384" s="347"/>
      <c r="N384" s="327" t="s">
        <v>66</v>
      </c>
      <c r="O384" s="328"/>
      <c r="P384" s="328"/>
      <c r="Q384" s="328"/>
      <c r="R384" s="328"/>
      <c r="S384" s="328"/>
      <c r="T384" s="329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55" t="s">
        <v>548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23"/>
      <c r="Y385" s="309"/>
      <c r="Z385" s="309"/>
    </row>
    <row r="386" spans="1:53" ht="14.25" hidden="1" customHeight="1" x14ac:dyDescent="0.25">
      <c r="A386" s="322" t="s">
        <v>95</v>
      </c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3"/>
      <c r="N386" s="323"/>
      <c r="O386" s="323"/>
      <c r="P386" s="323"/>
      <c r="Q386" s="323"/>
      <c r="R386" s="323"/>
      <c r="S386" s="323"/>
      <c r="T386" s="323"/>
      <c r="U386" s="323"/>
      <c r="V386" s="323"/>
      <c r="W386" s="323"/>
      <c r="X386" s="323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30">
        <v>4607091389388</v>
      </c>
      <c r="E387" s="326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5"/>
      <c r="P387" s="325"/>
      <c r="Q387" s="325"/>
      <c r="R387" s="326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30">
        <v>4607091389364</v>
      </c>
      <c r="E388" s="326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5"/>
      <c r="P388" s="325"/>
      <c r="Q388" s="325"/>
      <c r="R388" s="326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46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47"/>
      <c r="N389" s="327" t="s">
        <v>66</v>
      </c>
      <c r="O389" s="328"/>
      <c r="P389" s="328"/>
      <c r="Q389" s="328"/>
      <c r="R389" s="328"/>
      <c r="S389" s="328"/>
      <c r="T389" s="329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47"/>
      <c r="N390" s="327" t="s">
        <v>66</v>
      </c>
      <c r="O390" s="328"/>
      <c r="P390" s="328"/>
      <c r="Q390" s="328"/>
      <c r="R390" s="328"/>
      <c r="S390" s="328"/>
      <c r="T390" s="329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22" t="s">
        <v>60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310"/>
      <c r="Z391" s="310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30">
        <v>4607091389739</v>
      </c>
      <c r="E392" s="326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5"/>
      <c r="P392" s="325"/>
      <c r="Q392" s="325"/>
      <c r="R392" s="326"/>
      <c r="S392" s="34"/>
      <c r="T392" s="34"/>
      <c r="U392" s="35" t="s">
        <v>65</v>
      </c>
      <c r="V392" s="314">
        <v>200</v>
      </c>
      <c r="W392" s="315">
        <f t="shared" ref="W392:W398" si="16">IFERROR(IF(V392="",0,CEILING((V392/$H392),1)*$H392),"")</f>
        <v>201.60000000000002</v>
      </c>
      <c r="X392" s="36">
        <f>IFERROR(IF(W392=0,"",ROUNDUP(W392/H392,0)*0.00753),"")</f>
        <v>0.36143999999999998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30">
        <v>4680115883048</v>
      </c>
      <c r="E393" s="326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5"/>
      <c r="P393" s="325"/>
      <c r="Q393" s="325"/>
      <c r="R393" s="326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30">
        <v>4607091389425</v>
      </c>
      <c r="E394" s="326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5"/>
      <c r="P394" s="325"/>
      <c r="Q394" s="325"/>
      <c r="R394" s="326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30">
        <v>4680115882911</v>
      </c>
      <c r="E395" s="326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40" t="s">
        <v>561</v>
      </c>
      <c r="O395" s="325"/>
      <c r="P395" s="325"/>
      <c r="Q395" s="325"/>
      <c r="R395" s="326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30">
        <v>4680115880771</v>
      </c>
      <c r="E396" s="326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5"/>
      <c r="P396" s="325"/>
      <c r="Q396" s="325"/>
      <c r="R396" s="326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30">
        <v>4607091389500</v>
      </c>
      <c r="E397" s="326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5"/>
      <c r="P397" s="325"/>
      <c r="Q397" s="325"/>
      <c r="R397" s="326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30">
        <v>4680115881983</v>
      </c>
      <c r="E398" s="326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5"/>
      <c r="P398" s="325"/>
      <c r="Q398" s="325"/>
      <c r="R398" s="326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46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47"/>
      <c r="N399" s="327" t="s">
        <v>66</v>
      </c>
      <c r="O399" s="328"/>
      <c r="P399" s="328"/>
      <c r="Q399" s="328"/>
      <c r="R399" s="328"/>
      <c r="S399" s="328"/>
      <c r="T399" s="329"/>
      <c r="U399" s="37" t="s">
        <v>67</v>
      </c>
      <c r="V399" s="316">
        <f>IFERROR(V392/H392,"0")+IFERROR(V393/H393,"0")+IFERROR(V394/H394,"0")+IFERROR(V395/H395,"0")+IFERROR(V396/H396,"0")+IFERROR(V397/H397,"0")+IFERROR(V398/H398,"0")</f>
        <v>47.61904761904762</v>
      </c>
      <c r="W399" s="316">
        <f>IFERROR(W392/H392,"0")+IFERROR(W393/H393,"0")+IFERROR(W394/H394,"0")+IFERROR(W395/H395,"0")+IFERROR(W396/H396,"0")+IFERROR(W397/H397,"0")+IFERROR(W398/H398,"0")</f>
        <v>48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0.36143999999999998</v>
      </c>
      <c r="Y399" s="317"/>
      <c r="Z399" s="317"/>
    </row>
    <row r="400" spans="1:53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47"/>
      <c r="N400" s="327" t="s">
        <v>66</v>
      </c>
      <c r="O400" s="328"/>
      <c r="P400" s="328"/>
      <c r="Q400" s="328"/>
      <c r="R400" s="328"/>
      <c r="S400" s="328"/>
      <c r="T400" s="329"/>
      <c r="U400" s="37" t="s">
        <v>65</v>
      </c>
      <c r="V400" s="316">
        <f>IFERROR(SUM(V392:V398),"0")</f>
        <v>200</v>
      </c>
      <c r="W400" s="316">
        <f>IFERROR(SUM(W392:W398),"0")</f>
        <v>201.60000000000002</v>
      </c>
      <c r="X400" s="37"/>
      <c r="Y400" s="317"/>
      <c r="Z400" s="317"/>
    </row>
    <row r="401" spans="1:53" ht="14.25" hidden="1" customHeight="1" x14ac:dyDescent="0.25">
      <c r="A401" s="322" t="s">
        <v>81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23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30">
        <v>4680115884571</v>
      </c>
      <c r="E402" s="326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399" t="s">
        <v>570</v>
      </c>
      <c r="O402" s="325"/>
      <c r="P402" s="325"/>
      <c r="Q402" s="325"/>
      <c r="R402" s="326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46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47"/>
      <c r="N403" s="327" t="s">
        <v>66</v>
      </c>
      <c r="O403" s="328"/>
      <c r="P403" s="328"/>
      <c r="Q403" s="328"/>
      <c r="R403" s="328"/>
      <c r="S403" s="328"/>
      <c r="T403" s="329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47"/>
      <c r="N404" s="327" t="s">
        <v>66</v>
      </c>
      <c r="O404" s="328"/>
      <c r="P404" s="328"/>
      <c r="Q404" s="328"/>
      <c r="R404" s="328"/>
      <c r="S404" s="328"/>
      <c r="T404" s="329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22" t="s">
        <v>90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23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30">
        <v>4680115884090</v>
      </c>
      <c r="E406" s="326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65" t="s">
        <v>573</v>
      </c>
      <c r="O406" s="325"/>
      <c r="P406" s="325"/>
      <c r="Q406" s="325"/>
      <c r="R406" s="326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46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47"/>
      <c r="N407" s="327" t="s">
        <v>66</v>
      </c>
      <c r="O407" s="328"/>
      <c r="P407" s="328"/>
      <c r="Q407" s="328"/>
      <c r="R407" s="328"/>
      <c r="S407" s="328"/>
      <c r="T407" s="329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47"/>
      <c r="N408" s="327" t="s">
        <v>66</v>
      </c>
      <c r="O408" s="328"/>
      <c r="P408" s="328"/>
      <c r="Q408" s="328"/>
      <c r="R408" s="328"/>
      <c r="S408" s="328"/>
      <c r="T408" s="329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418" t="s">
        <v>574</v>
      </c>
      <c r="B409" s="419"/>
      <c r="C409" s="419"/>
      <c r="D409" s="419"/>
      <c r="E409" s="419"/>
      <c r="F409" s="419"/>
      <c r="G409" s="419"/>
      <c r="H409" s="419"/>
      <c r="I409" s="419"/>
      <c r="J409" s="419"/>
      <c r="K409" s="419"/>
      <c r="L409" s="419"/>
      <c r="M409" s="419"/>
      <c r="N409" s="419"/>
      <c r="O409" s="419"/>
      <c r="P409" s="419"/>
      <c r="Q409" s="419"/>
      <c r="R409" s="419"/>
      <c r="S409" s="419"/>
      <c r="T409" s="419"/>
      <c r="U409" s="419"/>
      <c r="V409" s="419"/>
      <c r="W409" s="419"/>
      <c r="X409" s="419"/>
      <c r="Y409" s="48"/>
      <c r="Z409" s="48"/>
    </row>
    <row r="410" spans="1:53" ht="16.5" hidden="1" customHeight="1" x14ac:dyDescent="0.25">
      <c r="A410" s="355" t="s">
        <v>574</v>
      </c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09"/>
      <c r="Z410" s="309"/>
    </row>
    <row r="411" spans="1:53" ht="14.25" hidden="1" customHeight="1" x14ac:dyDescent="0.25">
      <c r="A411" s="322" t="s">
        <v>103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30">
        <v>4607091389067</v>
      </c>
      <c r="E412" s="326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6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30">
        <v>4607091383522</v>
      </c>
      <c r="E413" s="326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6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30">
        <v>4607091384437</v>
      </c>
      <c r="E414" s="326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6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30">
        <v>4607091389104</v>
      </c>
      <c r="E415" s="326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6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30">
        <v>4680115880603</v>
      </c>
      <c r="E416" s="326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7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6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30">
        <v>4607091389999</v>
      </c>
      <c r="E417" s="326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6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30">
        <v>4680115882782</v>
      </c>
      <c r="E418" s="326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6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30">
        <v>4607091389098</v>
      </c>
      <c r="E419" s="326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6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30">
        <v>4607091389982</v>
      </c>
      <c r="E420" s="326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6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hidden="1" x14ac:dyDescent="0.2">
      <c r="A421" s="346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47"/>
      <c r="N421" s="327" t="s">
        <v>66</v>
      </c>
      <c r="O421" s="328"/>
      <c r="P421" s="328"/>
      <c r="Q421" s="328"/>
      <c r="R421" s="328"/>
      <c r="S421" s="328"/>
      <c r="T421" s="329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hidden="1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47"/>
      <c r="N422" s="327" t="s">
        <v>66</v>
      </c>
      <c r="O422" s="328"/>
      <c r="P422" s="328"/>
      <c r="Q422" s="328"/>
      <c r="R422" s="328"/>
      <c r="S422" s="328"/>
      <c r="T422" s="329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hidden="1" customHeight="1" x14ac:dyDescent="0.25">
      <c r="A423" s="322" t="s">
        <v>95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30">
        <v>4607091388930</v>
      </c>
      <c r="E424" s="326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6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30">
        <v>4680115880054</v>
      </c>
      <c r="E425" s="326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6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46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47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47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22" t="s">
        <v>60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23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30">
        <v>4680115883116</v>
      </c>
      <c r="E429" s="326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6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30">
        <v>4680115883093</v>
      </c>
      <c r="E430" s="326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6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30">
        <v>4680115883109</v>
      </c>
      <c r="E431" s="326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6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30">
        <v>4680115882072</v>
      </c>
      <c r="E432" s="326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75" t="s">
        <v>605</v>
      </c>
      <c r="O432" s="325"/>
      <c r="P432" s="325"/>
      <c r="Q432" s="325"/>
      <c r="R432" s="326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30">
        <v>4680115882102</v>
      </c>
      <c r="E433" s="326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0" t="s">
        <v>608</v>
      </c>
      <c r="O433" s="325"/>
      <c r="P433" s="325"/>
      <c r="Q433" s="325"/>
      <c r="R433" s="326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30">
        <v>4680115882096</v>
      </c>
      <c r="E434" s="326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14" t="s">
        <v>611</v>
      </c>
      <c r="O434" s="325"/>
      <c r="P434" s="325"/>
      <c r="Q434" s="325"/>
      <c r="R434" s="326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46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47"/>
      <c r="N435" s="327" t="s">
        <v>66</v>
      </c>
      <c r="O435" s="328"/>
      <c r="P435" s="328"/>
      <c r="Q435" s="328"/>
      <c r="R435" s="328"/>
      <c r="S435" s="328"/>
      <c r="T435" s="329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47"/>
      <c r="N436" s="327" t="s">
        <v>66</v>
      </c>
      <c r="O436" s="328"/>
      <c r="P436" s="328"/>
      <c r="Q436" s="328"/>
      <c r="R436" s="328"/>
      <c r="S436" s="328"/>
      <c r="T436" s="329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22" t="s">
        <v>68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30">
        <v>4607091383409</v>
      </c>
      <c r="E438" s="326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6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30">
        <v>4607091383416</v>
      </c>
      <c r="E439" s="326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6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46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7"/>
      <c r="N440" s="327" t="s">
        <v>66</v>
      </c>
      <c r="O440" s="328"/>
      <c r="P440" s="328"/>
      <c r="Q440" s="328"/>
      <c r="R440" s="328"/>
      <c r="S440" s="328"/>
      <c r="T440" s="329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47"/>
      <c r="N441" s="327" t="s">
        <v>66</v>
      </c>
      <c r="O441" s="328"/>
      <c r="P441" s="328"/>
      <c r="Q441" s="328"/>
      <c r="R441" s="328"/>
      <c r="S441" s="328"/>
      <c r="T441" s="329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418" t="s">
        <v>616</v>
      </c>
      <c r="B442" s="419"/>
      <c r="C442" s="419"/>
      <c r="D442" s="419"/>
      <c r="E442" s="419"/>
      <c r="F442" s="419"/>
      <c r="G442" s="419"/>
      <c r="H442" s="419"/>
      <c r="I442" s="419"/>
      <c r="J442" s="419"/>
      <c r="K442" s="419"/>
      <c r="L442" s="419"/>
      <c r="M442" s="419"/>
      <c r="N442" s="419"/>
      <c r="O442" s="419"/>
      <c r="P442" s="419"/>
      <c r="Q442" s="419"/>
      <c r="R442" s="419"/>
      <c r="S442" s="419"/>
      <c r="T442" s="419"/>
      <c r="U442" s="419"/>
      <c r="V442" s="419"/>
      <c r="W442" s="419"/>
      <c r="X442" s="419"/>
      <c r="Y442" s="48"/>
      <c r="Z442" s="48"/>
    </row>
    <row r="443" spans="1:53" ht="16.5" hidden="1" customHeight="1" x14ac:dyDescent="0.25">
      <c r="A443" s="355" t="s">
        <v>617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9"/>
      <c r="Z443" s="309"/>
    </row>
    <row r="444" spans="1:53" ht="14.25" hidden="1" customHeight="1" x14ac:dyDescent="0.25">
      <c r="A444" s="322" t="s">
        <v>103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30">
        <v>4640242180441</v>
      </c>
      <c r="E445" s="326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507" t="s">
        <v>620</v>
      </c>
      <c r="O445" s="325"/>
      <c r="P445" s="325"/>
      <c r="Q445" s="325"/>
      <c r="R445" s="326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30">
        <v>4640242180564</v>
      </c>
      <c r="E446" s="326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623</v>
      </c>
      <c r="O446" s="325"/>
      <c r="P446" s="325"/>
      <c r="Q446" s="325"/>
      <c r="R446" s="326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46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7"/>
      <c r="N447" s="327" t="s">
        <v>66</v>
      </c>
      <c r="O447" s="328"/>
      <c r="P447" s="328"/>
      <c r="Q447" s="328"/>
      <c r="R447" s="328"/>
      <c r="S447" s="328"/>
      <c r="T447" s="329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47"/>
      <c r="N448" s="327" t="s">
        <v>66</v>
      </c>
      <c r="O448" s="328"/>
      <c r="P448" s="328"/>
      <c r="Q448" s="328"/>
      <c r="R448" s="328"/>
      <c r="S448" s="328"/>
      <c r="T448" s="329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22" t="s">
        <v>95</v>
      </c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3"/>
      <c r="N449" s="323"/>
      <c r="O449" s="323"/>
      <c r="P449" s="323"/>
      <c r="Q449" s="323"/>
      <c r="R449" s="323"/>
      <c r="S449" s="323"/>
      <c r="T449" s="323"/>
      <c r="U449" s="323"/>
      <c r="V449" s="323"/>
      <c r="W449" s="323"/>
      <c r="X449" s="323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30">
        <v>4640242180526</v>
      </c>
      <c r="E450" s="326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626</v>
      </c>
      <c r="O450" s="325"/>
      <c r="P450" s="325"/>
      <c r="Q450" s="325"/>
      <c r="R450" s="326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30">
        <v>4640242180519</v>
      </c>
      <c r="E451" s="326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49" t="s">
        <v>629</v>
      </c>
      <c r="O451" s="325"/>
      <c r="P451" s="325"/>
      <c r="Q451" s="325"/>
      <c r="R451" s="326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46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7"/>
      <c r="N452" s="327" t="s">
        <v>66</v>
      </c>
      <c r="O452" s="328"/>
      <c r="P452" s="328"/>
      <c r="Q452" s="328"/>
      <c r="R452" s="328"/>
      <c r="S452" s="328"/>
      <c r="T452" s="329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3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47"/>
      <c r="N453" s="327" t="s">
        <v>66</v>
      </c>
      <c r="O453" s="328"/>
      <c r="P453" s="328"/>
      <c r="Q453" s="328"/>
      <c r="R453" s="328"/>
      <c r="S453" s="328"/>
      <c r="T453" s="329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22" t="s">
        <v>60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323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30">
        <v>4640242180489</v>
      </c>
      <c r="E455" s="326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32" t="s">
        <v>632</v>
      </c>
      <c r="O455" s="325"/>
      <c r="P455" s="325"/>
      <c r="Q455" s="325"/>
      <c r="R455" s="326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30">
        <v>4640242180816</v>
      </c>
      <c r="E456" s="326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99" t="s">
        <v>635</v>
      </c>
      <c r="O456" s="325"/>
      <c r="P456" s="325"/>
      <c r="Q456" s="325"/>
      <c r="R456" s="326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30">
        <v>4640242180595</v>
      </c>
      <c r="E457" s="326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33" t="s">
        <v>638</v>
      </c>
      <c r="O457" s="325"/>
      <c r="P457" s="325"/>
      <c r="Q457" s="325"/>
      <c r="R457" s="326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30">
        <v>4640242180908</v>
      </c>
      <c r="E458" s="326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46" t="s">
        <v>641</v>
      </c>
      <c r="O458" s="325"/>
      <c r="P458" s="325"/>
      <c r="Q458" s="325"/>
      <c r="R458" s="326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46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47"/>
      <c r="N459" s="327" t="s">
        <v>66</v>
      </c>
      <c r="O459" s="328"/>
      <c r="P459" s="328"/>
      <c r="Q459" s="328"/>
      <c r="R459" s="328"/>
      <c r="S459" s="328"/>
      <c r="T459" s="329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47"/>
      <c r="N460" s="327" t="s">
        <v>66</v>
      </c>
      <c r="O460" s="328"/>
      <c r="P460" s="328"/>
      <c r="Q460" s="328"/>
      <c r="R460" s="328"/>
      <c r="S460" s="328"/>
      <c r="T460" s="329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22" t="s">
        <v>68</v>
      </c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3"/>
      <c r="N461" s="323"/>
      <c r="O461" s="323"/>
      <c r="P461" s="323"/>
      <c r="Q461" s="323"/>
      <c r="R461" s="323"/>
      <c r="S461" s="323"/>
      <c r="T461" s="323"/>
      <c r="U461" s="323"/>
      <c r="V461" s="323"/>
      <c r="W461" s="323"/>
      <c r="X461" s="323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30">
        <v>4640242181233</v>
      </c>
      <c r="E462" s="326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1" t="s">
        <v>644</v>
      </c>
      <c r="O462" s="325"/>
      <c r="P462" s="325"/>
      <c r="Q462" s="325"/>
      <c r="R462" s="326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30">
        <v>4640242181226</v>
      </c>
      <c r="E463" s="326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4" t="s">
        <v>647</v>
      </c>
      <c r="O463" s="325"/>
      <c r="P463" s="325"/>
      <c r="Q463" s="325"/>
      <c r="R463" s="326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30">
        <v>4680115880870</v>
      </c>
      <c r="E464" s="326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5"/>
      <c r="P464" s="325"/>
      <c r="Q464" s="325"/>
      <c r="R464" s="326"/>
      <c r="S464" s="34"/>
      <c r="T464" s="34"/>
      <c r="U464" s="35" t="s">
        <v>65</v>
      </c>
      <c r="V464" s="314">
        <v>400</v>
      </c>
      <c r="W464" s="315">
        <f>IFERROR(IF(V464="",0,CEILING((V464/$H464),1)*$H464),"")</f>
        <v>405.59999999999997</v>
      </c>
      <c r="X464" s="36">
        <f>IFERROR(IF(W464=0,"",ROUNDUP(W464/H464,0)*0.02175),"")</f>
        <v>1.131</v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30">
        <v>4640242180540</v>
      </c>
      <c r="E465" s="326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73" t="s">
        <v>652</v>
      </c>
      <c r="O465" s="325"/>
      <c r="P465" s="325"/>
      <c r="Q465" s="325"/>
      <c r="R465" s="326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30">
        <v>4640242180557</v>
      </c>
      <c r="E466" s="326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2" t="s">
        <v>655</v>
      </c>
      <c r="O466" s="325"/>
      <c r="P466" s="325"/>
      <c r="Q466" s="325"/>
      <c r="R466" s="326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46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47"/>
      <c r="N467" s="327" t="s">
        <v>66</v>
      </c>
      <c r="O467" s="328"/>
      <c r="P467" s="328"/>
      <c r="Q467" s="328"/>
      <c r="R467" s="328"/>
      <c r="S467" s="328"/>
      <c r="T467" s="329"/>
      <c r="U467" s="37" t="s">
        <v>67</v>
      </c>
      <c r="V467" s="316">
        <f>IFERROR(V462/H462,"0")+IFERROR(V463/H463,"0")+IFERROR(V464/H464,"0")+IFERROR(V465/H465,"0")+IFERROR(V466/H466,"0")</f>
        <v>51.282051282051285</v>
      </c>
      <c r="W467" s="316">
        <f>IFERROR(W462/H462,"0")+IFERROR(W463/H463,"0")+IFERROR(W464/H464,"0")+IFERROR(W465/H465,"0")+IFERROR(W466/H466,"0")</f>
        <v>52</v>
      </c>
      <c r="X467" s="316">
        <f>IFERROR(IF(X462="",0,X462),"0")+IFERROR(IF(X463="",0,X463),"0")+IFERROR(IF(X464="",0,X464),"0")+IFERROR(IF(X465="",0,X465),"0")+IFERROR(IF(X466="",0,X466),"0")</f>
        <v>1.131</v>
      </c>
      <c r="Y467" s="317"/>
      <c r="Z467" s="317"/>
    </row>
    <row r="468" spans="1:53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47"/>
      <c r="N468" s="327" t="s">
        <v>66</v>
      </c>
      <c r="O468" s="328"/>
      <c r="P468" s="328"/>
      <c r="Q468" s="328"/>
      <c r="R468" s="328"/>
      <c r="S468" s="328"/>
      <c r="T468" s="329"/>
      <c r="U468" s="37" t="s">
        <v>65</v>
      </c>
      <c r="V468" s="316">
        <f>IFERROR(SUM(V462:V466),"0")</f>
        <v>400</v>
      </c>
      <c r="W468" s="316">
        <f>IFERROR(SUM(W462:W466),"0")</f>
        <v>405.59999999999997</v>
      </c>
      <c r="X468" s="37"/>
      <c r="Y468" s="317"/>
      <c r="Z468" s="317"/>
    </row>
    <row r="469" spans="1:53" ht="15" customHeight="1" x14ac:dyDescent="0.2">
      <c r="A469" s="338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39"/>
      <c r="N469" s="334" t="s">
        <v>656</v>
      </c>
      <c r="O469" s="335"/>
      <c r="P469" s="335"/>
      <c r="Q469" s="335"/>
      <c r="R469" s="335"/>
      <c r="S469" s="335"/>
      <c r="T469" s="336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1113.9000000000001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1140.9000000000001</v>
      </c>
      <c r="X469" s="37"/>
      <c r="Y469" s="317"/>
      <c r="Z469" s="317"/>
    </row>
    <row r="470" spans="1:53" x14ac:dyDescent="0.2">
      <c r="A470" s="323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39"/>
      <c r="N470" s="334" t="s">
        <v>657</v>
      </c>
      <c r="O470" s="335"/>
      <c r="P470" s="335"/>
      <c r="Q470" s="335"/>
      <c r="R470" s="335"/>
      <c r="S470" s="335"/>
      <c r="T470" s="336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1197.4326862026862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1226.45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39"/>
      <c r="N471" s="334" t="s">
        <v>658</v>
      </c>
      <c r="O471" s="335"/>
      <c r="P471" s="335"/>
      <c r="Q471" s="335"/>
      <c r="R471" s="335"/>
      <c r="S471" s="335"/>
      <c r="T471" s="336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3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39"/>
      <c r="N472" s="334" t="s">
        <v>660</v>
      </c>
      <c r="O472" s="335"/>
      <c r="P472" s="335"/>
      <c r="Q472" s="335"/>
      <c r="R472" s="335"/>
      <c r="S472" s="335"/>
      <c r="T472" s="336"/>
      <c r="U472" s="37" t="s">
        <v>65</v>
      </c>
      <c r="V472" s="316">
        <f>GrossWeightTotal+PalletQtyTotal*25</f>
        <v>1272.4326862026862</v>
      </c>
      <c r="W472" s="316">
        <f>GrossWeightTotalR+PalletQtyTotalR*25</f>
        <v>1301.45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39"/>
      <c r="N473" s="334" t="s">
        <v>661</v>
      </c>
      <c r="O473" s="335"/>
      <c r="P473" s="335"/>
      <c r="Q473" s="335"/>
      <c r="R473" s="335"/>
      <c r="S473" s="335"/>
      <c r="T473" s="336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210.94464794464795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215</v>
      </c>
      <c r="X473" s="37"/>
      <c r="Y473" s="317"/>
      <c r="Z473" s="317"/>
    </row>
    <row r="474" spans="1:53" ht="14.25" hidden="1" customHeight="1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39"/>
      <c r="N474" s="334" t="s">
        <v>662</v>
      </c>
      <c r="O474" s="335"/>
      <c r="P474" s="335"/>
      <c r="Q474" s="335"/>
      <c r="R474" s="335"/>
      <c r="S474" s="335"/>
      <c r="T474" s="336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3.04095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0" t="s">
        <v>93</v>
      </c>
      <c r="D476" s="492"/>
      <c r="E476" s="492"/>
      <c r="F476" s="493"/>
      <c r="G476" s="320" t="s">
        <v>234</v>
      </c>
      <c r="H476" s="492"/>
      <c r="I476" s="492"/>
      <c r="J476" s="492"/>
      <c r="K476" s="492"/>
      <c r="L476" s="492"/>
      <c r="M476" s="492"/>
      <c r="N476" s="493"/>
      <c r="O476" s="320" t="s">
        <v>438</v>
      </c>
      <c r="P476" s="493"/>
      <c r="Q476" s="320" t="s">
        <v>491</v>
      </c>
      <c r="R476" s="493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18" t="s">
        <v>665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226</v>
      </c>
      <c r="G477" s="320" t="s">
        <v>235</v>
      </c>
      <c r="H477" s="320" t="s">
        <v>242</v>
      </c>
      <c r="I477" s="320" t="s">
        <v>262</v>
      </c>
      <c r="J477" s="320" t="s">
        <v>328</v>
      </c>
      <c r="K477" s="312"/>
      <c r="L477" s="320" t="s">
        <v>331</v>
      </c>
      <c r="M477" s="320" t="s">
        <v>411</v>
      </c>
      <c r="N477" s="320" t="s">
        <v>429</v>
      </c>
      <c r="O477" s="320" t="s">
        <v>439</v>
      </c>
      <c r="P477" s="320" t="s">
        <v>468</v>
      </c>
      <c r="Q477" s="320" t="s">
        <v>492</v>
      </c>
      <c r="R477" s="320" t="s">
        <v>548</v>
      </c>
      <c r="S477" s="320" t="s">
        <v>574</v>
      </c>
      <c r="T477" s="320" t="s">
        <v>617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166.2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110.1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257.39999999999998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201.60000000000002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405.59999999999997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3,90"/>
        <filter val="1 197,43"/>
        <filter val="1 272,43"/>
        <filter val="1,33"/>
        <filter val="10,50"/>
        <filter val="100,00"/>
        <filter val="12,36"/>
        <filter val="12,82"/>
        <filter val="150,00"/>
        <filter val="160,50"/>
        <filter val="18,00"/>
        <filter val="19,23"/>
        <filter val="200,00"/>
        <filter val="210,94"/>
        <filter val="24,00"/>
        <filter val="3"/>
        <filter val="3,40"/>
        <filter val="400,00"/>
        <filter val="47,62"/>
        <filter val="50,00"/>
        <filter val="51,28"/>
        <filter val="60,00"/>
        <filter val="66,30"/>
      </filters>
    </filterColumn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N390:T390"/>
    <mergeCell ref="N164:R164"/>
    <mergeCell ref="N373:T373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N64:R64"/>
    <mergeCell ref="N191:R191"/>
    <mergeCell ref="N172:R172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D28:E28"/>
    <mergeCell ref="A100:M101"/>
    <mergeCell ref="D313:E313"/>
    <mergeCell ref="A81:M82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