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B11808-777C-46F8-A2D1-CA75F32020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W427" i="1" s="1"/>
  <c r="N417" i="1"/>
  <c r="V413" i="1"/>
  <c r="V412" i="1"/>
  <c r="W411" i="1"/>
  <c r="W413" i="1" s="1"/>
  <c r="V409" i="1"/>
  <c r="V408" i="1"/>
  <c r="W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X352" i="1" s="1"/>
  <c r="X354" i="1" s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4" i="1" s="1"/>
  <c r="N322" i="1"/>
  <c r="V320" i="1"/>
  <c r="V319" i="1"/>
  <c r="W318" i="1"/>
  <c r="N318" i="1"/>
  <c r="W317" i="1"/>
  <c r="X317" i="1" s="1"/>
  <c r="V315" i="1"/>
  <c r="V314" i="1"/>
  <c r="W313" i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X305" i="1"/>
  <c r="W305" i="1"/>
  <c r="X304" i="1"/>
  <c r="W304" i="1"/>
  <c r="N304" i="1"/>
  <c r="W303" i="1"/>
  <c r="X303" i="1" s="1"/>
  <c r="N303" i="1"/>
  <c r="W302" i="1"/>
  <c r="X302" i="1" s="1"/>
  <c r="N302" i="1"/>
  <c r="W301" i="1"/>
  <c r="N301" i="1"/>
  <c r="W300" i="1"/>
  <c r="X300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N267" i="1"/>
  <c r="W266" i="1"/>
  <c r="X266" i="1" s="1"/>
  <c r="N266" i="1"/>
  <c r="V263" i="1"/>
  <c r="V262" i="1"/>
  <c r="W261" i="1"/>
  <c r="X261" i="1" s="1"/>
  <c r="N261" i="1"/>
  <c r="W260" i="1"/>
  <c r="N260" i="1"/>
  <c r="W259" i="1"/>
  <c r="X259" i="1" s="1"/>
  <c r="N259" i="1"/>
  <c r="V257" i="1"/>
  <c r="V256" i="1"/>
  <c r="W255" i="1"/>
  <c r="X255" i="1" s="1"/>
  <c r="N255" i="1"/>
  <c r="W254" i="1"/>
  <c r="X254" i="1" s="1"/>
  <c r="W253" i="1"/>
  <c r="V251" i="1"/>
  <c r="V250" i="1"/>
  <c r="X249" i="1"/>
  <c r="W249" i="1"/>
  <c r="N249" i="1"/>
  <c r="W248" i="1"/>
  <c r="N248" i="1"/>
  <c r="W247" i="1"/>
  <c r="W251" i="1" s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N236" i="1"/>
  <c r="W235" i="1"/>
  <c r="N235" i="1"/>
  <c r="V233" i="1"/>
  <c r="V232" i="1"/>
  <c r="W231" i="1"/>
  <c r="X231" i="1" s="1"/>
  <c r="N231" i="1"/>
  <c r="W230" i="1"/>
  <c r="N230" i="1"/>
  <c r="W229" i="1"/>
  <c r="W233" i="1" s="1"/>
  <c r="N229" i="1"/>
  <c r="V227" i="1"/>
  <c r="V226" i="1"/>
  <c r="W225" i="1"/>
  <c r="W227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V204" i="1"/>
  <c r="V203" i="1"/>
  <c r="W202" i="1"/>
  <c r="J484" i="1" s="1"/>
  <c r="N202" i="1"/>
  <c r="V199" i="1"/>
  <c r="V198" i="1"/>
  <c r="X197" i="1"/>
  <c r="W197" i="1"/>
  <c r="N197" i="1"/>
  <c r="W196" i="1"/>
  <c r="X196" i="1" s="1"/>
  <c r="N196" i="1"/>
  <c r="W195" i="1"/>
  <c r="X195" i="1" s="1"/>
  <c r="W194" i="1"/>
  <c r="W199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W171" i="1" s="1"/>
  <c r="N167" i="1"/>
  <c r="V165" i="1"/>
  <c r="V164" i="1"/>
  <c r="W163" i="1"/>
  <c r="X163" i="1" s="1"/>
  <c r="N163" i="1"/>
  <c r="W162" i="1"/>
  <c r="W165" i="1" s="1"/>
  <c r="V160" i="1"/>
  <c r="V159" i="1"/>
  <c r="W158" i="1"/>
  <c r="X158" i="1" s="1"/>
  <c r="N158" i="1"/>
  <c r="W157" i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V141" i="1"/>
  <c r="V140" i="1"/>
  <c r="W139" i="1"/>
  <c r="X139" i="1" s="1"/>
  <c r="N139" i="1"/>
  <c r="W138" i="1"/>
  <c r="X138" i="1" s="1"/>
  <c r="N138" i="1"/>
  <c r="W137" i="1"/>
  <c r="X137" i="1" s="1"/>
  <c r="N137" i="1"/>
  <c r="V133" i="1"/>
  <c r="V132" i="1"/>
  <c r="W131" i="1"/>
  <c r="X131" i="1" s="1"/>
  <c r="N131" i="1"/>
  <c r="W130" i="1"/>
  <c r="X130" i="1" s="1"/>
  <c r="N130" i="1"/>
  <c r="W129" i="1"/>
  <c r="X129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X120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N93" i="1"/>
  <c r="V91" i="1"/>
  <c r="V90" i="1"/>
  <c r="W89" i="1"/>
  <c r="N89" i="1"/>
  <c r="W88" i="1"/>
  <c r="X88" i="1" s="1"/>
  <c r="W87" i="1"/>
  <c r="X87" i="1" s="1"/>
  <c r="W86" i="1"/>
  <c r="X86" i="1" s="1"/>
  <c r="W85" i="1"/>
  <c r="X85" i="1" s="1"/>
  <c r="N85" i="1"/>
  <c r="V83" i="1"/>
  <c r="V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346" i="1" l="1"/>
  <c r="X347" i="1" s="1"/>
  <c r="W347" i="1"/>
  <c r="W274" i="1"/>
  <c r="X132" i="1"/>
  <c r="W32" i="1"/>
  <c r="X35" i="1"/>
  <c r="X36" i="1" s="1"/>
  <c r="W36" i="1"/>
  <c r="X39" i="1"/>
  <c r="X40" i="1" s="1"/>
  <c r="W40" i="1"/>
  <c r="X43" i="1"/>
  <c r="X44" i="1" s="1"/>
  <c r="W44" i="1"/>
  <c r="W52" i="1"/>
  <c r="D484" i="1"/>
  <c r="W91" i="1"/>
  <c r="W103" i="1"/>
  <c r="W118" i="1"/>
  <c r="X140" i="1"/>
  <c r="W191" i="1"/>
  <c r="W245" i="1"/>
  <c r="W262" i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W308" i="1"/>
  <c r="W315" i="1"/>
  <c r="W320" i="1"/>
  <c r="X377" i="1"/>
  <c r="W389" i="1"/>
  <c r="X384" i="1"/>
  <c r="X388" i="1" s="1"/>
  <c r="W388" i="1"/>
  <c r="V477" i="1"/>
  <c r="X153" i="1"/>
  <c r="X472" i="1"/>
  <c r="V478" i="1"/>
  <c r="E484" i="1"/>
  <c r="W90" i="1"/>
  <c r="X106" i="1"/>
  <c r="X117" i="1" s="1"/>
  <c r="W125" i="1"/>
  <c r="I484" i="1"/>
  <c r="X167" i="1"/>
  <c r="X171" i="1" s="1"/>
  <c r="X194" i="1"/>
  <c r="X198" i="1" s="1"/>
  <c r="X202" i="1"/>
  <c r="X203" i="1" s="1"/>
  <c r="W203" i="1"/>
  <c r="X225" i="1"/>
  <c r="X226" i="1" s="1"/>
  <c r="W226" i="1"/>
  <c r="X229" i="1"/>
  <c r="W232" i="1"/>
  <c r="X235" i="1"/>
  <c r="W244" i="1"/>
  <c r="X247" i="1"/>
  <c r="W250" i="1"/>
  <c r="W256" i="1"/>
  <c r="W263" i="1"/>
  <c r="M484" i="1"/>
  <c r="O484" i="1"/>
  <c r="W314" i="1"/>
  <c r="W319" i="1"/>
  <c r="R484" i="1"/>
  <c r="X411" i="1"/>
  <c r="X412" i="1" s="1"/>
  <c r="W412" i="1"/>
  <c r="X417" i="1"/>
  <c r="X426" i="1" s="1"/>
  <c r="W431" i="1"/>
  <c r="W453" i="1"/>
  <c r="X125" i="1"/>
  <c r="F9" i="1"/>
  <c r="J9" i="1"/>
  <c r="F10" i="1"/>
  <c r="X22" i="1"/>
  <c r="X23" i="1" s="1"/>
  <c r="V474" i="1"/>
  <c r="X26" i="1"/>
  <c r="X32" i="1" s="1"/>
  <c r="W33" i="1"/>
  <c r="C484" i="1"/>
  <c r="X50" i="1"/>
  <c r="X51" i="1" s="1"/>
  <c r="W51" i="1"/>
  <c r="X55" i="1"/>
  <c r="X59" i="1" s="1"/>
  <c r="W60" i="1"/>
  <c r="X63" i="1"/>
  <c r="X82" i="1" s="1"/>
  <c r="W83" i="1"/>
  <c r="X89" i="1"/>
  <c r="X90" i="1" s="1"/>
  <c r="X93" i="1"/>
  <c r="X103" i="1" s="1"/>
  <c r="W104" i="1"/>
  <c r="W117" i="1"/>
  <c r="W126" i="1"/>
  <c r="W132" i="1"/>
  <c r="W140" i="1"/>
  <c r="W154" i="1"/>
  <c r="W159" i="1"/>
  <c r="W164" i="1"/>
  <c r="W172" i="1"/>
  <c r="W192" i="1"/>
  <c r="W198" i="1"/>
  <c r="X222" i="1"/>
  <c r="H9" i="1"/>
  <c r="B484" i="1"/>
  <c r="W476" i="1"/>
  <c r="W475" i="1"/>
  <c r="W24" i="1"/>
  <c r="W59" i="1"/>
  <c r="W82" i="1"/>
  <c r="F484" i="1"/>
  <c r="W133" i="1"/>
  <c r="G484" i="1"/>
  <c r="W141" i="1"/>
  <c r="H484" i="1"/>
  <c r="W153" i="1"/>
  <c r="X157" i="1"/>
  <c r="X159" i="1" s="1"/>
  <c r="W160" i="1"/>
  <c r="X162" i="1"/>
  <c r="X164" i="1" s="1"/>
  <c r="X174" i="1"/>
  <c r="X191" i="1" s="1"/>
  <c r="W204" i="1"/>
  <c r="L484" i="1"/>
  <c r="W222" i="1"/>
  <c r="W223" i="1"/>
  <c r="X230" i="1"/>
  <c r="X232" i="1" s="1"/>
  <c r="X236" i="1"/>
  <c r="X244" i="1" s="1"/>
  <c r="X248" i="1"/>
  <c r="X250" i="1" s="1"/>
  <c r="X253" i="1"/>
  <c r="X256" i="1" s="1"/>
  <c r="W257" i="1"/>
  <c r="X260" i="1"/>
  <c r="X262" i="1" s="1"/>
  <c r="X267" i="1"/>
  <c r="X273" i="1" s="1"/>
  <c r="W273" i="1"/>
  <c r="X276" i="1"/>
  <c r="X278" i="1" s="1"/>
  <c r="W279" i="1"/>
  <c r="W284" i="1"/>
  <c r="X301" i="1"/>
  <c r="X308" i="1" s="1"/>
  <c r="W309" i="1"/>
  <c r="X313" i="1"/>
  <c r="X314" i="1" s="1"/>
  <c r="X318" i="1"/>
  <c r="X319" i="1" s="1"/>
  <c r="X322" i="1"/>
  <c r="X323" i="1" s="1"/>
  <c r="W323" i="1"/>
  <c r="W336" i="1"/>
  <c r="W354" i="1"/>
  <c r="W377" i="1"/>
  <c r="W378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Q484" i="1"/>
  <c r="P484" i="1"/>
  <c r="W332" i="1"/>
  <c r="X327" i="1"/>
  <c r="X331" i="1" s="1"/>
  <c r="W331" i="1"/>
  <c r="W337" i="1"/>
  <c r="W344" i="1"/>
  <c r="X339" i="1"/>
  <c r="X343" i="1" s="1"/>
  <c r="W343" i="1"/>
  <c r="W355" i="1"/>
  <c r="W371" i="1"/>
  <c r="X357" i="1"/>
  <c r="X370" i="1" s="1"/>
  <c r="W370" i="1"/>
  <c r="T484" i="1"/>
  <c r="W452" i="1"/>
  <c r="X450" i="1"/>
  <c r="X452" i="1" s="1"/>
  <c r="W465" i="1"/>
  <c r="W473" i="1"/>
  <c r="S484" i="1"/>
  <c r="W394" i="1"/>
  <c r="W478" i="1" l="1"/>
  <c r="X479" i="1"/>
  <c r="W474" i="1"/>
  <c r="W477" i="1"/>
</calcChain>
</file>

<file path=xl/sharedStrings.xml><?xml version="1.0" encoding="utf-8"?>
<sst xmlns="http://schemas.openxmlformats.org/spreadsheetml/2006/main" count="2036" uniqueCount="698">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</sst>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65" t="s">
        <v>8</v>
      </c>
      <c r="B5" s="363"/>
      <c r="C5" s="364"/>
      <c r="D5" s="354"/>
      <c r="E5" s="356"/>
      <c r="F5" s="618" t="s">
        <v>9</v>
      </c>
      <c r="G5" s="364"/>
      <c r="H5" s="354" t="s">
        <v>697</v>
      </c>
      <c r="I5" s="355"/>
      <c r="J5" s="355"/>
      <c r="K5" s="355"/>
      <c r="L5" s="356"/>
      <c r="N5" s="24" t="s">
        <v>10</v>
      </c>
      <c r="O5" s="561">
        <v>45298</v>
      </c>
      <c r="P5" s="407"/>
      <c r="R5" s="644" t="s">
        <v>11</v>
      </c>
      <c r="S5" s="378"/>
      <c r="T5" s="514" t="s">
        <v>12</v>
      </c>
      <c r="U5" s="407"/>
      <c r="Z5" s="51"/>
      <c r="AA5" s="51"/>
      <c r="AB5" s="51"/>
    </row>
    <row r="6" spans="1:29" s="317" customFormat="1" ht="24" customHeight="1" x14ac:dyDescent="0.2">
      <c r="A6" s="465" t="s">
        <v>13</v>
      </c>
      <c r="B6" s="363"/>
      <c r="C6" s="364"/>
      <c r="D6" s="591" t="s">
        <v>14</v>
      </c>
      <c r="E6" s="592"/>
      <c r="F6" s="592"/>
      <c r="G6" s="592"/>
      <c r="H6" s="592"/>
      <c r="I6" s="592"/>
      <c r="J6" s="592"/>
      <c r="K6" s="592"/>
      <c r="L6" s="407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Воскресенье</v>
      </c>
      <c r="P6" s="328"/>
      <c r="R6" s="377" t="s">
        <v>16</v>
      </c>
      <c r="S6" s="378"/>
      <c r="T6" s="518" t="s">
        <v>17</v>
      </c>
      <c r="U6" s="36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24"/>
      <c r="S7" s="378"/>
      <c r="T7" s="519"/>
      <c r="U7" s="520"/>
      <c r="Z7" s="51"/>
      <c r="AA7" s="51"/>
      <c r="AB7" s="51"/>
    </row>
    <row r="8" spans="1:29" s="317" customFormat="1" ht="25.5" customHeight="1" x14ac:dyDescent="0.2">
      <c r="A8" s="651" t="s">
        <v>18</v>
      </c>
      <c r="B8" s="330"/>
      <c r="C8" s="331"/>
      <c r="D8" s="382"/>
      <c r="E8" s="383"/>
      <c r="F8" s="383"/>
      <c r="G8" s="383"/>
      <c r="H8" s="383"/>
      <c r="I8" s="383"/>
      <c r="J8" s="383"/>
      <c r="K8" s="383"/>
      <c r="L8" s="384"/>
      <c r="N8" s="24" t="s">
        <v>19</v>
      </c>
      <c r="O8" s="406">
        <v>0.41666666666666669</v>
      </c>
      <c r="P8" s="407"/>
      <c r="R8" s="324"/>
      <c r="S8" s="378"/>
      <c r="T8" s="519"/>
      <c r="U8" s="520"/>
      <c r="Z8" s="51"/>
      <c r="AA8" s="51"/>
      <c r="AB8" s="51"/>
    </row>
    <row r="9" spans="1:29" s="317" customFormat="1" ht="39.950000000000003" customHeight="1" x14ac:dyDescent="0.2">
      <c r="A9" s="4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87"/>
      <c r="E9" s="334"/>
      <c r="F9" s="4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N9" s="26" t="s">
        <v>20</v>
      </c>
      <c r="O9" s="561"/>
      <c r="P9" s="407"/>
      <c r="R9" s="324"/>
      <c r="S9" s="378"/>
      <c r="T9" s="521"/>
      <c r="U9" s="522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87"/>
      <c r="E10" s="334"/>
      <c r="F10" s="4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567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06"/>
      <c r="P10" s="407"/>
      <c r="S10" s="24" t="s">
        <v>22</v>
      </c>
      <c r="T10" s="368" t="s">
        <v>23</v>
      </c>
      <c r="U10" s="36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1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83"/>
      <c r="P12" s="542"/>
      <c r="Q12" s="23"/>
      <c r="S12" s="24"/>
      <c r="T12" s="416"/>
      <c r="U12" s="324"/>
      <c r="Z12" s="51"/>
      <c r="AA12" s="51"/>
      <c r="AB12" s="51"/>
    </row>
    <row r="13" spans="1:29" s="317" customFormat="1" ht="23.25" customHeight="1" x14ac:dyDescent="0.2">
      <c r="A13" s="61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1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63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2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3"/>
      <c r="O16" s="463"/>
      <c r="P16" s="463"/>
      <c r="Q16" s="463"/>
      <c r="R16" s="4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483" t="s">
        <v>37</v>
      </c>
      <c r="D17" s="359" t="s">
        <v>38</v>
      </c>
      <c r="E17" s="425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424"/>
      <c r="P17" s="424"/>
      <c r="Q17" s="424"/>
      <c r="R17" s="425"/>
      <c r="S17" s="648" t="s">
        <v>48</v>
      </c>
      <c r="T17" s="364"/>
      <c r="U17" s="359" t="s">
        <v>49</v>
      </c>
      <c r="V17" s="359" t="s">
        <v>50</v>
      </c>
      <c r="W17" s="441" t="s">
        <v>51</v>
      </c>
      <c r="X17" s="359" t="s">
        <v>52</v>
      </c>
      <c r="Y17" s="392" t="s">
        <v>53</v>
      </c>
      <c r="Z17" s="392" t="s">
        <v>54</v>
      </c>
      <c r="AA17" s="392" t="s">
        <v>55</v>
      </c>
      <c r="AB17" s="393"/>
      <c r="AC17" s="394"/>
      <c r="AD17" s="468"/>
      <c r="BA17" s="386" t="s">
        <v>56</v>
      </c>
    </row>
    <row r="18" spans="1:53" ht="14.25" customHeight="1" x14ac:dyDescent="0.2">
      <c r="A18" s="360"/>
      <c r="B18" s="360"/>
      <c r="C18" s="360"/>
      <c r="D18" s="426"/>
      <c r="E18" s="428"/>
      <c r="F18" s="360"/>
      <c r="G18" s="360"/>
      <c r="H18" s="360"/>
      <c r="I18" s="360"/>
      <c r="J18" s="360"/>
      <c r="K18" s="360"/>
      <c r="L18" s="360"/>
      <c r="M18" s="360"/>
      <c r="N18" s="426"/>
      <c r="O18" s="427"/>
      <c r="P18" s="427"/>
      <c r="Q18" s="427"/>
      <c r="R18" s="428"/>
      <c r="S18" s="316" t="s">
        <v>57</v>
      </c>
      <c r="T18" s="316" t="s">
        <v>58</v>
      </c>
      <c r="U18" s="360"/>
      <c r="V18" s="360"/>
      <c r="W18" s="442"/>
      <c r="X18" s="360"/>
      <c r="Y18" s="572"/>
      <c r="Z18" s="572"/>
      <c r="AA18" s="395"/>
      <c r="AB18" s="396"/>
      <c r="AC18" s="397"/>
      <c r="AD18" s="469"/>
      <c r="BA18" s="324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26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5"/>
      <c r="Z20" s="315"/>
    </row>
    <row r="21" spans="1:53" ht="14.25" hidden="1" customHeight="1" x14ac:dyDescent="0.25">
      <c r="A21" s="332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7">
        <v>4607091389258</v>
      </c>
      <c r="E22" s="328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8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32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7">
        <v>4607091383881</v>
      </c>
      <c r="E26" s="328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4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8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7">
        <v>4607091388237</v>
      </c>
      <c r="E27" s="328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8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7">
        <v>4607091383935</v>
      </c>
      <c r="E28" s="328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8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7">
        <v>4680115881853</v>
      </c>
      <c r="E29" s="328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8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7">
        <v>4607091383911</v>
      </c>
      <c r="E30" s="328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8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7">
        <v>4607091388244</v>
      </c>
      <c r="E31" s="328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8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32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7">
        <v>4607091388503</v>
      </c>
      <c r="E35" s="328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8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32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7">
        <v>4607091388282</v>
      </c>
      <c r="E39" s="328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8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32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7">
        <v>4607091389111</v>
      </c>
      <c r="E43" s="328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8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26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15"/>
      <c r="Z47" s="315"/>
    </row>
    <row r="48" spans="1:53" ht="14.25" hidden="1" customHeight="1" x14ac:dyDescent="0.25">
      <c r="A48" s="332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7">
        <v>4680115881440</v>
      </c>
      <c r="E49" s="328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8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7">
        <v>4680115881433</v>
      </c>
      <c r="E50" s="328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8"/>
      <c r="S50" s="34"/>
      <c r="T50" s="34"/>
      <c r="U50" s="35" t="s">
        <v>65</v>
      </c>
      <c r="V50" s="319">
        <v>225</v>
      </c>
      <c r="W50" s="320">
        <f>IFERROR(IF(V50="",0,CEILING((V50/$H50),1)*$H50),"")</f>
        <v>226.8</v>
      </c>
      <c r="X50" s="36">
        <f>IFERROR(IF(W50=0,"",ROUNDUP(W50/H50,0)*0.00753),"")</f>
        <v>0.63251999999999997</v>
      </c>
      <c r="Y50" s="56"/>
      <c r="Z50" s="57"/>
      <c r="AD50" s="58"/>
      <c r="BA50" s="70" t="s">
        <v>1</v>
      </c>
    </row>
    <row r="51" spans="1:53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1">
        <f>IFERROR(V49/H49,"0")+IFERROR(V50/H50,"0")</f>
        <v>83.333333333333329</v>
      </c>
      <c r="W51" s="321">
        <f>IFERROR(W49/H49,"0")+IFERROR(W50/H50,"0")</f>
        <v>84</v>
      </c>
      <c r="X51" s="321">
        <f>IFERROR(IF(X49="",0,X49),"0")+IFERROR(IF(X50="",0,X50),"0")</f>
        <v>0.63251999999999997</v>
      </c>
      <c r="Y51" s="322"/>
      <c r="Z51" s="322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1">
        <f>IFERROR(SUM(V49:V50),"0")</f>
        <v>225</v>
      </c>
      <c r="W52" s="321">
        <f>IFERROR(SUM(W49:W50),"0")</f>
        <v>226.8</v>
      </c>
      <c r="X52" s="37"/>
      <c r="Y52" s="322"/>
      <c r="Z52" s="322"/>
    </row>
    <row r="53" spans="1:53" ht="16.5" hidden="1" customHeight="1" x14ac:dyDescent="0.25">
      <c r="A53" s="326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15"/>
      <c r="Z53" s="315"/>
    </row>
    <row r="54" spans="1:53" ht="14.25" hidden="1" customHeight="1" x14ac:dyDescent="0.25">
      <c r="A54" s="332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7">
        <v>4680115881426</v>
      </c>
      <c r="E55" s="328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8"/>
      <c r="S55" s="34"/>
      <c r="T55" s="34"/>
      <c r="U55" s="35" t="s">
        <v>65</v>
      </c>
      <c r="V55" s="319">
        <v>260</v>
      </c>
      <c r="W55" s="320">
        <f>IFERROR(IF(V55="",0,CEILING((V55/$H55),1)*$H55),"")</f>
        <v>270</v>
      </c>
      <c r="X55" s="36">
        <f>IFERROR(IF(W55=0,"",ROUNDUP(W55/H55,0)*0.02175),"")</f>
        <v>0.54374999999999996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7">
        <v>4680115881426</v>
      </c>
      <c r="E56" s="328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7" t="s">
        <v>108</v>
      </c>
      <c r="O56" s="338"/>
      <c r="P56" s="338"/>
      <c r="Q56" s="338"/>
      <c r="R56" s="328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7">
        <v>4680115881419</v>
      </c>
      <c r="E57" s="328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8"/>
      <c r="S57" s="34"/>
      <c r="T57" s="34"/>
      <c r="U57" s="35" t="s">
        <v>65</v>
      </c>
      <c r="V57" s="319">
        <v>675</v>
      </c>
      <c r="W57" s="320">
        <f>IFERROR(IF(V57="",0,CEILING((V57/$H57),1)*$H57),"")</f>
        <v>675</v>
      </c>
      <c r="X57" s="36">
        <f>IFERROR(IF(W57=0,"",ROUNDUP(W57/H57,0)*0.00937),"")</f>
        <v>1.4055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7">
        <v>4680115881525</v>
      </c>
      <c r="E58" s="328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0" t="s">
        <v>113</v>
      </c>
      <c r="O58" s="338"/>
      <c r="P58" s="338"/>
      <c r="Q58" s="338"/>
      <c r="R58" s="328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1">
        <f>IFERROR(V55/H55,"0")+IFERROR(V56/H56,"0")+IFERROR(V57/H57,"0")+IFERROR(V58/H58,"0")</f>
        <v>174.07407407407408</v>
      </c>
      <c r="W59" s="321">
        <f>IFERROR(W55/H55,"0")+IFERROR(W56/H56,"0")+IFERROR(W57/H57,"0")+IFERROR(W58/H58,"0")</f>
        <v>175</v>
      </c>
      <c r="X59" s="321">
        <f>IFERROR(IF(X55="",0,X55),"0")+IFERROR(IF(X56="",0,X56),"0")+IFERROR(IF(X57="",0,X57),"0")+IFERROR(IF(X58="",0,X58),"0")</f>
        <v>1.9492499999999999</v>
      </c>
      <c r="Y59" s="322"/>
      <c r="Z59" s="322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1">
        <f>IFERROR(SUM(V55:V58),"0")</f>
        <v>935</v>
      </c>
      <c r="W60" s="321">
        <f>IFERROR(SUM(W55:W58),"0")</f>
        <v>945</v>
      </c>
      <c r="X60" s="37"/>
      <c r="Y60" s="322"/>
      <c r="Z60" s="322"/>
    </row>
    <row r="61" spans="1:53" ht="16.5" hidden="1" customHeight="1" x14ac:dyDescent="0.25">
      <c r="A61" s="326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15"/>
      <c r="Z61" s="315"/>
    </row>
    <row r="62" spans="1:53" ht="14.25" hidden="1" customHeight="1" x14ac:dyDescent="0.25">
      <c r="A62" s="332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7">
        <v>4680115883956</v>
      </c>
      <c r="E63" s="328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1" t="s">
        <v>116</v>
      </c>
      <c r="O63" s="338"/>
      <c r="P63" s="338"/>
      <c r="Q63" s="338"/>
      <c r="R63" s="328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7">
        <v>4680115883949</v>
      </c>
      <c r="E64" s="328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400" t="s">
        <v>120</v>
      </c>
      <c r="O64" s="338"/>
      <c r="P64" s="338"/>
      <c r="Q64" s="338"/>
      <c r="R64" s="328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7">
        <v>4607091382945</v>
      </c>
      <c r="E65" s="328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38"/>
      <c r="P65" s="338"/>
      <c r="Q65" s="338"/>
      <c r="R65" s="328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27">
        <v>4607091385670</v>
      </c>
      <c r="E66" s="328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8"/>
      <c r="P66" s="338"/>
      <c r="Q66" s="338"/>
      <c r="R66" s="328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7">
        <v>4607091385670</v>
      </c>
      <c r="E67" s="328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17" t="s">
        <v>129</v>
      </c>
      <c r="O67" s="338"/>
      <c r="P67" s="338"/>
      <c r="Q67" s="338"/>
      <c r="R67" s="328"/>
      <c r="S67" s="34"/>
      <c r="T67" s="34"/>
      <c r="U67" s="35" t="s">
        <v>65</v>
      </c>
      <c r="V67" s="319">
        <v>200</v>
      </c>
      <c r="W67" s="320">
        <f t="shared" si="2"/>
        <v>201.6</v>
      </c>
      <c r="X67" s="36">
        <f>IFERROR(IF(W67=0,"",ROUNDUP(W67/H67,0)*0.02175),"")</f>
        <v>0.39149999999999996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7">
        <v>4680115881327</v>
      </c>
      <c r="E68" s="328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8"/>
      <c r="P68" s="338"/>
      <c r="Q68" s="338"/>
      <c r="R68" s="328"/>
      <c r="S68" s="34"/>
      <c r="T68" s="34"/>
      <c r="U68" s="35" t="s">
        <v>65</v>
      </c>
      <c r="V68" s="319">
        <v>200</v>
      </c>
      <c r="W68" s="320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7">
        <v>4680115882133</v>
      </c>
      <c r="E69" s="328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04" t="s">
        <v>135</v>
      </c>
      <c r="O69" s="338"/>
      <c r="P69" s="338"/>
      <c r="Q69" s="338"/>
      <c r="R69" s="328"/>
      <c r="S69" s="34"/>
      <c r="T69" s="34"/>
      <c r="U69" s="35" t="s">
        <v>65</v>
      </c>
      <c r="V69" s="319">
        <v>80</v>
      </c>
      <c r="W69" s="320">
        <f t="shared" si="2"/>
        <v>89.6</v>
      </c>
      <c r="X69" s="36">
        <f>IFERROR(IF(W69=0,"",ROUNDUP(W69/H69,0)*0.02175),"")</f>
        <v>0.17399999999999999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7">
        <v>4607091382952</v>
      </c>
      <c r="E70" s="328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8"/>
      <c r="P70" s="338"/>
      <c r="Q70" s="338"/>
      <c r="R70" s="328"/>
      <c r="S70" s="34"/>
      <c r="T70" s="34"/>
      <c r="U70" s="35" t="s">
        <v>65</v>
      </c>
      <c r="V70" s="319">
        <v>15</v>
      </c>
      <c r="W70" s="320">
        <f t="shared" si="2"/>
        <v>15</v>
      </c>
      <c r="X70" s="36">
        <f>IFERROR(IF(W70=0,"",ROUNDUP(W70/H70,0)*0.00753),"")</f>
        <v>3.7650000000000003E-2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7">
        <v>4607091385687</v>
      </c>
      <c r="E71" s="328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8"/>
      <c r="P71" s="338"/>
      <c r="Q71" s="338"/>
      <c r="R71" s="328"/>
      <c r="S71" s="34"/>
      <c r="T71" s="34"/>
      <c r="U71" s="35" t="s">
        <v>65</v>
      </c>
      <c r="V71" s="319">
        <v>80</v>
      </c>
      <c r="W71" s="320">
        <f t="shared" si="2"/>
        <v>80</v>
      </c>
      <c r="X71" s="36">
        <f t="shared" ref="X71:X77" si="3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27">
        <v>4680115882539</v>
      </c>
      <c r="E72" s="328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8"/>
      <c r="P72" s="338"/>
      <c r="Q72" s="338"/>
      <c r="R72" s="328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7">
        <v>4607091384604</v>
      </c>
      <c r="E73" s="328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8"/>
      <c r="P73" s="338"/>
      <c r="Q73" s="338"/>
      <c r="R73" s="328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7">
        <v>4680115880283</v>
      </c>
      <c r="E74" s="328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8"/>
      <c r="P74" s="338"/>
      <c r="Q74" s="338"/>
      <c r="R74" s="328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27">
        <v>4680115881518</v>
      </c>
      <c r="E75" s="328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8"/>
      <c r="P75" s="338"/>
      <c r="Q75" s="338"/>
      <c r="R75" s="328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7">
        <v>4680115881303</v>
      </c>
      <c r="E76" s="328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8"/>
      <c r="P76" s="338"/>
      <c r="Q76" s="338"/>
      <c r="R76" s="328"/>
      <c r="S76" s="34"/>
      <c r="T76" s="34"/>
      <c r="U76" s="35" t="s">
        <v>65</v>
      </c>
      <c r="V76" s="319">
        <v>675</v>
      </c>
      <c r="W76" s="320">
        <f t="shared" si="2"/>
        <v>675</v>
      </c>
      <c r="X76" s="36">
        <f t="shared" si="3"/>
        <v>1.4055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27">
        <v>4680115882720</v>
      </c>
      <c r="E77" s="328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7" t="s">
        <v>152</v>
      </c>
      <c r="O77" s="338"/>
      <c r="P77" s="338"/>
      <c r="Q77" s="338"/>
      <c r="R77" s="328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27">
        <v>4607091388466</v>
      </c>
      <c r="E78" s="328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8"/>
      <c r="P78" s="338"/>
      <c r="Q78" s="338"/>
      <c r="R78" s="328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27">
        <v>4680115880269</v>
      </c>
      <c r="E79" s="328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8"/>
      <c r="P79" s="338"/>
      <c r="Q79" s="338"/>
      <c r="R79" s="328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7">
        <v>4680115880429</v>
      </c>
      <c r="E80" s="328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8"/>
      <c r="P80" s="338"/>
      <c r="Q80" s="338"/>
      <c r="R80" s="328"/>
      <c r="S80" s="34"/>
      <c r="T80" s="34"/>
      <c r="U80" s="35" t="s">
        <v>65</v>
      </c>
      <c r="V80" s="319">
        <v>495</v>
      </c>
      <c r="W80" s="320">
        <f t="shared" si="2"/>
        <v>495</v>
      </c>
      <c r="X80" s="36">
        <f>IFERROR(IF(W80=0,"",ROUNDUP(W80/H80,0)*0.00937),"")</f>
        <v>1.0306999999999999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27">
        <v>4680115881457</v>
      </c>
      <c r="E81" s="328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8"/>
      <c r="P81" s="338"/>
      <c r="Q81" s="338"/>
      <c r="R81" s="328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3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29" t="s">
        <v>66</v>
      </c>
      <c r="O82" s="330"/>
      <c r="P82" s="330"/>
      <c r="Q82" s="330"/>
      <c r="R82" s="330"/>
      <c r="S82" s="330"/>
      <c r="T82" s="331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328.51851851851853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330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3.6399999999999997</v>
      </c>
      <c r="Y82" s="322"/>
      <c r="Z82" s="322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5"/>
      <c r="N83" s="329" t="s">
        <v>66</v>
      </c>
      <c r="O83" s="330"/>
      <c r="P83" s="330"/>
      <c r="Q83" s="330"/>
      <c r="R83" s="330"/>
      <c r="S83" s="330"/>
      <c r="T83" s="331"/>
      <c r="U83" s="37" t="s">
        <v>65</v>
      </c>
      <c r="V83" s="321">
        <f>IFERROR(SUM(V63:V81),"0")</f>
        <v>1745</v>
      </c>
      <c r="W83" s="321">
        <f>IFERROR(SUM(W63:W81),"0")</f>
        <v>1761.4</v>
      </c>
      <c r="X83" s="37"/>
      <c r="Y83" s="322"/>
      <c r="Z83" s="322"/>
    </row>
    <row r="84" spans="1:53" ht="14.25" hidden="1" customHeight="1" x14ac:dyDescent="0.25">
      <c r="A84" s="332" t="s">
        <v>95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27">
        <v>4680115881488</v>
      </c>
      <c r="E85" s="328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8"/>
      <c r="P85" s="338"/>
      <c r="Q85" s="338"/>
      <c r="R85" s="328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27">
        <v>4607091384765</v>
      </c>
      <c r="E86" s="328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9" t="s">
        <v>165</v>
      </c>
      <c r="O86" s="338"/>
      <c r="P86" s="338"/>
      <c r="Q86" s="338"/>
      <c r="R86" s="328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27">
        <v>4680115882751</v>
      </c>
      <c r="E87" s="328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4" t="s">
        <v>168</v>
      </c>
      <c r="O87" s="338"/>
      <c r="P87" s="338"/>
      <c r="Q87" s="338"/>
      <c r="R87" s="328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27">
        <v>4680115882775</v>
      </c>
      <c r="E88" s="328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61" t="s">
        <v>172</v>
      </c>
      <c r="O88" s="338"/>
      <c r="P88" s="338"/>
      <c r="Q88" s="338"/>
      <c r="R88" s="328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27">
        <v>4680115880658</v>
      </c>
      <c r="E89" s="328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8"/>
      <c r="P89" s="338"/>
      <c r="Q89" s="338"/>
      <c r="R89" s="328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23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9" t="s">
        <v>66</v>
      </c>
      <c r="O90" s="330"/>
      <c r="P90" s="330"/>
      <c r="Q90" s="330"/>
      <c r="R90" s="330"/>
      <c r="S90" s="330"/>
      <c r="T90" s="331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29" t="s">
        <v>66</v>
      </c>
      <c r="O91" s="330"/>
      <c r="P91" s="330"/>
      <c r="Q91" s="330"/>
      <c r="R91" s="330"/>
      <c r="S91" s="330"/>
      <c r="T91" s="331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32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27">
        <v>4607091387667</v>
      </c>
      <c r="E93" s="328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8"/>
      <c r="P93" s="338"/>
      <c r="Q93" s="338"/>
      <c r="R93" s="328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27">
        <v>4607091387636</v>
      </c>
      <c r="E94" s="328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8"/>
      <c r="P94" s="338"/>
      <c r="Q94" s="338"/>
      <c r="R94" s="328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27">
        <v>4607091384727</v>
      </c>
      <c r="E95" s="328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8"/>
      <c r="P95" s="338"/>
      <c r="Q95" s="338"/>
      <c r="R95" s="328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27">
        <v>4607091386745</v>
      </c>
      <c r="E96" s="328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6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28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27">
        <v>4607091382426</v>
      </c>
      <c r="E97" s="328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28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27">
        <v>4607091386547</v>
      </c>
      <c r="E98" s="328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28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27">
        <v>4607091384734</v>
      </c>
      <c r="E99" s="328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28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27">
        <v>4607091382464</v>
      </c>
      <c r="E100" s="328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28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27">
        <v>4680115883444</v>
      </c>
      <c r="E101" s="328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193</v>
      </c>
      <c r="O101" s="338"/>
      <c r="P101" s="338"/>
      <c r="Q101" s="338"/>
      <c r="R101" s="328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27">
        <v>4680115883444</v>
      </c>
      <c r="E102" s="328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0" t="s">
        <v>193</v>
      </c>
      <c r="O102" s="338"/>
      <c r="P102" s="338"/>
      <c r="Q102" s="338"/>
      <c r="R102" s="328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3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32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14"/>
      <c r="Z105" s="314"/>
    </row>
    <row r="106" spans="1:53" ht="27" hidden="1" customHeight="1" x14ac:dyDescent="0.25">
      <c r="A106" s="54" t="s">
        <v>195</v>
      </c>
      <c r="B106" s="54" t="s">
        <v>196</v>
      </c>
      <c r="C106" s="31">
        <v>4301051543</v>
      </c>
      <c r="D106" s="327">
        <v>4607091386967</v>
      </c>
      <c r="E106" s="328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5" t="s">
        <v>197</v>
      </c>
      <c r="O106" s="338"/>
      <c r="P106" s="338"/>
      <c r="Q106" s="338"/>
      <c r="R106" s="328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27">
        <v>4607091386967</v>
      </c>
      <c r="E107" s="328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16" t="s">
        <v>199</v>
      </c>
      <c r="O107" s="338"/>
      <c r="P107" s="338"/>
      <c r="Q107" s="338"/>
      <c r="R107" s="328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27">
        <v>4607091385304</v>
      </c>
      <c r="E108" s="328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35" t="s">
        <v>202</v>
      </c>
      <c r="O108" s="338"/>
      <c r="P108" s="338"/>
      <c r="Q108" s="338"/>
      <c r="R108" s="328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27">
        <v>4607091386264</v>
      </c>
      <c r="E109" s="328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28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27">
        <v>4680115882584</v>
      </c>
      <c r="E110" s="328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12" t="s">
        <v>207</v>
      </c>
      <c r="O110" s="338"/>
      <c r="P110" s="338"/>
      <c r="Q110" s="338"/>
      <c r="R110" s="328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27">
        <v>4680115882584</v>
      </c>
      <c r="E111" s="328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4" t="s">
        <v>209</v>
      </c>
      <c r="O111" s="338"/>
      <c r="P111" s="338"/>
      <c r="Q111" s="338"/>
      <c r="R111" s="328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7">
        <v>4607091385731</v>
      </c>
      <c r="E112" s="328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1" t="s">
        <v>212</v>
      </c>
      <c r="O112" s="338"/>
      <c r="P112" s="338"/>
      <c r="Q112" s="338"/>
      <c r="R112" s="328"/>
      <c r="S112" s="34"/>
      <c r="T112" s="34"/>
      <c r="U112" s="35" t="s">
        <v>65</v>
      </c>
      <c r="V112" s="319">
        <v>135</v>
      </c>
      <c r="W112" s="320">
        <f t="shared" si="5"/>
        <v>135</v>
      </c>
      <c r="X112" s="36">
        <f>IFERROR(IF(W112=0,"",ROUNDUP(W112/H112,0)*0.00753),"")</f>
        <v>0.3765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27">
        <v>4680115880214</v>
      </c>
      <c r="E113" s="328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8" t="s">
        <v>215</v>
      </c>
      <c r="O113" s="338"/>
      <c r="P113" s="338"/>
      <c r="Q113" s="338"/>
      <c r="R113" s="328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27">
        <v>4680115880894</v>
      </c>
      <c r="E114" s="328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9" t="s">
        <v>218</v>
      </c>
      <c r="O114" s="338"/>
      <c r="P114" s="338"/>
      <c r="Q114" s="338"/>
      <c r="R114" s="328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27">
        <v>4607091385427</v>
      </c>
      <c r="E115" s="328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28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27">
        <v>4680115882645</v>
      </c>
      <c r="E116" s="328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4" t="s">
        <v>223</v>
      </c>
      <c r="O116" s="338"/>
      <c r="P116" s="338"/>
      <c r="Q116" s="338"/>
      <c r="R116" s="328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3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0.3765</v>
      </c>
      <c r="Y117" s="322"/>
      <c r="Z117" s="322"/>
    </row>
    <row r="118" spans="1:53" x14ac:dyDescent="0.2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1">
        <f>IFERROR(SUM(V106:V116),"0")</f>
        <v>135</v>
      </c>
      <c r="W118" s="321">
        <f>IFERROR(SUM(W106:W116),"0")</f>
        <v>135</v>
      </c>
      <c r="X118" s="37"/>
      <c r="Y118" s="322"/>
      <c r="Z118" s="322"/>
    </row>
    <row r="119" spans="1:53" ht="14.25" hidden="1" customHeight="1" x14ac:dyDescent="0.25">
      <c r="A119" s="332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27">
        <v>4607091383065</v>
      </c>
      <c r="E120" s="328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28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7">
        <v>4680115881532</v>
      </c>
      <c r="E121" s="328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8"/>
      <c r="P121" s="338"/>
      <c r="Q121" s="338"/>
      <c r="R121" s="328"/>
      <c r="S121" s="34"/>
      <c r="T121" s="34" t="s">
        <v>126</v>
      </c>
      <c r="U121" s="35" t="s">
        <v>65</v>
      </c>
      <c r="V121" s="319">
        <v>80</v>
      </c>
      <c r="W121" s="320">
        <f>IFERROR(IF(V121="",0,CEILING((V121/$H121),1)*$H121),"")</f>
        <v>81</v>
      </c>
      <c r="X121" s="36">
        <f>IFERROR(IF(W121=0,"",ROUNDUP(W121/H121,0)*0.02175),"")</f>
        <v>0.21749999999999997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27">
        <v>4680115881532</v>
      </c>
      <c r="E122" s="328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38"/>
      <c r="P122" s="338"/>
      <c r="Q122" s="338"/>
      <c r="R122" s="328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27">
        <v>4680115882652</v>
      </c>
      <c r="E123" s="328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3" t="s">
        <v>233</v>
      </c>
      <c r="O123" s="338"/>
      <c r="P123" s="338"/>
      <c r="Q123" s="338"/>
      <c r="R123" s="328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27">
        <v>4680115881464</v>
      </c>
      <c r="E124" s="328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7" t="s">
        <v>236</v>
      </c>
      <c r="O124" s="338"/>
      <c r="P124" s="338"/>
      <c r="Q124" s="338"/>
      <c r="R124" s="328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3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5"/>
      <c r="N125" s="329" t="s">
        <v>66</v>
      </c>
      <c r="O125" s="330"/>
      <c r="P125" s="330"/>
      <c r="Q125" s="330"/>
      <c r="R125" s="330"/>
      <c r="S125" s="330"/>
      <c r="T125" s="331"/>
      <c r="U125" s="37" t="s">
        <v>67</v>
      </c>
      <c r="V125" s="321">
        <f>IFERROR(V120/H120,"0")+IFERROR(V121/H121,"0")+IFERROR(V122/H122,"0")+IFERROR(V123/H123,"0")+IFERROR(V124/H124,"0")</f>
        <v>9.8765432098765444</v>
      </c>
      <c r="W125" s="321">
        <f>IFERROR(W120/H120,"0")+IFERROR(W121/H121,"0")+IFERROR(W122/H122,"0")+IFERROR(W123/H123,"0")+IFERROR(W124/H124,"0")</f>
        <v>10</v>
      </c>
      <c r="X125" s="321">
        <f>IFERROR(IF(X120="",0,X120),"0")+IFERROR(IF(X121="",0,X121),"0")+IFERROR(IF(X122="",0,X122),"0")+IFERROR(IF(X123="",0,X123),"0")+IFERROR(IF(X124="",0,X124),"0")</f>
        <v>0.21749999999999997</v>
      </c>
      <c r="Y125" s="322"/>
      <c r="Z125" s="322"/>
    </row>
    <row r="126" spans="1:53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29" t="s">
        <v>66</v>
      </c>
      <c r="O126" s="330"/>
      <c r="P126" s="330"/>
      <c r="Q126" s="330"/>
      <c r="R126" s="330"/>
      <c r="S126" s="330"/>
      <c r="T126" s="331"/>
      <c r="U126" s="37" t="s">
        <v>65</v>
      </c>
      <c r="V126" s="321">
        <f>IFERROR(SUM(V120:V124),"0")</f>
        <v>80</v>
      </c>
      <c r="W126" s="321">
        <f>IFERROR(SUM(W120:W124),"0")</f>
        <v>81</v>
      </c>
      <c r="X126" s="37"/>
      <c r="Y126" s="322"/>
      <c r="Z126" s="322"/>
    </row>
    <row r="127" spans="1:53" ht="16.5" hidden="1" customHeight="1" x14ac:dyDescent="0.25">
      <c r="A127" s="326" t="s">
        <v>237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15"/>
      <c r="Z127" s="315"/>
    </row>
    <row r="128" spans="1:53" ht="14.25" hidden="1" customHeight="1" x14ac:dyDescent="0.25">
      <c r="A128" s="332" t="s">
        <v>68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7">
        <v>4607091385168</v>
      </c>
      <c r="E129" s="328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9" t="s">
        <v>240</v>
      </c>
      <c r="O129" s="338"/>
      <c r="P129" s="338"/>
      <c r="Q129" s="338"/>
      <c r="R129" s="328"/>
      <c r="S129" s="34"/>
      <c r="T129" s="34"/>
      <c r="U129" s="35" t="s">
        <v>65</v>
      </c>
      <c r="V129" s="319">
        <v>250</v>
      </c>
      <c r="W129" s="320">
        <f>IFERROR(IF(V129="",0,CEILING((V129/$H129),1)*$H129),"")</f>
        <v>252</v>
      </c>
      <c r="X129" s="36">
        <f>IFERROR(IF(W129=0,"",ROUNDUP(W129/H129,0)*0.02175),"")</f>
        <v>0.65249999999999997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27">
        <v>4607091383256</v>
      </c>
      <c r="E130" s="328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8"/>
      <c r="P130" s="338"/>
      <c r="Q130" s="338"/>
      <c r="R130" s="328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7">
        <v>4607091385748</v>
      </c>
      <c r="E131" s="328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8"/>
      <c r="P131" s="338"/>
      <c r="Q131" s="338"/>
      <c r="R131" s="328"/>
      <c r="S131" s="34"/>
      <c r="T131" s="34"/>
      <c r="U131" s="35" t="s">
        <v>65</v>
      </c>
      <c r="V131" s="319">
        <v>225</v>
      </c>
      <c r="W131" s="320">
        <f>IFERROR(IF(V131="",0,CEILING((V131/$H131),1)*$H131),"")</f>
        <v>226.8</v>
      </c>
      <c r="X131" s="36">
        <f>IFERROR(IF(W131=0,"",ROUNDUP(W131/H131,0)*0.00753),"")</f>
        <v>0.63251999999999997</v>
      </c>
      <c r="Y131" s="56"/>
      <c r="Z131" s="57"/>
      <c r="AD131" s="58"/>
      <c r="BA131" s="127" t="s">
        <v>1</v>
      </c>
    </row>
    <row r="132" spans="1:53" x14ac:dyDescent="0.2">
      <c r="A132" s="323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5"/>
      <c r="N132" s="329" t="s">
        <v>66</v>
      </c>
      <c r="O132" s="330"/>
      <c r="P132" s="330"/>
      <c r="Q132" s="330"/>
      <c r="R132" s="330"/>
      <c r="S132" s="330"/>
      <c r="T132" s="331"/>
      <c r="U132" s="37" t="s">
        <v>67</v>
      </c>
      <c r="V132" s="321">
        <f>IFERROR(V129/H129,"0")+IFERROR(V130/H130,"0")+IFERROR(V131/H131,"0")</f>
        <v>113.09523809523809</v>
      </c>
      <c r="W132" s="321">
        <f>IFERROR(W129/H129,"0")+IFERROR(W130/H130,"0")+IFERROR(W131/H131,"0")</f>
        <v>114</v>
      </c>
      <c r="X132" s="321">
        <f>IFERROR(IF(X129="",0,X129),"0")+IFERROR(IF(X130="",0,X130),"0")+IFERROR(IF(X131="",0,X131),"0")</f>
        <v>1.2850199999999998</v>
      </c>
      <c r="Y132" s="322"/>
      <c r="Z132" s="322"/>
    </row>
    <row r="133" spans="1:53" x14ac:dyDescent="0.2">
      <c r="A133" s="324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29" t="s">
        <v>66</v>
      </c>
      <c r="O133" s="330"/>
      <c r="P133" s="330"/>
      <c r="Q133" s="330"/>
      <c r="R133" s="330"/>
      <c r="S133" s="330"/>
      <c r="T133" s="331"/>
      <c r="U133" s="37" t="s">
        <v>65</v>
      </c>
      <c r="V133" s="321">
        <f>IFERROR(SUM(V129:V131),"0")</f>
        <v>475</v>
      </c>
      <c r="W133" s="321">
        <f>IFERROR(SUM(W129:W131),"0")</f>
        <v>478.8</v>
      </c>
      <c r="X133" s="37"/>
      <c r="Y133" s="322"/>
      <c r="Z133" s="322"/>
    </row>
    <row r="134" spans="1:53" ht="27.75" hidden="1" customHeight="1" x14ac:dyDescent="0.2">
      <c r="A134" s="422" t="s">
        <v>245</v>
      </c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8"/>
      <c r="Z134" s="48"/>
    </row>
    <row r="135" spans="1:53" ht="16.5" hidden="1" customHeight="1" x14ac:dyDescent="0.25">
      <c r="A135" s="326" t="s">
        <v>246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15"/>
      <c r="Z135" s="315"/>
    </row>
    <row r="136" spans="1:53" ht="14.25" hidden="1" customHeight="1" x14ac:dyDescent="0.25">
      <c r="A136" s="332" t="s">
        <v>103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27">
        <v>4607091383423</v>
      </c>
      <c r="E137" s="328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8"/>
      <c r="P137" s="338"/>
      <c r="Q137" s="338"/>
      <c r="R137" s="328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27">
        <v>4607091381405</v>
      </c>
      <c r="E138" s="328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8"/>
      <c r="P138" s="338"/>
      <c r="Q138" s="338"/>
      <c r="R138" s="328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27">
        <v>4607091386516</v>
      </c>
      <c r="E139" s="328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8"/>
      <c r="P139" s="338"/>
      <c r="Q139" s="338"/>
      <c r="R139" s="328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5"/>
      <c r="N140" s="329" t="s">
        <v>66</v>
      </c>
      <c r="O140" s="330"/>
      <c r="P140" s="330"/>
      <c r="Q140" s="330"/>
      <c r="R140" s="330"/>
      <c r="S140" s="330"/>
      <c r="T140" s="331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29" t="s">
        <v>66</v>
      </c>
      <c r="O141" s="330"/>
      <c r="P141" s="330"/>
      <c r="Q141" s="330"/>
      <c r="R141" s="330"/>
      <c r="S141" s="330"/>
      <c r="T141" s="331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26" t="s">
        <v>253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15"/>
      <c r="Z142" s="315"/>
    </row>
    <row r="143" spans="1:53" ht="14.25" hidden="1" customHeight="1" x14ac:dyDescent="0.25">
      <c r="A143" s="332" t="s">
        <v>60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27">
        <v>4680115880993</v>
      </c>
      <c r="E144" s="328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8"/>
      <c r="P144" s="338"/>
      <c r="Q144" s="338"/>
      <c r="R144" s="328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27">
        <v>4680115881761</v>
      </c>
      <c r="E145" s="328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8"/>
      <c r="P145" s="338"/>
      <c r="Q145" s="338"/>
      <c r="R145" s="328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7">
        <v>4680115881563</v>
      </c>
      <c r="E146" s="328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8"/>
      <c r="P146" s="338"/>
      <c r="Q146" s="338"/>
      <c r="R146" s="328"/>
      <c r="S146" s="34"/>
      <c r="T146" s="34"/>
      <c r="U146" s="35" t="s">
        <v>65</v>
      </c>
      <c r="V146" s="319">
        <v>60</v>
      </c>
      <c r="W146" s="320">
        <f t="shared" si="6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7">
        <v>4680115880986</v>
      </c>
      <c r="E147" s="328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8"/>
      <c r="P147" s="338"/>
      <c r="Q147" s="338"/>
      <c r="R147" s="328"/>
      <c r="S147" s="34"/>
      <c r="T147" s="34"/>
      <c r="U147" s="35" t="s">
        <v>65</v>
      </c>
      <c r="V147" s="319">
        <v>70</v>
      </c>
      <c r="W147" s="320">
        <f t="shared" si="6"/>
        <v>71.400000000000006</v>
      </c>
      <c r="X147" s="36">
        <f>IFERROR(IF(W147=0,"",ROUNDUP(W147/H147,0)*0.00502),"")</f>
        <v>0.17068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27">
        <v>4680115880207</v>
      </c>
      <c r="E148" s="328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8"/>
      <c r="P148" s="338"/>
      <c r="Q148" s="338"/>
      <c r="R148" s="328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7">
        <v>4680115881785</v>
      </c>
      <c r="E149" s="328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8"/>
      <c r="P149" s="338"/>
      <c r="Q149" s="338"/>
      <c r="R149" s="328"/>
      <c r="S149" s="34"/>
      <c r="T149" s="34"/>
      <c r="U149" s="35" t="s">
        <v>65</v>
      </c>
      <c r="V149" s="319">
        <v>52.5</v>
      </c>
      <c r="W149" s="320">
        <f t="shared" si="6"/>
        <v>52.5</v>
      </c>
      <c r="X149" s="36">
        <f>IFERROR(IF(W149=0,"",ROUNDUP(W149/H149,0)*0.00502),"")</f>
        <v>0.1255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7">
        <v>4680115881679</v>
      </c>
      <c r="E150" s="328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8"/>
      <c r="P150" s="338"/>
      <c r="Q150" s="338"/>
      <c r="R150" s="328"/>
      <c r="S150" s="34"/>
      <c r="T150" s="34"/>
      <c r="U150" s="35" t="s">
        <v>65</v>
      </c>
      <c r="V150" s="319">
        <v>70</v>
      </c>
      <c r="W150" s="320">
        <f t="shared" si="6"/>
        <v>71.400000000000006</v>
      </c>
      <c r="X150" s="36">
        <f>IFERROR(IF(W150=0,"",ROUNDUP(W150/H150,0)*0.00502),"")</f>
        <v>0.17068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27">
        <v>4680115880191</v>
      </c>
      <c r="E151" s="328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8"/>
      <c r="P151" s="338"/>
      <c r="Q151" s="338"/>
      <c r="R151" s="328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27">
        <v>4680115883963</v>
      </c>
      <c r="E152" s="328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61" t="s">
        <v>272</v>
      </c>
      <c r="O152" s="338"/>
      <c r="P152" s="338"/>
      <c r="Q152" s="338"/>
      <c r="R152" s="328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5"/>
      <c r="N153" s="329" t="s">
        <v>66</v>
      </c>
      <c r="O153" s="330"/>
      <c r="P153" s="330"/>
      <c r="Q153" s="330"/>
      <c r="R153" s="330"/>
      <c r="S153" s="330"/>
      <c r="T153" s="331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105.95238095238095</v>
      </c>
      <c r="W153" s="321">
        <f>IFERROR(W144/H144,"0")+IFERROR(W145/H145,"0")+IFERROR(W146/H146,"0")+IFERROR(W147/H147,"0")+IFERROR(W148/H148,"0")+IFERROR(W149/H149,"0")+IFERROR(W150/H150,"0")+IFERROR(W151/H151,"0")+IFERROR(W152/H152,"0")</f>
        <v>108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0.57980999999999994</v>
      </c>
      <c r="Y153" s="322"/>
      <c r="Z153" s="322"/>
    </row>
    <row r="154" spans="1:53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29" t="s">
        <v>66</v>
      </c>
      <c r="O154" s="330"/>
      <c r="P154" s="330"/>
      <c r="Q154" s="330"/>
      <c r="R154" s="330"/>
      <c r="S154" s="330"/>
      <c r="T154" s="331"/>
      <c r="U154" s="37" t="s">
        <v>65</v>
      </c>
      <c r="V154" s="321">
        <f>IFERROR(SUM(V144:V152),"0")</f>
        <v>252.5</v>
      </c>
      <c r="W154" s="321">
        <f>IFERROR(SUM(W144:W152),"0")</f>
        <v>258.3</v>
      </c>
      <c r="X154" s="37"/>
      <c r="Y154" s="322"/>
      <c r="Z154" s="322"/>
    </row>
    <row r="155" spans="1:53" ht="16.5" hidden="1" customHeight="1" x14ac:dyDescent="0.25">
      <c r="A155" s="326" t="s">
        <v>273</v>
      </c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15"/>
      <c r="Z155" s="315"/>
    </row>
    <row r="156" spans="1:53" ht="14.25" hidden="1" customHeight="1" x14ac:dyDescent="0.25">
      <c r="A156" s="332" t="s">
        <v>103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27">
        <v>4680115881402</v>
      </c>
      <c r="E157" s="328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8"/>
      <c r="P157" s="338"/>
      <c r="Q157" s="338"/>
      <c r="R157" s="328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27">
        <v>4680115881396</v>
      </c>
      <c r="E158" s="328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8"/>
      <c r="P158" s="338"/>
      <c r="Q158" s="338"/>
      <c r="R158" s="328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23"/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5"/>
      <c r="N159" s="329" t="s">
        <v>66</v>
      </c>
      <c r="O159" s="330"/>
      <c r="P159" s="330"/>
      <c r="Q159" s="330"/>
      <c r="R159" s="330"/>
      <c r="S159" s="330"/>
      <c r="T159" s="331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9" t="s">
        <v>66</v>
      </c>
      <c r="O160" s="330"/>
      <c r="P160" s="330"/>
      <c r="Q160" s="330"/>
      <c r="R160" s="330"/>
      <c r="S160" s="330"/>
      <c r="T160" s="331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32" t="s">
        <v>95</v>
      </c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27">
        <v>4680115882935</v>
      </c>
      <c r="E162" s="328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6" t="s">
        <v>280</v>
      </c>
      <c r="O162" s="338"/>
      <c r="P162" s="338"/>
      <c r="Q162" s="338"/>
      <c r="R162" s="328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27">
        <v>4680115880764</v>
      </c>
      <c r="E163" s="328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8"/>
      <c r="P163" s="338"/>
      <c r="Q163" s="338"/>
      <c r="R163" s="328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23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5"/>
      <c r="N164" s="329" t="s">
        <v>66</v>
      </c>
      <c r="O164" s="330"/>
      <c r="P164" s="330"/>
      <c r="Q164" s="330"/>
      <c r="R164" s="330"/>
      <c r="S164" s="330"/>
      <c r="T164" s="331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24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29" t="s">
        <v>66</v>
      </c>
      <c r="O165" s="330"/>
      <c r="P165" s="330"/>
      <c r="Q165" s="330"/>
      <c r="R165" s="330"/>
      <c r="S165" s="330"/>
      <c r="T165" s="331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32" t="s">
        <v>60</v>
      </c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27">
        <v>4680115882683</v>
      </c>
      <c r="E167" s="328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8"/>
      <c r="P167" s="338"/>
      <c r="Q167" s="338"/>
      <c r="R167" s="328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27">
        <v>4680115882690</v>
      </c>
      <c r="E168" s="328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8"/>
      <c r="P168" s="338"/>
      <c r="Q168" s="338"/>
      <c r="R168" s="328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27">
        <v>4680115882669</v>
      </c>
      <c r="E169" s="328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8"/>
      <c r="P169" s="338"/>
      <c r="Q169" s="338"/>
      <c r="R169" s="328"/>
      <c r="S169" s="34"/>
      <c r="T169" s="34"/>
      <c r="U169" s="35" t="s">
        <v>65</v>
      </c>
      <c r="V169" s="319">
        <v>100</v>
      </c>
      <c r="W169" s="320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27">
        <v>4680115882676</v>
      </c>
      <c r="E170" s="328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8"/>
      <c r="P170" s="338"/>
      <c r="Q170" s="338"/>
      <c r="R170" s="328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23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5"/>
      <c r="N171" s="329" t="s">
        <v>66</v>
      </c>
      <c r="O171" s="330"/>
      <c r="P171" s="330"/>
      <c r="Q171" s="330"/>
      <c r="R171" s="330"/>
      <c r="S171" s="330"/>
      <c r="T171" s="331"/>
      <c r="U171" s="37" t="s">
        <v>67</v>
      </c>
      <c r="V171" s="321">
        <f>IFERROR(V167/H167,"0")+IFERROR(V168/H168,"0")+IFERROR(V169/H169,"0")+IFERROR(V170/H170,"0")</f>
        <v>18.518518518518519</v>
      </c>
      <c r="W171" s="321">
        <f>IFERROR(W167/H167,"0")+IFERROR(W168/H168,"0")+IFERROR(W169/H169,"0")+IFERROR(W170/H170,"0")</f>
        <v>19</v>
      </c>
      <c r="X171" s="321">
        <f>IFERROR(IF(X167="",0,X167),"0")+IFERROR(IF(X168="",0,X168),"0")+IFERROR(IF(X169="",0,X169),"0")+IFERROR(IF(X170="",0,X170),"0")</f>
        <v>0.17802999999999999</v>
      </c>
      <c r="Y171" s="322"/>
      <c r="Z171" s="322"/>
    </row>
    <row r="172" spans="1:53" x14ac:dyDescent="0.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29" t="s">
        <v>66</v>
      </c>
      <c r="O172" s="330"/>
      <c r="P172" s="330"/>
      <c r="Q172" s="330"/>
      <c r="R172" s="330"/>
      <c r="S172" s="330"/>
      <c r="T172" s="331"/>
      <c r="U172" s="37" t="s">
        <v>65</v>
      </c>
      <c r="V172" s="321">
        <f>IFERROR(SUM(V167:V170),"0")</f>
        <v>100</v>
      </c>
      <c r="W172" s="321">
        <f>IFERROR(SUM(W167:W170),"0")</f>
        <v>102.60000000000001</v>
      </c>
      <c r="X172" s="37"/>
      <c r="Y172" s="322"/>
      <c r="Z172" s="322"/>
    </row>
    <row r="173" spans="1:53" ht="14.25" hidden="1" customHeight="1" x14ac:dyDescent="0.25">
      <c r="A173" s="332" t="s">
        <v>68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27">
        <v>4680115881556</v>
      </c>
      <c r="E174" s="328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8"/>
      <c r="P174" s="338"/>
      <c r="Q174" s="338"/>
      <c r="R174" s="328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27">
        <v>4680115880573</v>
      </c>
      <c r="E175" s="328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7" t="s">
        <v>295</v>
      </c>
      <c r="O175" s="338"/>
      <c r="P175" s="338"/>
      <c r="Q175" s="338"/>
      <c r="R175" s="328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27">
        <v>4680115881594</v>
      </c>
      <c r="E176" s="328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8"/>
      <c r="P176" s="338"/>
      <c r="Q176" s="338"/>
      <c r="R176" s="328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27">
        <v>4680115881587</v>
      </c>
      <c r="E177" s="328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65" t="s">
        <v>300</v>
      </c>
      <c r="O177" s="338"/>
      <c r="P177" s="338"/>
      <c r="Q177" s="338"/>
      <c r="R177" s="328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27">
        <v>4680115880962</v>
      </c>
      <c r="E178" s="328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8"/>
      <c r="P178" s="338"/>
      <c r="Q178" s="338"/>
      <c r="R178" s="328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27">
        <v>4680115881617</v>
      </c>
      <c r="E179" s="328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8"/>
      <c r="P179" s="338"/>
      <c r="Q179" s="338"/>
      <c r="R179" s="328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27">
        <v>4680115881228</v>
      </c>
      <c r="E180" s="328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3" t="s">
        <v>307</v>
      </c>
      <c r="O180" s="338"/>
      <c r="P180" s="338"/>
      <c r="Q180" s="338"/>
      <c r="R180" s="328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27">
        <v>4680115881037</v>
      </c>
      <c r="E181" s="328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51" t="s">
        <v>310</v>
      </c>
      <c r="O181" s="338"/>
      <c r="P181" s="338"/>
      <c r="Q181" s="338"/>
      <c r="R181" s="328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7">
        <v>4680115881211</v>
      </c>
      <c r="E182" s="328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8"/>
      <c r="P182" s="338"/>
      <c r="Q182" s="338"/>
      <c r="R182" s="328"/>
      <c r="S182" s="34"/>
      <c r="T182" s="34"/>
      <c r="U182" s="35" t="s">
        <v>65</v>
      </c>
      <c r="V182" s="319">
        <v>120</v>
      </c>
      <c r="W182" s="320">
        <f t="shared" si="7"/>
        <v>120</v>
      </c>
      <c r="X182" s="36">
        <f>IFERROR(IF(W182=0,"",ROUNDUP(W182/H182,0)*0.00753),"")</f>
        <v>0.3765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27">
        <v>4680115881020</v>
      </c>
      <c r="E183" s="328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8"/>
      <c r="P183" s="338"/>
      <c r="Q183" s="338"/>
      <c r="R183" s="328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27">
        <v>4680115882195</v>
      </c>
      <c r="E184" s="328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8"/>
      <c r="P184" s="338"/>
      <c r="Q184" s="338"/>
      <c r="R184" s="328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27">
        <v>4680115882607</v>
      </c>
      <c r="E185" s="328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8"/>
      <c r="P185" s="338"/>
      <c r="Q185" s="338"/>
      <c r="R185" s="328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7">
        <v>4680115880092</v>
      </c>
      <c r="E186" s="328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8"/>
      <c r="P186" s="338"/>
      <c r="Q186" s="338"/>
      <c r="R186" s="328"/>
      <c r="S186" s="34"/>
      <c r="T186" s="34"/>
      <c r="U186" s="35" t="s">
        <v>65</v>
      </c>
      <c r="V186" s="319">
        <v>80</v>
      </c>
      <c r="W186" s="320">
        <f t="shared" si="7"/>
        <v>81.599999999999994</v>
      </c>
      <c r="X186" s="36">
        <f t="shared" si="8"/>
        <v>0.25602000000000003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27">
        <v>4680115880221</v>
      </c>
      <c r="E187" s="328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8"/>
      <c r="P187" s="338"/>
      <c r="Q187" s="338"/>
      <c r="R187" s="328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27">
        <v>4680115882942</v>
      </c>
      <c r="E188" s="328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8"/>
      <c r="P188" s="338"/>
      <c r="Q188" s="338"/>
      <c r="R188" s="328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27">
        <v>4680115880504</v>
      </c>
      <c r="E189" s="328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8"/>
      <c r="P189" s="338"/>
      <c r="Q189" s="338"/>
      <c r="R189" s="328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27">
        <v>4680115882164</v>
      </c>
      <c r="E190" s="328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8"/>
      <c r="P190" s="338"/>
      <c r="Q190" s="338"/>
      <c r="R190" s="328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23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5"/>
      <c r="N191" s="329" t="s">
        <v>66</v>
      </c>
      <c r="O191" s="330"/>
      <c r="P191" s="330"/>
      <c r="Q191" s="330"/>
      <c r="R191" s="330"/>
      <c r="S191" s="330"/>
      <c r="T191" s="331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83.333333333333343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84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0.63251999999999997</v>
      </c>
      <c r="Y191" s="322"/>
      <c r="Z191" s="322"/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9" t="s">
        <v>66</v>
      </c>
      <c r="O192" s="330"/>
      <c r="P192" s="330"/>
      <c r="Q192" s="330"/>
      <c r="R192" s="330"/>
      <c r="S192" s="330"/>
      <c r="T192" s="331"/>
      <c r="U192" s="37" t="s">
        <v>65</v>
      </c>
      <c r="V192" s="321">
        <f>IFERROR(SUM(V174:V190),"0")</f>
        <v>200</v>
      </c>
      <c r="W192" s="321">
        <f>IFERROR(SUM(W174:W190),"0")</f>
        <v>201.6</v>
      </c>
      <c r="X192" s="37"/>
      <c r="Y192" s="322"/>
      <c r="Z192" s="322"/>
    </row>
    <row r="193" spans="1:53" ht="14.25" hidden="1" customHeight="1" x14ac:dyDescent="0.25">
      <c r="A193" s="332" t="s">
        <v>224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27">
        <v>4680115882874</v>
      </c>
      <c r="E194" s="328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1" t="s">
        <v>331</v>
      </c>
      <c r="O194" s="338"/>
      <c r="P194" s="338"/>
      <c r="Q194" s="338"/>
      <c r="R194" s="328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27">
        <v>4680115884434</v>
      </c>
      <c r="E195" s="328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398" t="s">
        <v>334</v>
      </c>
      <c r="O195" s="338"/>
      <c r="P195" s="338"/>
      <c r="Q195" s="338"/>
      <c r="R195" s="328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27">
        <v>4680115880801</v>
      </c>
      <c r="E196" s="328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8"/>
      <c r="P196" s="338"/>
      <c r="Q196" s="338"/>
      <c r="R196" s="328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27">
        <v>4680115880818</v>
      </c>
      <c r="E197" s="328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3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8"/>
      <c r="P197" s="338"/>
      <c r="Q197" s="338"/>
      <c r="R197" s="328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23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5"/>
      <c r="N198" s="329" t="s">
        <v>66</v>
      </c>
      <c r="O198" s="330"/>
      <c r="P198" s="330"/>
      <c r="Q198" s="330"/>
      <c r="R198" s="330"/>
      <c r="S198" s="330"/>
      <c r="T198" s="331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5"/>
      <c r="N199" s="329" t="s">
        <v>66</v>
      </c>
      <c r="O199" s="330"/>
      <c r="P199" s="330"/>
      <c r="Q199" s="330"/>
      <c r="R199" s="330"/>
      <c r="S199" s="330"/>
      <c r="T199" s="331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26" t="s">
        <v>339</v>
      </c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15"/>
      <c r="Z200" s="315"/>
    </row>
    <row r="201" spans="1:53" ht="14.25" hidden="1" customHeight="1" x14ac:dyDescent="0.25">
      <c r="A201" s="332" t="s">
        <v>60</v>
      </c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7">
        <v>4607091389845</v>
      </c>
      <c r="E202" s="328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8"/>
      <c r="P202" s="338"/>
      <c r="Q202" s="338"/>
      <c r="R202" s="328"/>
      <c r="S202" s="34"/>
      <c r="T202" s="34"/>
      <c r="U202" s="35" t="s">
        <v>65</v>
      </c>
      <c r="V202" s="319">
        <v>105</v>
      </c>
      <c r="W202" s="320">
        <f>IFERROR(IF(V202="",0,CEILING((V202/$H202),1)*$H202),"")</f>
        <v>105</v>
      </c>
      <c r="X202" s="36">
        <f>IFERROR(IF(W202=0,"",ROUNDUP(W202/H202,0)*0.00502),"")</f>
        <v>0.251</v>
      </c>
      <c r="Y202" s="56"/>
      <c r="Z202" s="57"/>
      <c r="AD202" s="58"/>
      <c r="BA202" s="169" t="s">
        <v>1</v>
      </c>
    </row>
    <row r="203" spans="1:53" x14ac:dyDescent="0.2">
      <c r="A203" s="323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5"/>
      <c r="N203" s="329" t="s">
        <v>66</v>
      </c>
      <c r="O203" s="330"/>
      <c r="P203" s="330"/>
      <c r="Q203" s="330"/>
      <c r="R203" s="330"/>
      <c r="S203" s="330"/>
      <c r="T203" s="331"/>
      <c r="U203" s="37" t="s">
        <v>67</v>
      </c>
      <c r="V203" s="321">
        <f>IFERROR(V202/H202,"0")</f>
        <v>50</v>
      </c>
      <c r="W203" s="321">
        <f>IFERROR(W202/H202,"0")</f>
        <v>50</v>
      </c>
      <c r="X203" s="321">
        <f>IFERROR(IF(X202="",0,X202),"0")</f>
        <v>0.251</v>
      </c>
      <c r="Y203" s="322"/>
      <c r="Z203" s="322"/>
    </row>
    <row r="204" spans="1:53" x14ac:dyDescent="0.2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5"/>
      <c r="N204" s="329" t="s">
        <v>66</v>
      </c>
      <c r="O204" s="330"/>
      <c r="P204" s="330"/>
      <c r="Q204" s="330"/>
      <c r="R204" s="330"/>
      <c r="S204" s="330"/>
      <c r="T204" s="331"/>
      <c r="U204" s="37" t="s">
        <v>65</v>
      </c>
      <c r="V204" s="321">
        <f>IFERROR(SUM(V202:V202),"0")</f>
        <v>105</v>
      </c>
      <c r="W204" s="321">
        <f>IFERROR(SUM(W202:W202),"0")</f>
        <v>105</v>
      </c>
      <c r="X204" s="37"/>
      <c r="Y204" s="322"/>
      <c r="Z204" s="322"/>
    </row>
    <row r="205" spans="1:53" ht="16.5" hidden="1" customHeight="1" x14ac:dyDescent="0.25">
      <c r="A205" s="326" t="s">
        <v>342</v>
      </c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15"/>
      <c r="Z205" s="315"/>
    </row>
    <row r="206" spans="1:53" ht="14.25" hidden="1" customHeight="1" x14ac:dyDescent="0.25">
      <c r="A206" s="332" t="s">
        <v>103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27">
        <v>4607091387445</v>
      </c>
      <c r="E207" s="328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8"/>
      <c r="P207" s="338"/>
      <c r="Q207" s="338"/>
      <c r="R207" s="328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27">
        <v>4607091386004</v>
      </c>
      <c r="E208" s="328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28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27">
        <v>4607091386004</v>
      </c>
      <c r="E209" s="328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8"/>
      <c r="P209" s="338"/>
      <c r="Q209" s="338"/>
      <c r="R209" s="328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27">
        <v>4607091386073</v>
      </c>
      <c r="E210" s="328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8"/>
      <c r="P210" s="338"/>
      <c r="Q210" s="338"/>
      <c r="R210" s="328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27">
        <v>4607091387322</v>
      </c>
      <c r="E211" s="328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28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27">
        <v>4607091387322</v>
      </c>
      <c r="E212" s="328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8"/>
      <c r="P212" s="338"/>
      <c r="Q212" s="338"/>
      <c r="R212" s="328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27">
        <v>4607091387377</v>
      </c>
      <c r="E213" s="328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8"/>
      <c r="P213" s="338"/>
      <c r="Q213" s="338"/>
      <c r="R213" s="328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27">
        <v>4607091387353</v>
      </c>
      <c r="E214" s="328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8"/>
      <c r="P214" s="338"/>
      <c r="Q214" s="338"/>
      <c r="R214" s="328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27">
        <v>4607091386011</v>
      </c>
      <c r="E215" s="328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8"/>
      <c r="P215" s="338"/>
      <c r="Q215" s="338"/>
      <c r="R215" s="328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27">
        <v>4607091387308</v>
      </c>
      <c r="E216" s="328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8"/>
      <c r="P216" s="338"/>
      <c r="Q216" s="338"/>
      <c r="R216" s="328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27">
        <v>4607091387339</v>
      </c>
      <c r="E217" s="328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8"/>
      <c r="P217" s="338"/>
      <c r="Q217" s="338"/>
      <c r="R217" s="328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27">
        <v>4680115882638</v>
      </c>
      <c r="E218" s="328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8"/>
      <c r="P218" s="338"/>
      <c r="Q218" s="338"/>
      <c r="R218" s="328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27">
        <v>4680115881938</v>
      </c>
      <c r="E219" s="328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8"/>
      <c r="P219" s="338"/>
      <c r="Q219" s="338"/>
      <c r="R219" s="328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27">
        <v>4607091387346</v>
      </c>
      <c r="E220" s="328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8"/>
      <c r="P220" s="338"/>
      <c r="Q220" s="338"/>
      <c r="R220" s="328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27">
        <v>4607091389807</v>
      </c>
      <c r="E221" s="328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8"/>
      <c r="P221" s="338"/>
      <c r="Q221" s="338"/>
      <c r="R221" s="328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23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9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9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32" t="s">
        <v>95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27">
        <v>4680115881914</v>
      </c>
      <c r="E225" s="328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8"/>
      <c r="P225" s="338"/>
      <c r="Q225" s="338"/>
      <c r="R225" s="328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5"/>
      <c r="N226" s="329" t="s">
        <v>66</v>
      </c>
      <c r="O226" s="330"/>
      <c r="P226" s="330"/>
      <c r="Q226" s="330"/>
      <c r="R226" s="330"/>
      <c r="S226" s="330"/>
      <c r="T226" s="331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29" t="s">
        <v>66</v>
      </c>
      <c r="O227" s="330"/>
      <c r="P227" s="330"/>
      <c r="Q227" s="330"/>
      <c r="R227" s="330"/>
      <c r="S227" s="330"/>
      <c r="T227" s="331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32" t="s">
        <v>60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14"/>
      <c r="Z228" s="314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27">
        <v>4607091387193</v>
      </c>
      <c r="E229" s="328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8"/>
      <c r="P229" s="338"/>
      <c r="Q229" s="338"/>
      <c r="R229" s="328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27">
        <v>4607091387230</v>
      </c>
      <c r="E230" s="328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8"/>
      <c r="P230" s="338"/>
      <c r="Q230" s="338"/>
      <c r="R230" s="328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27">
        <v>4607091387285</v>
      </c>
      <c r="E231" s="328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8"/>
      <c r="P231" s="338"/>
      <c r="Q231" s="338"/>
      <c r="R231" s="328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hidden="1" x14ac:dyDescent="0.2">
      <c r="A232" s="323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5"/>
      <c r="N232" s="329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5"/>
      <c r="N233" s="329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hidden="1" customHeight="1" x14ac:dyDescent="0.25">
      <c r="A234" s="332" t="s">
        <v>68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14"/>
      <c r="Z234" s="314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27">
        <v>4607091387766</v>
      </c>
      <c r="E235" s="328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8"/>
      <c r="P235" s="338"/>
      <c r="Q235" s="338"/>
      <c r="R235" s="328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27">
        <v>4607091387957</v>
      </c>
      <c r="E236" s="328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8"/>
      <c r="P236" s="338"/>
      <c r="Q236" s="338"/>
      <c r="R236" s="328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27">
        <v>4607091387964</v>
      </c>
      <c r="E237" s="328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8"/>
      <c r="P237" s="338"/>
      <c r="Q237" s="338"/>
      <c r="R237" s="328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27">
        <v>4680115883604</v>
      </c>
      <c r="E238" s="328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45" t="s">
        <v>387</v>
      </c>
      <c r="O238" s="338"/>
      <c r="P238" s="338"/>
      <c r="Q238" s="338"/>
      <c r="R238" s="328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27">
        <v>4680115883567</v>
      </c>
      <c r="E239" s="328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38"/>
      <c r="P239" s="338"/>
      <c r="Q239" s="338"/>
      <c r="R239" s="328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27">
        <v>4607091381672</v>
      </c>
      <c r="E240" s="328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8"/>
      <c r="P240" s="338"/>
      <c r="Q240" s="338"/>
      <c r="R240" s="328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27">
        <v>4607091387537</v>
      </c>
      <c r="E241" s="328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8"/>
      <c r="P241" s="338"/>
      <c r="Q241" s="338"/>
      <c r="R241" s="328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27">
        <v>4607091387513</v>
      </c>
      <c r="E242" s="328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8"/>
      <c r="P242" s="338"/>
      <c r="Q242" s="338"/>
      <c r="R242" s="328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27">
        <v>4680115880511</v>
      </c>
      <c r="E243" s="328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8"/>
      <c r="P243" s="338"/>
      <c r="Q243" s="338"/>
      <c r="R243" s="328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idden="1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5"/>
      <c r="N244" s="329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0</v>
      </c>
      <c r="W244" s="321">
        <f>IFERROR(W235/H235,"0")+IFERROR(W236/H236,"0")+IFERROR(W237/H237,"0")+IFERROR(W238/H238,"0")+IFERROR(W239/H239,"0")+IFERROR(W240/H240,"0")+IFERROR(W241/H241,"0")+IFERROR(W242/H242,"0")+IFERROR(W243/H243,"0")</f>
        <v>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22"/>
      <c r="Z244" s="322"/>
    </row>
    <row r="245" spans="1:53" hidden="1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29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21">
        <f>IFERROR(SUM(V235:V243),"0")</f>
        <v>0</v>
      </c>
      <c r="W245" s="321">
        <f>IFERROR(SUM(W235:W243),"0")</f>
        <v>0</v>
      </c>
      <c r="X245" s="37"/>
      <c r="Y245" s="322"/>
      <c r="Z245" s="322"/>
    </row>
    <row r="246" spans="1:53" ht="14.25" hidden="1" customHeight="1" x14ac:dyDescent="0.25">
      <c r="A246" s="332" t="s">
        <v>224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27">
        <v>4607091380880</v>
      </c>
      <c r="E247" s="328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8"/>
      <c r="P247" s="338"/>
      <c r="Q247" s="338"/>
      <c r="R247" s="328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7">
        <v>4607091384482</v>
      </c>
      <c r="E248" s="328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8"/>
      <c r="P248" s="338"/>
      <c r="Q248" s="338"/>
      <c r="R248" s="328"/>
      <c r="S248" s="34"/>
      <c r="T248" s="34"/>
      <c r="U248" s="35" t="s">
        <v>65</v>
      </c>
      <c r="V248" s="319">
        <v>200</v>
      </c>
      <c r="W248" s="320">
        <f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27">
        <v>4607091380897</v>
      </c>
      <c r="E249" s="328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8"/>
      <c r="P249" s="338"/>
      <c r="Q249" s="338"/>
      <c r="R249" s="328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5"/>
      <c r="N250" s="329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21">
        <f>IFERROR(V247/H247,"0")+IFERROR(V248/H248,"0")+IFERROR(V249/H249,"0")</f>
        <v>25.641025641025642</v>
      </c>
      <c r="W250" s="321">
        <f>IFERROR(W247/H247,"0")+IFERROR(W248/H248,"0")+IFERROR(W249/H249,"0")</f>
        <v>26</v>
      </c>
      <c r="X250" s="321">
        <f>IFERROR(IF(X247="",0,X247),"0")+IFERROR(IF(X248="",0,X248),"0")+IFERROR(IF(X249="",0,X249),"0")</f>
        <v>0.5655</v>
      </c>
      <c r="Y250" s="322"/>
      <c r="Z250" s="322"/>
    </row>
    <row r="251" spans="1:53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29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21">
        <f>IFERROR(SUM(V247:V249),"0")</f>
        <v>200</v>
      </c>
      <c r="W251" s="321">
        <f>IFERROR(SUM(W247:W249),"0")</f>
        <v>202.79999999999998</v>
      </c>
      <c r="X251" s="37"/>
      <c r="Y251" s="322"/>
      <c r="Z251" s="322"/>
    </row>
    <row r="252" spans="1:53" ht="14.25" hidden="1" customHeight="1" x14ac:dyDescent="0.25">
      <c r="A252" s="332" t="s">
        <v>81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27">
        <v>4607091388374</v>
      </c>
      <c r="E253" s="328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1" t="s">
        <v>407</v>
      </c>
      <c r="O253" s="338"/>
      <c r="P253" s="338"/>
      <c r="Q253" s="338"/>
      <c r="R253" s="328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27">
        <v>4607091388381</v>
      </c>
      <c r="E254" s="328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57" t="s">
        <v>410</v>
      </c>
      <c r="O254" s="338"/>
      <c r="P254" s="338"/>
      <c r="Q254" s="338"/>
      <c r="R254" s="328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27">
        <v>4607091388404</v>
      </c>
      <c r="E255" s="328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8"/>
      <c r="P255" s="338"/>
      <c r="Q255" s="338"/>
      <c r="R255" s="328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5"/>
      <c r="N256" s="329" t="s">
        <v>66</v>
      </c>
      <c r="O256" s="330"/>
      <c r="P256" s="330"/>
      <c r="Q256" s="330"/>
      <c r="R256" s="330"/>
      <c r="S256" s="330"/>
      <c r="T256" s="331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29" t="s">
        <v>66</v>
      </c>
      <c r="O257" s="330"/>
      <c r="P257" s="330"/>
      <c r="Q257" s="330"/>
      <c r="R257" s="330"/>
      <c r="S257" s="330"/>
      <c r="T257" s="331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32" t="s">
        <v>413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27">
        <v>4680115881808</v>
      </c>
      <c r="E259" s="328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8"/>
      <c r="P259" s="338"/>
      <c r="Q259" s="338"/>
      <c r="R259" s="328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27">
        <v>4680115881822</v>
      </c>
      <c r="E260" s="328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8"/>
      <c r="P260" s="338"/>
      <c r="Q260" s="338"/>
      <c r="R260" s="328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27">
        <v>4680115880016</v>
      </c>
      <c r="E261" s="328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8"/>
      <c r="P261" s="338"/>
      <c r="Q261" s="338"/>
      <c r="R261" s="328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23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5"/>
      <c r="N262" s="329" t="s">
        <v>66</v>
      </c>
      <c r="O262" s="330"/>
      <c r="P262" s="330"/>
      <c r="Q262" s="330"/>
      <c r="R262" s="330"/>
      <c r="S262" s="330"/>
      <c r="T262" s="331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9" t="s">
        <v>66</v>
      </c>
      <c r="O263" s="330"/>
      <c r="P263" s="330"/>
      <c r="Q263" s="330"/>
      <c r="R263" s="330"/>
      <c r="S263" s="330"/>
      <c r="T263" s="331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26" t="s">
        <v>422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15"/>
      <c r="Z264" s="315"/>
    </row>
    <row r="265" spans="1:53" ht="14.25" hidden="1" customHeight="1" x14ac:dyDescent="0.25">
      <c r="A265" s="332" t="s">
        <v>103</v>
      </c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7">
        <v>4607091387421</v>
      </c>
      <c r="E266" s="328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28"/>
      <c r="S266" s="34"/>
      <c r="T266" s="34"/>
      <c r="U266" s="35" t="s">
        <v>65</v>
      </c>
      <c r="V266" s="319">
        <v>80</v>
      </c>
      <c r="W266" s="320">
        <f t="shared" ref="W266:W272" si="12">IFERROR(IF(V266="",0,CEILING((V266/$H266),1)*$H266),"")</f>
        <v>86.4</v>
      </c>
      <c r="X266" s="36">
        <f>IFERROR(IF(W266=0,"",ROUNDUP(W266/H266,0)*0.02175),"")</f>
        <v>0.17399999999999999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27">
        <v>4607091387421</v>
      </c>
      <c r="E267" s="328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8"/>
      <c r="P267" s="338"/>
      <c r="Q267" s="338"/>
      <c r="R267" s="328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27">
        <v>4607091387452</v>
      </c>
      <c r="E268" s="328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28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27">
        <v>4607091387452</v>
      </c>
      <c r="E269" s="328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8" t="s">
        <v>429</v>
      </c>
      <c r="O269" s="338"/>
      <c r="P269" s="338"/>
      <c r="Q269" s="338"/>
      <c r="R269" s="328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27">
        <v>4607091385984</v>
      </c>
      <c r="E270" s="328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8"/>
      <c r="P270" s="338"/>
      <c r="Q270" s="338"/>
      <c r="R270" s="328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27">
        <v>4607091387438</v>
      </c>
      <c r="E271" s="328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8"/>
      <c r="P271" s="338"/>
      <c r="Q271" s="338"/>
      <c r="R271" s="328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27">
        <v>4607091387469</v>
      </c>
      <c r="E272" s="328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8"/>
      <c r="P272" s="338"/>
      <c r="Q272" s="338"/>
      <c r="R272" s="328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3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9" t="s">
        <v>66</v>
      </c>
      <c r="O273" s="330"/>
      <c r="P273" s="330"/>
      <c r="Q273" s="330"/>
      <c r="R273" s="330"/>
      <c r="S273" s="330"/>
      <c r="T273" s="331"/>
      <c r="U273" s="37" t="s">
        <v>67</v>
      </c>
      <c r="V273" s="321">
        <f>IFERROR(V266/H266,"0")+IFERROR(V267/H267,"0")+IFERROR(V268/H268,"0")+IFERROR(V269/H269,"0")+IFERROR(V270/H270,"0")+IFERROR(V271/H271,"0")+IFERROR(V272/H272,"0")</f>
        <v>7.4074074074074066</v>
      </c>
      <c r="W273" s="321">
        <f>IFERROR(W266/H266,"0")+IFERROR(W267/H267,"0")+IFERROR(W268/H268,"0")+IFERROR(W269/H269,"0")+IFERROR(W270/H270,"0")+IFERROR(W271/H271,"0")+IFERROR(W272/H272,"0")</f>
        <v>8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0.17399999999999999</v>
      </c>
      <c r="Y273" s="322"/>
      <c r="Z273" s="322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9" t="s">
        <v>66</v>
      </c>
      <c r="O274" s="330"/>
      <c r="P274" s="330"/>
      <c r="Q274" s="330"/>
      <c r="R274" s="330"/>
      <c r="S274" s="330"/>
      <c r="T274" s="331"/>
      <c r="U274" s="37" t="s">
        <v>65</v>
      </c>
      <c r="V274" s="321">
        <f>IFERROR(SUM(V266:V272),"0")</f>
        <v>80</v>
      </c>
      <c r="W274" s="321">
        <f>IFERROR(SUM(W266:W272),"0")</f>
        <v>86.4</v>
      </c>
      <c r="X274" s="37"/>
      <c r="Y274" s="322"/>
      <c r="Z274" s="322"/>
    </row>
    <row r="275" spans="1:53" ht="14.25" hidden="1" customHeight="1" x14ac:dyDescent="0.25">
      <c r="A275" s="332" t="s">
        <v>60</v>
      </c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27">
        <v>4607091387292</v>
      </c>
      <c r="E276" s="328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5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8"/>
      <c r="P276" s="338"/>
      <c r="Q276" s="338"/>
      <c r="R276" s="328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27">
        <v>4607091387315</v>
      </c>
      <c r="E277" s="328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8"/>
      <c r="P277" s="338"/>
      <c r="Q277" s="338"/>
      <c r="R277" s="328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23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9" t="s">
        <v>66</v>
      </c>
      <c r="O278" s="330"/>
      <c r="P278" s="330"/>
      <c r="Q278" s="330"/>
      <c r="R278" s="330"/>
      <c r="S278" s="330"/>
      <c r="T278" s="331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9" t="s">
        <v>66</v>
      </c>
      <c r="O279" s="330"/>
      <c r="P279" s="330"/>
      <c r="Q279" s="330"/>
      <c r="R279" s="330"/>
      <c r="S279" s="330"/>
      <c r="T279" s="331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26" t="s">
        <v>440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15"/>
      <c r="Z280" s="315"/>
    </row>
    <row r="281" spans="1:53" ht="14.25" hidden="1" customHeight="1" x14ac:dyDescent="0.25">
      <c r="A281" s="332" t="s">
        <v>60</v>
      </c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27">
        <v>4607091383836</v>
      </c>
      <c r="E282" s="328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8"/>
      <c r="P282" s="338"/>
      <c r="Q282" s="338"/>
      <c r="R282" s="328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23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9" t="s">
        <v>66</v>
      </c>
      <c r="O283" s="330"/>
      <c r="P283" s="330"/>
      <c r="Q283" s="330"/>
      <c r="R283" s="330"/>
      <c r="S283" s="330"/>
      <c r="T283" s="331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5"/>
      <c r="N284" s="329" t="s">
        <v>66</v>
      </c>
      <c r="O284" s="330"/>
      <c r="P284" s="330"/>
      <c r="Q284" s="330"/>
      <c r="R284" s="330"/>
      <c r="S284" s="330"/>
      <c r="T284" s="331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32" t="s">
        <v>68</v>
      </c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14"/>
      <c r="Z285" s="314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27">
        <v>4607091387919</v>
      </c>
      <c r="E286" s="328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8"/>
      <c r="P286" s="338"/>
      <c r="Q286" s="338"/>
      <c r="R286" s="328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23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9" t="s">
        <v>66</v>
      </c>
      <c r="O287" s="330"/>
      <c r="P287" s="330"/>
      <c r="Q287" s="330"/>
      <c r="R287" s="330"/>
      <c r="S287" s="330"/>
      <c r="T287" s="331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5"/>
      <c r="N288" s="329" t="s">
        <v>66</v>
      </c>
      <c r="O288" s="330"/>
      <c r="P288" s="330"/>
      <c r="Q288" s="330"/>
      <c r="R288" s="330"/>
      <c r="S288" s="330"/>
      <c r="T288" s="331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32" t="s">
        <v>224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7">
        <v>4607091388831</v>
      </c>
      <c r="E290" s="328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8"/>
      <c r="P290" s="338"/>
      <c r="Q290" s="338"/>
      <c r="R290" s="328"/>
      <c r="S290" s="34"/>
      <c r="T290" s="34"/>
      <c r="U290" s="35" t="s">
        <v>65</v>
      </c>
      <c r="V290" s="319">
        <v>11.4</v>
      </c>
      <c r="W290" s="320">
        <f>IFERROR(IF(V290="",0,CEILING((V290/$H290),1)*$H290),"")</f>
        <v>11.399999999999999</v>
      </c>
      <c r="X290" s="36">
        <f>IFERROR(IF(W290=0,"",ROUNDUP(W290/H290,0)*0.00753),"")</f>
        <v>3.7650000000000003E-2</v>
      </c>
      <c r="Y290" s="56"/>
      <c r="Z290" s="57"/>
      <c r="AD290" s="58"/>
      <c r="BA290" s="218" t="s">
        <v>1</v>
      </c>
    </row>
    <row r="291" spans="1:53" x14ac:dyDescent="0.2">
      <c r="A291" s="323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5"/>
      <c r="N291" s="329" t="s">
        <v>66</v>
      </c>
      <c r="O291" s="330"/>
      <c r="P291" s="330"/>
      <c r="Q291" s="330"/>
      <c r="R291" s="330"/>
      <c r="S291" s="330"/>
      <c r="T291" s="331"/>
      <c r="U291" s="37" t="s">
        <v>67</v>
      </c>
      <c r="V291" s="321">
        <f>IFERROR(V290/H290,"0")</f>
        <v>5.0000000000000009</v>
      </c>
      <c r="W291" s="321">
        <f>IFERROR(W290/H290,"0")</f>
        <v>5</v>
      </c>
      <c r="X291" s="321">
        <f>IFERROR(IF(X290="",0,X290),"0")</f>
        <v>3.7650000000000003E-2</v>
      </c>
      <c r="Y291" s="322"/>
      <c r="Z291" s="322"/>
    </row>
    <row r="292" spans="1:53" x14ac:dyDescent="0.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5"/>
      <c r="N292" s="329" t="s">
        <v>66</v>
      </c>
      <c r="O292" s="330"/>
      <c r="P292" s="330"/>
      <c r="Q292" s="330"/>
      <c r="R292" s="330"/>
      <c r="S292" s="330"/>
      <c r="T292" s="331"/>
      <c r="U292" s="37" t="s">
        <v>65</v>
      </c>
      <c r="V292" s="321">
        <f>IFERROR(SUM(V290:V290),"0")</f>
        <v>11.4</v>
      </c>
      <c r="W292" s="321">
        <f>IFERROR(SUM(W290:W290),"0")</f>
        <v>11.399999999999999</v>
      </c>
      <c r="X292" s="37"/>
      <c r="Y292" s="322"/>
      <c r="Z292" s="322"/>
    </row>
    <row r="293" spans="1:53" ht="14.25" hidden="1" customHeight="1" x14ac:dyDescent="0.25">
      <c r="A293" s="332" t="s">
        <v>81</v>
      </c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27">
        <v>4607091383102</v>
      </c>
      <c r="E294" s="328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8"/>
      <c r="P294" s="338"/>
      <c r="Q294" s="338"/>
      <c r="R294" s="328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5"/>
      <c r="N295" s="329" t="s">
        <v>66</v>
      </c>
      <c r="O295" s="330"/>
      <c r="P295" s="330"/>
      <c r="Q295" s="330"/>
      <c r="R295" s="330"/>
      <c r="S295" s="330"/>
      <c r="T295" s="331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5"/>
      <c r="N296" s="329" t="s">
        <v>66</v>
      </c>
      <c r="O296" s="330"/>
      <c r="P296" s="330"/>
      <c r="Q296" s="330"/>
      <c r="R296" s="330"/>
      <c r="S296" s="330"/>
      <c r="T296" s="331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422" t="s">
        <v>449</v>
      </c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8"/>
      <c r="Z297" s="48"/>
    </row>
    <row r="298" spans="1:53" ht="16.5" hidden="1" customHeight="1" x14ac:dyDescent="0.25">
      <c r="A298" s="326" t="s">
        <v>450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15"/>
      <c r="Z298" s="315"/>
    </row>
    <row r="299" spans="1:53" ht="14.25" hidden="1" customHeight="1" x14ac:dyDescent="0.25">
      <c r="A299" s="332" t="s">
        <v>103</v>
      </c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7">
        <v>4607091383997</v>
      </c>
      <c r="E300" s="328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28"/>
      <c r="S300" s="34"/>
      <c r="T300" s="34"/>
      <c r="U300" s="35" t="s">
        <v>65</v>
      </c>
      <c r="V300" s="319">
        <v>3100</v>
      </c>
      <c r="W300" s="320">
        <f t="shared" ref="W300:W307" si="13">IFERROR(IF(V300="",0,CEILING((V300/$H300),1)*$H300),"")</f>
        <v>3105</v>
      </c>
      <c r="X300" s="36">
        <f>IFERROR(IF(W300=0,"",ROUNDUP(W300/H300,0)*0.02175),"")</f>
        <v>4.5022500000000001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27">
        <v>4607091383997</v>
      </c>
      <c r="E301" s="328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8"/>
      <c r="P301" s="338"/>
      <c r="Q301" s="338"/>
      <c r="R301" s="328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455</v>
      </c>
      <c r="C302" s="31">
        <v>4301011326</v>
      </c>
      <c r="D302" s="327">
        <v>4607091384130</v>
      </c>
      <c r="E302" s="328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28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27">
        <v>4607091384130</v>
      </c>
      <c r="E303" s="328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3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8"/>
      <c r="P303" s="338"/>
      <c r="Q303" s="338"/>
      <c r="R303" s="328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458</v>
      </c>
      <c r="C304" s="31">
        <v>4301011330</v>
      </c>
      <c r="D304" s="327">
        <v>4607091384147</v>
      </c>
      <c r="E304" s="328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8"/>
      <c r="P304" s="338"/>
      <c r="Q304" s="338"/>
      <c r="R304" s="328"/>
      <c r="S304" s="34"/>
      <c r="T304" s="34"/>
      <c r="U304" s="35" t="s">
        <v>65</v>
      </c>
      <c r="V304" s="319">
        <v>0</v>
      </c>
      <c r="W304" s="320">
        <f t="shared" si="13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27">
        <v>4607091384147</v>
      </c>
      <c r="E305" s="328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2" t="s">
        <v>460</v>
      </c>
      <c r="O305" s="338"/>
      <c r="P305" s="338"/>
      <c r="Q305" s="338"/>
      <c r="R305" s="328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7">
        <v>4607091384154</v>
      </c>
      <c r="E306" s="328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8"/>
      <c r="P306" s="338"/>
      <c r="Q306" s="338"/>
      <c r="R306" s="328"/>
      <c r="S306" s="34"/>
      <c r="T306" s="34"/>
      <c r="U306" s="35" t="s">
        <v>65</v>
      </c>
      <c r="V306" s="319">
        <v>50</v>
      </c>
      <c r="W306" s="320">
        <f t="shared" si="13"/>
        <v>50</v>
      </c>
      <c r="X306" s="36">
        <f>IFERROR(IF(W306=0,"",ROUNDUP(W306/H306,0)*0.00937),"")</f>
        <v>9.3700000000000006E-2</v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27">
        <v>4607091384161</v>
      </c>
      <c r="E307" s="328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8"/>
      <c r="P307" s="338"/>
      <c r="Q307" s="338"/>
      <c r="R307" s="328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3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5"/>
      <c r="N308" s="329" t="s">
        <v>66</v>
      </c>
      <c r="O308" s="330"/>
      <c r="P308" s="330"/>
      <c r="Q308" s="330"/>
      <c r="R308" s="330"/>
      <c r="S308" s="330"/>
      <c r="T308" s="331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216.66666666666666</v>
      </c>
      <c r="W308" s="321">
        <f>IFERROR(W300/H300,"0")+IFERROR(W301/H301,"0")+IFERROR(W302/H302,"0")+IFERROR(W303/H303,"0")+IFERROR(W304/H304,"0")+IFERROR(W305/H305,"0")+IFERROR(W306/H306,"0")+IFERROR(W307/H307,"0")</f>
        <v>217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4.5959500000000002</v>
      </c>
      <c r="Y308" s="322"/>
      <c r="Z308" s="322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9" t="s">
        <v>66</v>
      </c>
      <c r="O309" s="330"/>
      <c r="P309" s="330"/>
      <c r="Q309" s="330"/>
      <c r="R309" s="330"/>
      <c r="S309" s="330"/>
      <c r="T309" s="331"/>
      <c r="U309" s="37" t="s">
        <v>65</v>
      </c>
      <c r="V309" s="321">
        <f>IFERROR(SUM(V300:V307),"0")</f>
        <v>3150</v>
      </c>
      <c r="W309" s="321">
        <f>IFERROR(SUM(W300:W307),"0")</f>
        <v>3155</v>
      </c>
      <c r="X309" s="37"/>
      <c r="Y309" s="322"/>
      <c r="Z309" s="322"/>
    </row>
    <row r="310" spans="1:53" ht="14.25" hidden="1" customHeight="1" x14ac:dyDescent="0.25">
      <c r="A310" s="332" t="s">
        <v>95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14"/>
      <c r="Z310" s="314"/>
    </row>
    <row r="311" spans="1:53" ht="27" hidden="1" customHeight="1" x14ac:dyDescent="0.25">
      <c r="A311" s="54" t="s">
        <v>465</v>
      </c>
      <c r="B311" s="54" t="s">
        <v>466</v>
      </c>
      <c r="C311" s="31">
        <v>4301020178</v>
      </c>
      <c r="D311" s="327">
        <v>4607091383980</v>
      </c>
      <c r="E311" s="328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8"/>
      <c r="P311" s="338"/>
      <c r="Q311" s="338"/>
      <c r="R311" s="328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27">
        <v>4680115883314</v>
      </c>
      <c r="E312" s="328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39" t="s">
        <v>469</v>
      </c>
      <c r="O312" s="338"/>
      <c r="P312" s="338"/>
      <c r="Q312" s="338"/>
      <c r="R312" s="328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27">
        <v>4607091384178</v>
      </c>
      <c r="E313" s="328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8"/>
      <c r="P313" s="338"/>
      <c r="Q313" s="338"/>
      <c r="R313" s="328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hidden="1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9" t="s">
        <v>66</v>
      </c>
      <c r="O314" s="330"/>
      <c r="P314" s="330"/>
      <c r="Q314" s="330"/>
      <c r="R314" s="330"/>
      <c r="S314" s="330"/>
      <c r="T314" s="331"/>
      <c r="U314" s="37" t="s">
        <v>67</v>
      </c>
      <c r="V314" s="321">
        <f>IFERROR(V311/H311,"0")+IFERROR(V312/H312,"0")+IFERROR(V313/H313,"0")</f>
        <v>0</v>
      </c>
      <c r="W314" s="321">
        <f>IFERROR(W311/H311,"0")+IFERROR(W312/H312,"0")+IFERROR(W313/H313,"0")</f>
        <v>0</v>
      </c>
      <c r="X314" s="321">
        <f>IFERROR(IF(X311="",0,X311),"0")+IFERROR(IF(X312="",0,X312),"0")+IFERROR(IF(X313="",0,X313),"0")</f>
        <v>0</v>
      </c>
      <c r="Y314" s="322"/>
      <c r="Z314" s="322"/>
    </row>
    <row r="315" spans="1:53" hidden="1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5"/>
      <c r="N315" s="329" t="s">
        <v>66</v>
      </c>
      <c r="O315" s="330"/>
      <c r="P315" s="330"/>
      <c r="Q315" s="330"/>
      <c r="R315" s="330"/>
      <c r="S315" s="330"/>
      <c r="T315" s="331"/>
      <c r="U315" s="37" t="s">
        <v>65</v>
      </c>
      <c r="V315" s="321">
        <f>IFERROR(SUM(V311:V313),"0")</f>
        <v>0</v>
      </c>
      <c r="W315" s="321">
        <f>IFERROR(SUM(W311:W313),"0")</f>
        <v>0</v>
      </c>
      <c r="X315" s="37"/>
      <c r="Y315" s="322"/>
      <c r="Z315" s="322"/>
    </row>
    <row r="316" spans="1:53" ht="14.25" hidden="1" customHeight="1" x14ac:dyDescent="0.25">
      <c r="A316" s="332" t="s">
        <v>68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27">
        <v>4607091383928</v>
      </c>
      <c r="E317" s="328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25" t="s">
        <v>474</v>
      </c>
      <c r="O317" s="338"/>
      <c r="P317" s="338"/>
      <c r="Q317" s="338"/>
      <c r="R317" s="328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27">
        <v>4607091384260</v>
      </c>
      <c r="E318" s="328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8"/>
      <c r="P318" s="338"/>
      <c r="Q318" s="338"/>
      <c r="R318" s="328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23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5"/>
      <c r="N319" s="329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5"/>
      <c r="N320" s="329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32" t="s">
        <v>224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27">
        <v>4607091384673</v>
      </c>
      <c r="E322" s="328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8"/>
      <c r="P322" s="338"/>
      <c r="Q322" s="338"/>
      <c r="R322" s="328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3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5"/>
      <c r="N323" s="329" t="s">
        <v>66</v>
      </c>
      <c r="O323" s="330"/>
      <c r="P323" s="330"/>
      <c r="Q323" s="330"/>
      <c r="R323" s="330"/>
      <c r="S323" s="330"/>
      <c r="T323" s="331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5"/>
      <c r="N324" s="329" t="s">
        <v>66</v>
      </c>
      <c r="O324" s="330"/>
      <c r="P324" s="330"/>
      <c r="Q324" s="330"/>
      <c r="R324" s="330"/>
      <c r="S324" s="330"/>
      <c r="T324" s="331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26" t="s">
        <v>479</v>
      </c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15"/>
      <c r="Z325" s="315"/>
    </row>
    <row r="326" spans="1:53" ht="14.25" hidden="1" customHeight="1" x14ac:dyDescent="0.25">
      <c r="A326" s="332" t="s">
        <v>103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7">
        <v>4607091384185</v>
      </c>
      <c r="E327" s="328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8"/>
      <c r="P327" s="338"/>
      <c r="Q327" s="338"/>
      <c r="R327" s="328"/>
      <c r="S327" s="34"/>
      <c r="T327" s="34"/>
      <c r="U327" s="35" t="s">
        <v>65</v>
      </c>
      <c r="V327" s="319">
        <v>50</v>
      </c>
      <c r="W327" s="320">
        <f>IFERROR(IF(V327="",0,CEILING((V327/$H327),1)*$H327),"")</f>
        <v>60</v>
      </c>
      <c r="X327" s="36">
        <f>IFERROR(IF(W327=0,"",ROUNDUP(W327/H327,0)*0.02175),"")</f>
        <v>0.10874999999999999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27">
        <v>4607091384192</v>
      </c>
      <c r="E328" s="328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8"/>
      <c r="P328" s="338"/>
      <c r="Q328" s="338"/>
      <c r="R328" s="328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27">
        <v>4680115881907</v>
      </c>
      <c r="E329" s="328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8"/>
      <c r="P329" s="338"/>
      <c r="Q329" s="338"/>
      <c r="R329" s="328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27">
        <v>4607091384680</v>
      </c>
      <c r="E330" s="328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28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3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1">
        <f>IFERROR(V327/H327,"0")+IFERROR(V328/H328,"0")+IFERROR(V329/H329,"0")+IFERROR(V330/H330,"0")</f>
        <v>4.166666666666667</v>
      </c>
      <c r="W331" s="321">
        <f>IFERROR(W327/H327,"0")+IFERROR(W328/H328,"0")+IFERROR(W329/H329,"0")+IFERROR(W330/H330,"0")</f>
        <v>5</v>
      </c>
      <c r="X331" s="321">
        <f>IFERROR(IF(X327="",0,X327),"0")+IFERROR(IF(X328="",0,X328),"0")+IFERROR(IF(X329="",0,X329),"0")+IFERROR(IF(X330="",0,X330),"0")</f>
        <v>0.10874999999999999</v>
      </c>
      <c r="Y331" s="322"/>
      <c r="Z331" s="322"/>
    </row>
    <row r="332" spans="1:53" x14ac:dyDescent="0.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1">
        <f>IFERROR(SUM(V327:V330),"0")</f>
        <v>50</v>
      </c>
      <c r="W332" s="321">
        <f>IFERROR(SUM(W327:W330),"0")</f>
        <v>60</v>
      </c>
      <c r="X332" s="37"/>
      <c r="Y332" s="322"/>
      <c r="Z332" s="322"/>
    </row>
    <row r="333" spans="1:53" ht="14.25" hidden="1" customHeight="1" x14ac:dyDescent="0.25">
      <c r="A333" s="332" t="s">
        <v>60</v>
      </c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27">
        <v>4607091384802</v>
      </c>
      <c r="E334" s="328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28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27">
        <v>4607091384826</v>
      </c>
      <c r="E335" s="328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28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3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32" t="s">
        <v>68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27">
        <v>4607091384246</v>
      </c>
      <c r="E339" s="328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3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28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27">
        <v>4680115881976</v>
      </c>
      <c r="E340" s="328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28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27">
        <v>4607091384253</v>
      </c>
      <c r="E341" s="328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28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27">
        <v>4680115881969</v>
      </c>
      <c r="E342" s="328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28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3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32" t="s">
        <v>224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27">
        <v>4607091389357</v>
      </c>
      <c r="E346" s="328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28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3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422" t="s">
        <v>502</v>
      </c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8"/>
      <c r="Z349" s="48"/>
    </row>
    <row r="350" spans="1:53" ht="16.5" hidden="1" customHeight="1" x14ac:dyDescent="0.25">
      <c r="A350" s="326" t="s">
        <v>503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15"/>
      <c r="Z350" s="315"/>
    </row>
    <row r="351" spans="1:53" ht="14.25" hidden="1" customHeight="1" x14ac:dyDescent="0.25">
      <c r="A351" s="332" t="s">
        <v>103</v>
      </c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27">
        <v>4607091389708</v>
      </c>
      <c r="E352" s="328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3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28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27">
        <v>4607091389692</v>
      </c>
      <c r="E353" s="328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28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3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32" t="s">
        <v>60</v>
      </c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7">
        <v>4607091389753</v>
      </c>
      <c r="E357" s="328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28"/>
      <c r="S357" s="34"/>
      <c r="T357" s="34"/>
      <c r="U357" s="35" t="s">
        <v>65</v>
      </c>
      <c r="V357" s="319">
        <v>80</v>
      </c>
      <c r="W357" s="320">
        <f t="shared" ref="W357:W369" si="14">IFERROR(IF(V357="",0,CEILING((V357/$H357),1)*$H357),"")</f>
        <v>84</v>
      </c>
      <c r="X357" s="36">
        <f>IFERROR(IF(W357=0,"",ROUNDUP(W357/H357,0)*0.00753),"")</f>
        <v>0.15060000000000001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27">
        <v>4607091389760</v>
      </c>
      <c r="E358" s="328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28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7">
        <v>4607091389746</v>
      </c>
      <c r="E359" s="328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28"/>
      <c r="S359" s="34"/>
      <c r="T359" s="34"/>
      <c r="U359" s="35" t="s">
        <v>65</v>
      </c>
      <c r="V359" s="319">
        <v>50</v>
      </c>
      <c r="W359" s="320">
        <f t="shared" si="14"/>
        <v>50.400000000000006</v>
      </c>
      <c r="X359" s="36">
        <f>IFERROR(IF(W359=0,"",ROUNDUP(W359/H359,0)*0.00753),"")</f>
        <v>9.0359999999999996E-2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7">
        <v>4680115882928</v>
      </c>
      <c r="E360" s="328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28"/>
      <c r="S360" s="34"/>
      <c r="T360" s="34"/>
      <c r="U360" s="35" t="s">
        <v>65</v>
      </c>
      <c r="V360" s="319">
        <v>56.000000000000007</v>
      </c>
      <c r="W360" s="320">
        <f t="shared" si="14"/>
        <v>57.12</v>
      </c>
      <c r="X360" s="36">
        <f>IFERROR(IF(W360=0,"",ROUNDUP(W360/H360,0)*0.00753),"")</f>
        <v>0.25602000000000003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27">
        <v>4680115883147</v>
      </c>
      <c r="E361" s="328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28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7">
        <v>4607091384338</v>
      </c>
      <c r="E362" s="328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4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28"/>
      <c r="S362" s="34"/>
      <c r="T362" s="34"/>
      <c r="U362" s="35" t="s">
        <v>65</v>
      </c>
      <c r="V362" s="319">
        <v>70</v>
      </c>
      <c r="W362" s="320">
        <f t="shared" si="14"/>
        <v>71.400000000000006</v>
      </c>
      <c r="X362" s="36">
        <f t="shared" si="15"/>
        <v>0.17068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27">
        <v>4680115883154</v>
      </c>
      <c r="E363" s="328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28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27">
        <v>4607091389524</v>
      </c>
      <c r="E364" s="328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28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27">
        <v>4680115883161</v>
      </c>
      <c r="E365" s="328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28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27">
        <v>4607091384345</v>
      </c>
      <c r="E366" s="328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28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27">
        <v>4680115883178</v>
      </c>
      <c r="E367" s="328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28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7">
        <v>4607091389531</v>
      </c>
      <c r="E368" s="328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28"/>
      <c r="S368" s="34"/>
      <c r="T368" s="34"/>
      <c r="U368" s="35" t="s">
        <v>65</v>
      </c>
      <c r="V368" s="319">
        <v>70</v>
      </c>
      <c r="W368" s="320">
        <f t="shared" si="14"/>
        <v>71.400000000000006</v>
      </c>
      <c r="X368" s="36">
        <f t="shared" si="15"/>
        <v>0.17068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27">
        <v>4680115883185</v>
      </c>
      <c r="E369" s="328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28" t="s">
        <v>534</v>
      </c>
      <c r="O369" s="338"/>
      <c r="P369" s="338"/>
      <c r="Q369" s="338"/>
      <c r="R369" s="328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3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130.95238095238096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134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0.83834000000000009</v>
      </c>
      <c r="Y370" s="322"/>
      <c r="Z370" s="322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1">
        <f>IFERROR(SUM(V357:V369),"0")</f>
        <v>326</v>
      </c>
      <c r="W371" s="321">
        <f>IFERROR(SUM(W357:W369),"0")</f>
        <v>334.32000000000005</v>
      </c>
      <c r="X371" s="37"/>
      <c r="Y371" s="322"/>
      <c r="Z371" s="322"/>
    </row>
    <row r="372" spans="1:53" ht="14.25" hidden="1" customHeight="1" x14ac:dyDescent="0.25">
      <c r="A372" s="332" t="s">
        <v>68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27">
        <v>4607091389685</v>
      </c>
      <c r="E373" s="328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28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27">
        <v>4607091389654</v>
      </c>
      <c r="E374" s="328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28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27">
        <v>4607091384352</v>
      </c>
      <c r="E375" s="328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28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27">
        <v>4607091389661</v>
      </c>
      <c r="E376" s="328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28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3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32" t="s">
        <v>224</v>
      </c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27">
        <v>4680115881648</v>
      </c>
      <c r="E380" s="328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28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3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32" t="s">
        <v>81</v>
      </c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27">
        <v>4680115884359</v>
      </c>
      <c r="E384" s="328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91" t="s">
        <v>549</v>
      </c>
      <c r="O384" s="338"/>
      <c r="P384" s="338"/>
      <c r="Q384" s="338"/>
      <c r="R384" s="328"/>
      <c r="S384" s="34"/>
      <c r="T384" s="34"/>
      <c r="U384" s="35" t="s">
        <v>65</v>
      </c>
      <c r="V384" s="319">
        <v>9</v>
      </c>
      <c r="W384" s="320">
        <f>IFERROR(IF(V384="",0,CEILING((V384/$H384),1)*$H384),"")</f>
        <v>9.6</v>
      </c>
      <c r="X384" s="36">
        <f>IFERROR(IF(W384=0,"",ROUNDUP(W384/H384,0)*0.00627),"")</f>
        <v>5.0160000000000003E-2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27">
        <v>4680115884335</v>
      </c>
      <c r="E385" s="328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49" t="s">
        <v>552</v>
      </c>
      <c r="O385" s="338"/>
      <c r="P385" s="338"/>
      <c r="Q385" s="338"/>
      <c r="R385" s="328"/>
      <c r="S385" s="34"/>
      <c r="T385" s="34"/>
      <c r="U385" s="35" t="s">
        <v>65</v>
      </c>
      <c r="V385" s="319">
        <v>12</v>
      </c>
      <c r="W385" s="320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27">
        <v>4680115884342</v>
      </c>
      <c r="E386" s="328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94" t="s">
        <v>555</v>
      </c>
      <c r="O386" s="338"/>
      <c r="P386" s="338"/>
      <c r="Q386" s="338"/>
      <c r="R386" s="328"/>
      <c r="S386" s="34"/>
      <c r="T386" s="34"/>
      <c r="U386" s="35" t="s">
        <v>65</v>
      </c>
      <c r="V386" s="319">
        <v>12</v>
      </c>
      <c r="W386" s="320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27">
        <v>4680115884113</v>
      </c>
      <c r="E387" s="328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07" t="s">
        <v>558</v>
      </c>
      <c r="O387" s="338"/>
      <c r="P387" s="338"/>
      <c r="Q387" s="338"/>
      <c r="R387" s="328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3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1">
        <f>IFERROR(V384/H384,"0")+IFERROR(V385/H385,"0")+IFERROR(V386/H386,"0")+IFERROR(V387/H387,"0")</f>
        <v>27.5</v>
      </c>
      <c r="W388" s="321">
        <f>IFERROR(W384/H384,"0")+IFERROR(W385/H385,"0")+IFERROR(W386/H386,"0")+IFERROR(W387/H387,"0")</f>
        <v>28</v>
      </c>
      <c r="X388" s="321">
        <f>IFERROR(IF(X384="",0,X384),"0")+IFERROR(IF(X385="",0,X385),"0")+IFERROR(IF(X386="",0,X386),"0")+IFERROR(IF(X387="",0,X387),"0")</f>
        <v>0.17556000000000002</v>
      </c>
      <c r="Y388" s="322"/>
      <c r="Z388" s="322"/>
    </row>
    <row r="389" spans="1:53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1">
        <f>IFERROR(SUM(V384:V387),"0")</f>
        <v>33</v>
      </c>
      <c r="W389" s="321">
        <f>IFERROR(SUM(W384:W387),"0")</f>
        <v>33.6</v>
      </c>
      <c r="X389" s="37"/>
      <c r="Y389" s="322"/>
      <c r="Z389" s="322"/>
    </row>
    <row r="390" spans="1:53" ht="16.5" hidden="1" customHeight="1" x14ac:dyDescent="0.25">
      <c r="A390" s="326" t="s">
        <v>559</v>
      </c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15"/>
      <c r="Z390" s="315"/>
    </row>
    <row r="391" spans="1:53" ht="14.25" hidden="1" customHeight="1" x14ac:dyDescent="0.25">
      <c r="A391" s="332" t="s">
        <v>95</v>
      </c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27">
        <v>4607091389388</v>
      </c>
      <c r="E392" s="328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28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27">
        <v>4607091389364</v>
      </c>
      <c r="E393" s="328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28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3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32" t="s">
        <v>60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14"/>
      <c r="Z396" s="314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27">
        <v>4607091389739</v>
      </c>
      <c r="E397" s="328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28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27">
        <v>4680115883048</v>
      </c>
      <c r="E398" s="328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28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27">
        <v>4607091389425</v>
      </c>
      <c r="E399" s="328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4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28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27">
        <v>4680115882911</v>
      </c>
      <c r="E400" s="328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2" t="s">
        <v>572</v>
      </c>
      <c r="O400" s="338"/>
      <c r="P400" s="338"/>
      <c r="Q400" s="338"/>
      <c r="R400" s="328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27">
        <v>4680115880771</v>
      </c>
      <c r="E401" s="328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28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27">
        <v>4607091389500</v>
      </c>
      <c r="E402" s="328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3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28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27">
        <v>4680115881983</v>
      </c>
      <c r="E403" s="328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28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hidden="1" customHeight="1" x14ac:dyDescent="0.25">
      <c r="A406" s="332" t="s">
        <v>81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27">
        <v>4680115884571</v>
      </c>
      <c r="E407" s="328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5" t="s">
        <v>581</v>
      </c>
      <c r="O407" s="338"/>
      <c r="P407" s="338"/>
      <c r="Q407" s="338"/>
      <c r="R407" s="328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23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32" t="s">
        <v>90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27">
        <v>4680115884090</v>
      </c>
      <c r="E411" s="328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74" t="s">
        <v>584</v>
      </c>
      <c r="O411" s="338"/>
      <c r="P411" s="338"/>
      <c r="Q411" s="338"/>
      <c r="R411" s="328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3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422" t="s">
        <v>585</v>
      </c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  <c r="V414" s="423"/>
      <c r="W414" s="423"/>
      <c r="X414" s="423"/>
      <c r="Y414" s="48"/>
      <c r="Z414" s="48"/>
    </row>
    <row r="415" spans="1:53" ht="16.5" hidden="1" customHeight="1" x14ac:dyDescent="0.25">
      <c r="A415" s="326" t="s">
        <v>585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5"/>
      <c r="Z415" s="315"/>
    </row>
    <row r="416" spans="1:53" ht="14.25" hidden="1" customHeight="1" x14ac:dyDescent="0.25">
      <c r="A416" s="332" t="s">
        <v>103</v>
      </c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7">
        <v>4607091389067</v>
      </c>
      <c r="E417" s="328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8"/>
      <c r="P417" s="338"/>
      <c r="Q417" s="338"/>
      <c r="R417" s="328"/>
      <c r="S417" s="34"/>
      <c r="T417" s="34"/>
      <c r="U417" s="35" t="s">
        <v>65</v>
      </c>
      <c r="V417" s="319">
        <v>150</v>
      </c>
      <c r="W417" s="320">
        <f t="shared" ref="W417:W425" si="17">IFERROR(IF(V417="",0,CEILING((V417/$H417),1)*$H417),"")</f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7">
        <v>4607091383522</v>
      </c>
      <c r="E418" s="328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8"/>
      <c r="P418" s="338"/>
      <c r="Q418" s="338"/>
      <c r="R418" s="328"/>
      <c r="S418" s="34"/>
      <c r="T418" s="34"/>
      <c r="U418" s="35" t="s">
        <v>65</v>
      </c>
      <c r="V418" s="319">
        <v>300</v>
      </c>
      <c r="W418" s="320">
        <f t="shared" si="17"/>
        <v>300.96000000000004</v>
      </c>
      <c r="X418" s="36">
        <f>IFERROR(IF(W418=0,"",ROUNDUP(W418/H418,0)*0.01196),"")</f>
        <v>0.68171999999999999</v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27">
        <v>4607091384437</v>
      </c>
      <c r="E419" s="328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8"/>
      <c r="P419" s="338"/>
      <c r="Q419" s="338"/>
      <c r="R419" s="328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7">
        <v>4607091389104</v>
      </c>
      <c r="E420" s="328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8"/>
      <c r="P420" s="338"/>
      <c r="Q420" s="338"/>
      <c r="R420" s="328"/>
      <c r="S420" s="34"/>
      <c r="T420" s="34"/>
      <c r="U420" s="35" t="s">
        <v>65</v>
      </c>
      <c r="V420" s="319">
        <v>150</v>
      </c>
      <c r="W420" s="320">
        <f t="shared" si="17"/>
        <v>153.12</v>
      </c>
      <c r="X420" s="36">
        <f>IFERROR(IF(W420=0,"",ROUNDUP(W420/H420,0)*0.01196),"")</f>
        <v>0.34683999999999998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7">
        <v>4680115880603</v>
      </c>
      <c r="E421" s="328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8"/>
      <c r="P421" s="338"/>
      <c r="Q421" s="338"/>
      <c r="R421" s="328"/>
      <c r="S421" s="34"/>
      <c r="T421" s="34"/>
      <c r="U421" s="35" t="s">
        <v>65</v>
      </c>
      <c r="V421" s="319">
        <v>30</v>
      </c>
      <c r="W421" s="320">
        <f t="shared" si="17"/>
        <v>32.4</v>
      </c>
      <c r="X421" s="36">
        <f>IFERROR(IF(W421=0,"",ROUNDUP(W421/H421,0)*0.00937),"")</f>
        <v>8.4330000000000002E-2</v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27">
        <v>4607091389999</v>
      </c>
      <c r="E422" s="328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8"/>
      <c r="P422" s="338"/>
      <c r="Q422" s="338"/>
      <c r="R422" s="328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27">
        <v>4680115882782</v>
      </c>
      <c r="E423" s="328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8"/>
      <c r="P423" s="338"/>
      <c r="Q423" s="338"/>
      <c r="R423" s="328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27">
        <v>4607091389098</v>
      </c>
      <c r="E424" s="328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8"/>
      <c r="P424" s="338"/>
      <c r="Q424" s="338"/>
      <c r="R424" s="328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27">
        <v>4607091389982</v>
      </c>
      <c r="E425" s="328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8"/>
      <c r="P425" s="338"/>
      <c r="Q425" s="338"/>
      <c r="R425" s="328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3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5"/>
      <c r="N426" s="329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121.96969696969695</v>
      </c>
      <c r="W426" s="321">
        <f>IFERROR(W417/H417,"0")+IFERROR(W418/H418,"0")+IFERROR(W419/H419,"0")+IFERROR(W420/H420,"0")+IFERROR(W421/H421,"0")+IFERROR(W422/H422,"0")+IFERROR(W423/H423,"0")+IFERROR(W424/H424,"0")+IFERROR(W425/H425,"0")</f>
        <v>124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1.45973</v>
      </c>
      <c r="Y426" s="322"/>
      <c r="Z426" s="322"/>
    </row>
    <row r="427" spans="1:53" x14ac:dyDescent="0.2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5"/>
      <c r="N427" s="329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21">
        <f>IFERROR(SUM(V417:V425),"0")</f>
        <v>630</v>
      </c>
      <c r="W427" s="321">
        <f>IFERROR(SUM(W417:W425),"0")</f>
        <v>639.6</v>
      </c>
      <c r="X427" s="37"/>
      <c r="Y427" s="322"/>
      <c r="Z427" s="322"/>
    </row>
    <row r="428" spans="1:53" ht="14.25" hidden="1" customHeight="1" x14ac:dyDescent="0.25">
      <c r="A428" s="332" t="s">
        <v>95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7">
        <v>4607091388930</v>
      </c>
      <c r="E429" s="328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8"/>
      <c r="P429" s="338"/>
      <c r="Q429" s="338"/>
      <c r="R429" s="328"/>
      <c r="S429" s="34"/>
      <c r="T429" s="34"/>
      <c r="U429" s="35" t="s">
        <v>65</v>
      </c>
      <c r="V429" s="319">
        <v>100</v>
      </c>
      <c r="W429" s="320">
        <f>IFERROR(IF(V429="",0,CEILING((V429/$H429),1)*$H429),"")</f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27">
        <v>4680115880054</v>
      </c>
      <c r="E430" s="328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8"/>
      <c r="P430" s="338"/>
      <c r="Q430" s="338"/>
      <c r="R430" s="328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3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9" t="s">
        <v>66</v>
      </c>
      <c r="O431" s="330"/>
      <c r="P431" s="330"/>
      <c r="Q431" s="330"/>
      <c r="R431" s="330"/>
      <c r="S431" s="330"/>
      <c r="T431" s="331"/>
      <c r="U431" s="37" t="s">
        <v>67</v>
      </c>
      <c r="V431" s="321">
        <f>IFERROR(V429/H429,"0")+IFERROR(V430/H430,"0")</f>
        <v>18.939393939393938</v>
      </c>
      <c r="W431" s="321">
        <f>IFERROR(W429/H429,"0")+IFERROR(W430/H430,"0")</f>
        <v>19</v>
      </c>
      <c r="X431" s="321">
        <f>IFERROR(IF(X429="",0,X429),"0")+IFERROR(IF(X430="",0,X430),"0")</f>
        <v>0.22724</v>
      </c>
      <c r="Y431" s="322"/>
      <c r="Z431" s="322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9" t="s">
        <v>66</v>
      </c>
      <c r="O432" s="330"/>
      <c r="P432" s="330"/>
      <c r="Q432" s="330"/>
      <c r="R432" s="330"/>
      <c r="S432" s="330"/>
      <c r="T432" s="331"/>
      <c r="U432" s="37" t="s">
        <v>65</v>
      </c>
      <c r="V432" s="321">
        <f>IFERROR(SUM(V429:V430),"0")</f>
        <v>100</v>
      </c>
      <c r="W432" s="321">
        <f>IFERROR(SUM(W429:W430),"0")</f>
        <v>100.32000000000001</v>
      </c>
      <c r="X432" s="37"/>
      <c r="Y432" s="322"/>
      <c r="Z432" s="322"/>
    </row>
    <row r="433" spans="1:53" ht="14.25" hidden="1" customHeight="1" x14ac:dyDescent="0.25">
      <c r="A433" s="332" t="s">
        <v>60</v>
      </c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27">
        <v>4680115883116</v>
      </c>
      <c r="E434" s="328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8"/>
      <c r="P434" s="338"/>
      <c r="Q434" s="338"/>
      <c r="R434" s="328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7">
        <v>4680115883093</v>
      </c>
      <c r="E435" s="328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8"/>
      <c r="P435" s="338"/>
      <c r="Q435" s="338"/>
      <c r="R435" s="328"/>
      <c r="S435" s="34"/>
      <c r="T435" s="34"/>
      <c r="U435" s="35" t="s">
        <v>65</v>
      </c>
      <c r="V435" s="319">
        <v>50</v>
      </c>
      <c r="W435" s="320">
        <f t="shared" si="18"/>
        <v>52.800000000000004</v>
      </c>
      <c r="X435" s="36">
        <f>IFERROR(IF(W435=0,"",ROUNDUP(W435/H435,0)*0.01196),"")</f>
        <v>0.1196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7">
        <v>4680115883109</v>
      </c>
      <c r="E436" s="328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8"/>
      <c r="P436" s="338"/>
      <c r="Q436" s="338"/>
      <c r="R436" s="328"/>
      <c r="S436" s="34"/>
      <c r="T436" s="34"/>
      <c r="U436" s="35" t="s">
        <v>65</v>
      </c>
      <c r="V436" s="319">
        <v>150</v>
      </c>
      <c r="W436" s="320">
        <f t="shared" si="18"/>
        <v>153.12</v>
      </c>
      <c r="X436" s="36">
        <f>IFERROR(IF(W436=0,"",ROUNDUP(W436/H436,0)*0.01196),"")</f>
        <v>0.34683999999999998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27">
        <v>4680115882072</v>
      </c>
      <c r="E437" s="328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86" t="s">
        <v>616</v>
      </c>
      <c r="O437" s="338"/>
      <c r="P437" s="338"/>
      <c r="Q437" s="338"/>
      <c r="R437" s="328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27">
        <v>4680115882102</v>
      </c>
      <c r="E438" s="328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7" t="s">
        <v>619</v>
      </c>
      <c r="O438" s="338"/>
      <c r="P438" s="338"/>
      <c r="Q438" s="338"/>
      <c r="R438" s="328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27">
        <v>4680115882096</v>
      </c>
      <c r="E439" s="328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27" t="s">
        <v>622</v>
      </c>
      <c r="O439" s="338"/>
      <c r="P439" s="338"/>
      <c r="Q439" s="338"/>
      <c r="R439" s="328"/>
      <c r="S439" s="34"/>
      <c r="T439" s="34"/>
      <c r="U439" s="35" t="s">
        <v>65</v>
      </c>
      <c r="V439" s="319">
        <v>6</v>
      </c>
      <c r="W439" s="320">
        <f t="shared" si="18"/>
        <v>7.2</v>
      </c>
      <c r="X439" s="36">
        <f>IFERROR(IF(W439=0,"",ROUNDUP(W439/H439,0)*0.00937),"")</f>
        <v>1.874E-2</v>
      </c>
      <c r="Y439" s="56"/>
      <c r="Z439" s="57"/>
      <c r="AD439" s="58"/>
      <c r="BA439" s="296" t="s">
        <v>1</v>
      </c>
    </row>
    <row r="440" spans="1:53" x14ac:dyDescent="0.2">
      <c r="A440" s="323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5"/>
      <c r="N440" s="329" t="s">
        <v>66</v>
      </c>
      <c r="O440" s="330"/>
      <c r="P440" s="330"/>
      <c r="Q440" s="330"/>
      <c r="R440" s="330"/>
      <c r="S440" s="330"/>
      <c r="T440" s="331"/>
      <c r="U440" s="37" t="s">
        <v>67</v>
      </c>
      <c r="V440" s="321">
        <f>IFERROR(V434/H434,"0")+IFERROR(V435/H435,"0")+IFERROR(V436/H436,"0")+IFERROR(V437/H437,"0")+IFERROR(V438/H438,"0")+IFERROR(V439/H439,"0")</f>
        <v>39.54545454545454</v>
      </c>
      <c r="W440" s="321">
        <f>IFERROR(W434/H434,"0")+IFERROR(W435/H435,"0")+IFERROR(W436/H436,"0")+IFERROR(W437/H437,"0")+IFERROR(W438/H438,"0")+IFERROR(W439/H439,"0")</f>
        <v>41</v>
      </c>
      <c r="X440" s="321">
        <f>IFERROR(IF(X434="",0,X434),"0")+IFERROR(IF(X435="",0,X435),"0")+IFERROR(IF(X436="",0,X436),"0")+IFERROR(IF(X437="",0,X437),"0")+IFERROR(IF(X438="",0,X438),"0")+IFERROR(IF(X439="",0,X439),"0")</f>
        <v>0.48517999999999994</v>
      </c>
      <c r="Y440" s="322"/>
      <c r="Z440" s="322"/>
    </row>
    <row r="441" spans="1:53" x14ac:dyDescent="0.2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5"/>
      <c r="N441" s="329" t="s">
        <v>66</v>
      </c>
      <c r="O441" s="330"/>
      <c r="P441" s="330"/>
      <c r="Q441" s="330"/>
      <c r="R441" s="330"/>
      <c r="S441" s="330"/>
      <c r="T441" s="331"/>
      <c r="U441" s="37" t="s">
        <v>65</v>
      </c>
      <c r="V441" s="321">
        <f>IFERROR(SUM(V434:V439),"0")</f>
        <v>206</v>
      </c>
      <c r="W441" s="321">
        <f>IFERROR(SUM(W434:W439),"0")</f>
        <v>213.12</v>
      </c>
      <c r="X441" s="37"/>
      <c r="Y441" s="322"/>
      <c r="Z441" s="322"/>
    </row>
    <row r="442" spans="1:53" ht="14.25" hidden="1" customHeight="1" x14ac:dyDescent="0.25">
      <c r="A442" s="332" t="s">
        <v>68</v>
      </c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27">
        <v>4607091383409</v>
      </c>
      <c r="E443" s="328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8"/>
      <c r="P443" s="338"/>
      <c r="Q443" s="338"/>
      <c r="R443" s="328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27">
        <v>4607091383416</v>
      </c>
      <c r="E444" s="328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8"/>
      <c r="P444" s="338"/>
      <c r="Q444" s="338"/>
      <c r="R444" s="328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23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5"/>
      <c r="N445" s="329" t="s">
        <v>66</v>
      </c>
      <c r="O445" s="330"/>
      <c r="P445" s="330"/>
      <c r="Q445" s="330"/>
      <c r="R445" s="330"/>
      <c r="S445" s="330"/>
      <c r="T445" s="331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5"/>
      <c r="N446" s="329" t="s">
        <v>66</v>
      </c>
      <c r="O446" s="330"/>
      <c r="P446" s="330"/>
      <c r="Q446" s="330"/>
      <c r="R446" s="330"/>
      <c r="S446" s="330"/>
      <c r="T446" s="331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422" t="s">
        <v>627</v>
      </c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  <c r="V447" s="423"/>
      <c r="W447" s="423"/>
      <c r="X447" s="423"/>
      <c r="Y447" s="48"/>
      <c r="Z447" s="48"/>
    </row>
    <row r="448" spans="1:53" ht="16.5" hidden="1" customHeight="1" x14ac:dyDescent="0.25">
      <c r="A448" s="326" t="s">
        <v>628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5"/>
      <c r="Z448" s="315"/>
    </row>
    <row r="449" spans="1:53" ht="14.25" hidden="1" customHeight="1" x14ac:dyDescent="0.25">
      <c r="A449" s="332" t="s">
        <v>103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27">
        <v>4640242180441</v>
      </c>
      <c r="E450" s="328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64" t="s">
        <v>631</v>
      </c>
      <c r="O450" s="338"/>
      <c r="P450" s="338"/>
      <c r="Q450" s="338"/>
      <c r="R450" s="328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27">
        <v>4640242180564</v>
      </c>
      <c r="E451" s="328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08" t="s">
        <v>634</v>
      </c>
      <c r="O451" s="338"/>
      <c r="P451" s="338"/>
      <c r="Q451" s="338"/>
      <c r="R451" s="328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23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5"/>
      <c r="N452" s="329" t="s">
        <v>66</v>
      </c>
      <c r="O452" s="330"/>
      <c r="P452" s="330"/>
      <c r="Q452" s="330"/>
      <c r="R452" s="330"/>
      <c r="S452" s="330"/>
      <c r="T452" s="331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9" t="s">
        <v>66</v>
      </c>
      <c r="O453" s="330"/>
      <c r="P453" s="330"/>
      <c r="Q453" s="330"/>
      <c r="R453" s="330"/>
      <c r="S453" s="330"/>
      <c r="T453" s="331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32" t="s">
        <v>95</v>
      </c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27">
        <v>4640242180526</v>
      </c>
      <c r="E455" s="328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6" t="s">
        <v>637</v>
      </c>
      <c r="O455" s="338"/>
      <c r="P455" s="338"/>
      <c r="Q455" s="338"/>
      <c r="R455" s="328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27">
        <v>4640242180519</v>
      </c>
      <c r="E456" s="328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6" t="s">
        <v>640</v>
      </c>
      <c r="O456" s="338"/>
      <c r="P456" s="338"/>
      <c r="Q456" s="338"/>
      <c r="R456" s="328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23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5"/>
      <c r="N457" s="329" t="s">
        <v>66</v>
      </c>
      <c r="O457" s="330"/>
      <c r="P457" s="330"/>
      <c r="Q457" s="330"/>
      <c r="R457" s="330"/>
      <c r="S457" s="330"/>
      <c r="T457" s="331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9" t="s">
        <v>66</v>
      </c>
      <c r="O458" s="330"/>
      <c r="P458" s="330"/>
      <c r="Q458" s="330"/>
      <c r="R458" s="330"/>
      <c r="S458" s="330"/>
      <c r="T458" s="331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32" t="s">
        <v>60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27">
        <v>4640242180489</v>
      </c>
      <c r="E460" s="328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39" t="s">
        <v>643</v>
      </c>
      <c r="O460" s="338"/>
      <c r="P460" s="338"/>
      <c r="Q460" s="338"/>
      <c r="R460" s="328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27">
        <v>4640242180816</v>
      </c>
      <c r="E461" s="328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642" t="s">
        <v>646</v>
      </c>
      <c r="O461" s="338"/>
      <c r="P461" s="338"/>
      <c r="Q461" s="338"/>
      <c r="R461" s="328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27">
        <v>4640242180595</v>
      </c>
      <c r="E462" s="328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1" t="s">
        <v>649</v>
      </c>
      <c r="O462" s="338"/>
      <c r="P462" s="338"/>
      <c r="Q462" s="338"/>
      <c r="R462" s="328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27">
        <v>4640242180908</v>
      </c>
      <c r="E463" s="328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4" t="s">
        <v>652</v>
      </c>
      <c r="O463" s="338"/>
      <c r="P463" s="338"/>
      <c r="Q463" s="338"/>
      <c r="R463" s="328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23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9" t="s">
        <v>66</v>
      </c>
      <c r="O464" s="330"/>
      <c r="P464" s="330"/>
      <c r="Q464" s="330"/>
      <c r="R464" s="330"/>
      <c r="S464" s="330"/>
      <c r="T464" s="331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5"/>
      <c r="N465" s="329" t="s">
        <v>66</v>
      </c>
      <c r="O465" s="330"/>
      <c r="P465" s="330"/>
      <c r="Q465" s="330"/>
      <c r="R465" s="330"/>
      <c r="S465" s="330"/>
      <c r="T465" s="331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32" t="s">
        <v>68</v>
      </c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27">
        <v>4640242181233</v>
      </c>
      <c r="E467" s="328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5" t="s">
        <v>655</v>
      </c>
      <c r="O467" s="338"/>
      <c r="P467" s="338"/>
      <c r="Q467" s="338"/>
      <c r="R467" s="328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27">
        <v>4640242181226</v>
      </c>
      <c r="E468" s="328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643" t="s">
        <v>658</v>
      </c>
      <c r="O468" s="338"/>
      <c r="P468" s="338"/>
      <c r="Q468" s="338"/>
      <c r="R468" s="328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27">
        <v>4680115880870</v>
      </c>
      <c r="E469" s="328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8"/>
      <c r="P469" s="338"/>
      <c r="Q469" s="338"/>
      <c r="R469" s="328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27">
        <v>4640242180540</v>
      </c>
      <c r="E470" s="328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50" t="s">
        <v>663</v>
      </c>
      <c r="O470" s="338"/>
      <c r="P470" s="338"/>
      <c r="Q470" s="338"/>
      <c r="R470" s="328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27">
        <v>4640242180557</v>
      </c>
      <c r="E471" s="328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4" t="s">
        <v>666</v>
      </c>
      <c r="O471" s="338"/>
      <c r="P471" s="338"/>
      <c r="Q471" s="338"/>
      <c r="R471" s="328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23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5"/>
      <c r="N472" s="329" t="s">
        <v>66</v>
      </c>
      <c r="O472" s="330"/>
      <c r="P472" s="330"/>
      <c r="Q472" s="330"/>
      <c r="R472" s="330"/>
      <c r="S472" s="330"/>
      <c r="T472" s="331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5"/>
      <c r="N473" s="329" t="s">
        <v>66</v>
      </c>
      <c r="O473" s="330"/>
      <c r="P473" s="330"/>
      <c r="Q473" s="330"/>
      <c r="R473" s="330"/>
      <c r="S473" s="330"/>
      <c r="T473" s="331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622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78"/>
      <c r="N474" s="362" t="s">
        <v>667</v>
      </c>
      <c r="O474" s="363"/>
      <c r="P474" s="363"/>
      <c r="Q474" s="363"/>
      <c r="R474" s="363"/>
      <c r="S474" s="363"/>
      <c r="T474" s="364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9038.9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9132.06</v>
      </c>
      <c r="X474" s="37"/>
      <c r="Y474" s="322"/>
      <c r="Z474" s="322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78"/>
      <c r="N475" s="362" t="s">
        <v>668</v>
      </c>
      <c r="O475" s="363"/>
      <c r="P475" s="363"/>
      <c r="Q475" s="363"/>
      <c r="R475" s="363"/>
      <c r="S475" s="363"/>
      <c r="T475" s="364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9536.3981377881373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9635.3199999999961</v>
      </c>
      <c r="X475" s="37"/>
      <c r="Y475" s="322"/>
      <c r="Z475" s="322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78"/>
      <c r="N476" s="362" t="s">
        <v>669</v>
      </c>
      <c r="O476" s="363"/>
      <c r="P476" s="363"/>
      <c r="Q476" s="363"/>
      <c r="R476" s="363"/>
      <c r="S476" s="363"/>
      <c r="T476" s="364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16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17</v>
      </c>
      <c r="X476" s="37"/>
      <c r="Y476" s="322"/>
      <c r="Z476" s="322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78"/>
      <c r="N477" s="362" t="s">
        <v>671</v>
      </c>
      <c r="O477" s="363"/>
      <c r="P477" s="363"/>
      <c r="Q477" s="363"/>
      <c r="R477" s="363"/>
      <c r="S477" s="363"/>
      <c r="T477" s="364"/>
      <c r="U477" s="37" t="s">
        <v>65</v>
      </c>
      <c r="V477" s="321">
        <f>GrossWeightTotal+PalletQtyTotal*25</f>
        <v>9936.3981377881373</v>
      </c>
      <c r="W477" s="321">
        <f>GrossWeightTotalR+PalletQtyTotalR*25</f>
        <v>10060.319999999996</v>
      </c>
      <c r="X477" s="37"/>
      <c r="Y477" s="322"/>
      <c r="Z477" s="322"/>
    </row>
    <row r="478" spans="1:53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78"/>
      <c r="N478" s="362" t="s">
        <v>672</v>
      </c>
      <c r="O478" s="363"/>
      <c r="P478" s="363"/>
      <c r="Q478" s="363"/>
      <c r="R478" s="363"/>
      <c r="S478" s="363"/>
      <c r="T478" s="364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1614.4906328239663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1631</v>
      </c>
      <c r="X478" s="37"/>
      <c r="Y478" s="322"/>
      <c r="Z478" s="322"/>
    </row>
    <row r="479" spans="1:53" ht="14.25" hidden="1" customHeight="1" x14ac:dyDescent="0.2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78"/>
      <c r="N479" s="362" t="s">
        <v>673</v>
      </c>
      <c r="O479" s="363"/>
      <c r="P479" s="363"/>
      <c r="Q479" s="363"/>
      <c r="R479" s="363"/>
      <c r="S479" s="363"/>
      <c r="T479" s="364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18.410049999999998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5" t="s">
        <v>93</v>
      </c>
      <c r="D481" s="476"/>
      <c r="E481" s="476"/>
      <c r="F481" s="477"/>
      <c r="G481" s="335" t="s">
        <v>245</v>
      </c>
      <c r="H481" s="476"/>
      <c r="I481" s="476"/>
      <c r="J481" s="476"/>
      <c r="K481" s="476"/>
      <c r="L481" s="476"/>
      <c r="M481" s="476"/>
      <c r="N481" s="477"/>
      <c r="O481" s="335" t="s">
        <v>449</v>
      </c>
      <c r="P481" s="477"/>
      <c r="Q481" s="335" t="s">
        <v>502</v>
      </c>
      <c r="R481" s="477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53" t="s">
        <v>676</v>
      </c>
      <c r="B482" s="335" t="s">
        <v>59</v>
      </c>
      <c r="C482" s="335" t="s">
        <v>94</v>
      </c>
      <c r="D482" s="335" t="s">
        <v>102</v>
      </c>
      <c r="E482" s="335" t="s">
        <v>93</v>
      </c>
      <c r="F482" s="335" t="s">
        <v>237</v>
      </c>
      <c r="G482" s="335" t="s">
        <v>246</v>
      </c>
      <c r="H482" s="335" t="s">
        <v>253</v>
      </c>
      <c r="I482" s="335" t="s">
        <v>273</v>
      </c>
      <c r="J482" s="335" t="s">
        <v>339</v>
      </c>
      <c r="K482" s="313"/>
      <c r="L482" s="335" t="s">
        <v>342</v>
      </c>
      <c r="M482" s="335" t="s">
        <v>422</v>
      </c>
      <c r="N482" s="335" t="s">
        <v>440</v>
      </c>
      <c r="O482" s="335" t="s">
        <v>450</v>
      </c>
      <c r="P482" s="335" t="s">
        <v>479</v>
      </c>
      <c r="Q482" s="335" t="s">
        <v>503</v>
      </c>
      <c r="R482" s="335" t="s">
        <v>559</v>
      </c>
      <c r="S482" s="335" t="s">
        <v>585</v>
      </c>
      <c r="T482" s="335" t="s">
        <v>628</v>
      </c>
      <c r="U482" s="313"/>
      <c r="Z482" s="52"/>
      <c r="AC482" s="313"/>
    </row>
    <row r="483" spans="1:29" ht="13.5" customHeight="1" thickBot="1" x14ac:dyDescent="0.25">
      <c r="A483" s="454"/>
      <c r="B483" s="336"/>
      <c r="C483" s="336"/>
      <c r="D483" s="336"/>
      <c r="E483" s="336"/>
      <c r="F483" s="336"/>
      <c r="G483" s="336"/>
      <c r="H483" s="336"/>
      <c r="I483" s="336"/>
      <c r="J483" s="336"/>
      <c r="K483" s="313"/>
      <c r="L483" s="336"/>
      <c r="M483" s="336"/>
      <c r="N483" s="336"/>
      <c r="O483" s="336"/>
      <c r="P483" s="336"/>
      <c r="Q483" s="336"/>
      <c r="R483" s="336"/>
      <c r="S483" s="336"/>
      <c r="T483" s="336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226.8</v>
      </c>
      <c r="D484" s="46">
        <f>IFERROR(W55*1,"0")+IFERROR(W56*1,"0")+IFERROR(W57*1,"0")+IFERROR(W58*1,"0")</f>
        <v>945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1977.4</v>
      </c>
      <c r="F484" s="46">
        <f>IFERROR(W129*1,"0")+IFERROR(W130*1,"0")+IFERROR(W131*1,"0")</f>
        <v>478.8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258.3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304.20000000000005</v>
      </c>
      <c r="J484" s="46">
        <f>IFERROR(W202*1,"0")</f>
        <v>105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202.79999999999998</v>
      </c>
      <c r="M484" s="46">
        <f>IFERROR(W266*1,"0")+IFERROR(W267*1,"0")+IFERROR(W268*1,"0")+IFERROR(W269*1,"0")+IFERROR(W270*1,"0")+IFERROR(W271*1,"0")+IFERROR(W272*1,"0")+IFERROR(W276*1,"0")+IFERROR(W277*1,"0")</f>
        <v>86.4</v>
      </c>
      <c r="N484" s="46">
        <f>IFERROR(W282*1,"0")+IFERROR(W286*1,"0")+IFERROR(W290*1,"0")+IFERROR(W294*1,"0")</f>
        <v>11.399999999999999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3155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60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367.92000000000007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953.04000000000008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14,49"/>
        <filter val="1 745,00"/>
        <filter val="100,00"/>
        <filter val="105,00"/>
        <filter val="105,95"/>
        <filter val="11,40"/>
        <filter val="113,10"/>
        <filter val="12,00"/>
        <filter val="120,00"/>
        <filter val="121,97"/>
        <filter val="130,95"/>
        <filter val="135,00"/>
        <filter val="15,00"/>
        <filter val="150,00"/>
        <filter val="16"/>
        <filter val="174,07"/>
        <filter val="18,52"/>
        <filter val="18,94"/>
        <filter val="200,00"/>
        <filter val="206,00"/>
        <filter val="216,67"/>
        <filter val="225,00"/>
        <filter val="25,64"/>
        <filter val="250,00"/>
        <filter val="252,50"/>
        <filter val="260,00"/>
        <filter val="27,50"/>
        <filter val="3 100,00"/>
        <filter val="3 150,00"/>
        <filter val="30,00"/>
        <filter val="300,00"/>
        <filter val="326,00"/>
        <filter val="328,52"/>
        <filter val="33,00"/>
        <filter val="39,55"/>
        <filter val="4,17"/>
        <filter val="475,00"/>
        <filter val="495,00"/>
        <filter val="5,00"/>
        <filter val="50,00"/>
        <filter val="52,50"/>
        <filter val="56,00"/>
        <filter val="6,00"/>
        <filter val="60,00"/>
        <filter val="630,00"/>
        <filter val="675,00"/>
        <filter val="7,41"/>
        <filter val="70,00"/>
        <filter val="80,00"/>
        <filter val="83,33"/>
        <filter val="9 038,90"/>
        <filter val="9 536,40"/>
        <filter val="9 936,40"/>
        <filter val="9,00"/>
        <filter val="9,88"/>
        <filter val="935,00"/>
      </filters>
    </filterColumn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A347:M348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A40:M41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D35:E35"/>
    <mergeCell ref="N308:T308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N229:R229"/>
    <mergeCell ref="D419:E419"/>
    <mergeCell ref="A428:X428"/>
    <mergeCell ref="N77:R77"/>
    <mergeCell ref="D340:E340"/>
    <mergeCell ref="A415:X415"/>
    <mergeCell ref="N169:R169"/>
    <mergeCell ref="D185:E185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443:R443"/>
    <mergeCell ref="D182:E182"/>
    <mergeCell ref="N163:R163"/>
    <mergeCell ref="N324:T324"/>
    <mergeCell ref="N256:T256"/>
    <mergeCell ref="D277:E277"/>
    <mergeCell ref="N389:T389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N370:T370"/>
    <mergeCell ref="D220:E220"/>
    <mergeCell ref="N74:R74"/>
    <mergeCell ref="N145:R145"/>
    <mergeCell ref="N101:R101"/>
    <mergeCell ref="D109:E109"/>
    <mergeCell ref="N91:T91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27:E27"/>
    <mergeCell ref="D43:E43"/>
    <mergeCell ref="N29:R2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A9:C9"/>
    <mergeCell ref="D202:E202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368:R368"/>
    <mergeCell ref="D235:E235"/>
    <mergeCell ref="A244:M245"/>
    <mergeCell ref="N318:R318"/>
    <mergeCell ref="A289:X289"/>
    <mergeCell ref="D255:E255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D110:E110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N51:T51"/>
    <mergeCell ref="D72:E72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2024-01-05T10:39:49Z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