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78B7F6-BC9D-4BF5-BD68-905D8C31C1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W228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W211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W180" i="1"/>
  <c r="V180" i="1"/>
  <c r="X179" i="1"/>
  <c r="X180" i="1" s="1"/>
  <c r="W179" i="1"/>
  <c r="W181" i="1" s="1"/>
  <c r="N179" i="1"/>
  <c r="V175" i="1"/>
  <c r="W174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0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H10" i="1"/>
  <c r="A9" i="1"/>
  <c r="H9" i="1" s="1"/>
  <c r="D7" i="1"/>
  <c r="O6" i="1"/>
  <c r="N2" i="1"/>
  <c r="W239" i="1" l="1"/>
  <c r="X40" i="1"/>
  <c r="X83" i="1"/>
  <c r="W84" i="1"/>
  <c r="X90" i="1"/>
  <c r="W91" i="1"/>
  <c r="W98" i="1"/>
  <c r="X104" i="1"/>
  <c r="W105" i="1"/>
  <c r="W129" i="1"/>
  <c r="W148" i="1"/>
  <c r="X152" i="1"/>
  <c r="W153" i="1"/>
  <c r="X159" i="1"/>
  <c r="W164" i="1"/>
  <c r="W195" i="1"/>
  <c r="V254" i="1"/>
  <c r="W23" i="1"/>
  <c r="X32" i="1"/>
  <c r="W33" i="1"/>
  <c r="W41" i="1"/>
  <c r="W47" i="1"/>
  <c r="W68" i="1"/>
  <c r="W74" i="1"/>
  <c r="W90" i="1"/>
  <c r="W117" i="1"/>
  <c r="X117" i="1"/>
  <c r="X128" i="1"/>
  <c r="W133" i="1"/>
  <c r="W139" i="1"/>
  <c r="X147" i="1"/>
  <c r="W147" i="1"/>
  <c r="W152" i="1"/>
  <c r="W160" i="1"/>
  <c r="X194" i="1"/>
  <c r="W206" i="1"/>
  <c r="X252" i="1"/>
  <c r="V257" i="1"/>
  <c r="F10" i="1"/>
  <c r="J9" i="1"/>
  <c r="F9" i="1"/>
  <c r="A10" i="1"/>
  <c r="V258" i="1"/>
  <c r="W32" i="1"/>
  <c r="X46" i="1"/>
  <c r="W63" i="1"/>
  <c r="X73" i="1"/>
  <c r="W83" i="1"/>
  <c r="W104" i="1"/>
  <c r="W109" i="1"/>
  <c r="W110" i="1"/>
  <c r="W256" i="1"/>
  <c r="W255" i="1"/>
  <c r="W46" i="1"/>
  <c r="W73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X259" i="1" l="1"/>
  <c r="W257" i="1"/>
  <c r="W258" i="1"/>
  <c r="W254" i="1"/>
  <c r="B267" i="1"/>
  <c r="C267" i="1"/>
  <c r="A267" i="1"/>
</calcChain>
</file>

<file path=xl/sharedStrings.xml><?xml version="1.0" encoding="utf-8"?>
<sst xmlns="http://schemas.openxmlformats.org/spreadsheetml/2006/main" count="933" uniqueCount="373">
  <si>
    <t xml:space="preserve">  БЛАНК ЗАКАЗА </t>
  </si>
  <si>
    <t>ЗПФ</t>
  </si>
  <si>
    <t>на отгрузку продукции с ООО Трейд-Сервис с</t>
  </si>
  <si>
    <t>28.12.2023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</si>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</sst>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45299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0.375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1" t="s">
        <v>65</v>
      </c>
      <c r="O22" s="173"/>
      <c r="P22" s="173"/>
      <c r="Q22" s="173"/>
      <c r="R22" s="167"/>
      <c r="S22" s="35"/>
      <c r="T22" s="35"/>
      <c r="U22" s="36" t="s">
        <v>66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67</v>
      </c>
      <c r="O23" s="164"/>
      <c r="P23" s="164"/>
      <c r="Q23" s="164"/>
      <c r="R23" s="164"/>
      <c r="S23" s="164"/>
      <c r="T23" s="165"/>
      <c r="U23" s="38" t="s">
        <v>66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67</v>
      </c>
      <c r="O24" s="164"/>
      <c r="P24" s="164"/>
      <c r="Q24" s="164"/>
      <c r="R24" s="164"/>
      <c r="S24" s="164"/>
      <c r="T24" s="165"/>
      <c r="U24" s="38" t="s">
        <v>68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69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70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71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66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66</v>
      </c>
      <c r="V29" s="156">
        <v>55</v>
      </c>
      <c r="W29" s="157">
        <f>IFERROR(IF(V29="","",V29),"")</f>
        <v>55</v>
      </c>
      <c r="X29" s="37">
        <f>IFERROR(IF(V29="","",V29*0.00936),"")</f>
        <v>0.51480000000000004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66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66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67</v>
      </c>
      <c r="O32" s="164"/>
      <c r="P32" s="164"/>
      <c r="Q32" s="164"/>
      <c r="R32" s="164"/>
      <c r="S32" s="164"/>
      <c r="T32" s="165"/>
      <c r="U32" s="38" t="s">
        <v>66</v>
      </c>
      <c r="V32" s="158">
        <f>IFERROR(SUM(V28:V31),"0")</f>
        <v>55</v>
      </c>
      <c r="W32" s="158">
        <f>IFERROR(SUM(W28:W31),"0")</f>
        <v>55</v>
      </c>
      <c r="X32" s="158">
        <f>IFERROR(IF(X28="",0,X28),"0")+IFERROR(IF(X29="",0,X29),"0")+IFERROR(IF(X30="",0,X30),"0")+IFERROR(IF(X31="",0,X31),"0")</f>
        <v>0.51480000000000004</v>
      </c>
      <c r="Y32" s="159"/>
      <c r="Z32" s="159"/>
    </row>
    <row r="33" spans="1:53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67</v>
      </c>
      <c r="O33" s="164"/>
      <c r="P33" s="164"/>
      <c r="Q33" s="164"/>
      <c r="R33" s="164"/>
      <c r="S33" s="164"/>
      <c r="T33" s="165"/>
      <c r="U33" s="38" t="s">
        <v>68</v>
      </c>
      <c r="V33" s="158">
        <f>IFERROR(SUMPRODUCT(V28:V31*H28:H31),"0")</f>
        <v>82.5</v>
      </c>
      <c r="W33" s="158">
        <f>IFERROR(SUMPRODUCT(W28:W31*H28:H31),"0")</f>
        <v>82.5</v>
      </c>
      <c r="X33" s="38"/>
      <c r="Y33" s="159"/>
      <c r="Z33" s="159"/>
    </row>
    <row r="34" spans="1:53" ht="16.5" hidden="1" customHeight="1" x14ac:dyDescent="0.25">
      <c r="A34" s="182" t="s">
        <v>82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66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87</v>
      </c>
      <c r="O37" s="173"/>
      <c r="P37" s="173"/>
      <c r="Q37" s="173"/>
      <c r="R37" s="167"/>
      <c r="S37" s="35"/>
      <c r="T37" s="35"/>
      <c r="U37" s="36" t="s">
        <v>66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66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66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67</v>
      </c>
      <c r="O40" s="164"/>
      <c r="P40" s="164"/>
      <c r="Q40" s="164"/>
      <c r="R40" s="164"/>
      <c r="S40" s="164"/>
      <c r="T40" s="165"/>
      <c r="U40" s="38" t="s">
        <v>66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67</v>
      </c>
      <c r="O41" s="164"/>
      <c r="P41" s="164"/>
      <c r="Q41" s="164"/>
      <c r="R41" s="164"/>
      <c r="S41" s="164"/>
      <c r="T41" s="165"/>
      <c r="U41" s="38" t="s">
        <v>68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82" t="s">
        <v>92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93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66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66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67</v>
      </c>
      <c r="O46" s="164"/>
      <c r="P46" s="164"/>
      <c r="Q46" s="164"/>
      <c r="R46" s="164"/>
      <c r="S46" s="164"/>
      <c r="T46" s="165"/>
      <c r="U46" s="38" t="s">
        <v>66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67</v>
      </c>
      <c r="O47" s="164"/>
      <c r="P47" s="164"/>
      <c r="Q47" s="164"/>
      <c r="R47" s="164"/>
      <c r="S47" s="164"/>
      <c r="T47" s="165"/>
      <c r="U47" s="38" t="s">
        <v>68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82" t="s">
        <v>99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hidden="1" customHeight="1" x14ac:dyDescent="0.25">
      <c r="A50" s="55" t="s">
        <v>100</v>
      </c>
      <c r="B50" s="55" t="s">
        <v>101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66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104</v>
      </c>
      <c r="O51" s="173"/>
      <c r="P51" s="173"/>
      <c r="Q51" s="173"/>
      <c r="R51" s="167"/>
      <c r="S51" s="35"/>
      <c r="T51" s="35"/>
      <c r="U51" s="36" t="s">
        <v>66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105</v>
      </c>
      <c r="B52" s="55" t="s">
        <v>106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107</v>
      </c>
      <c r="O52" s="173"/>
      <c r="P52" s="173"/>
      <c r="Q52" s="173"/>
      <c r="R52" s="167"/>
      <c r="S52" s="35"/>
      <c r="T52" s="35"/>
      <c r="U52" s="36" t="s">
        <v>66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110</v>
      </c>
      <c r="O53" s="173"/>
      <c r="P53" s="173"/>
      <c r="Q53" s="173"/>
      <c r="R53" s="167"/>
      <c r="S53" s="35"/>
      <c r="T53" s="35"/>
      <c r="U53" s="36" t="s">
        <v>66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113</v>
      </c>
      <c r="O54" s="173"/>
      <c r="P54" s="173"/>
      <c r="Q54" s="173"/>
      <c r="R54" s="167"/>
      <c r="S54" s="35"/>
      <c r="T54" s="35"/>
      <c r="U54" s="36" t="s">
        <v>66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116</v>
      </c>
      <c r="O55" s="173"/>
      <c r="P55" s="173"/>
      <c r="Q55" s="173"/>
      <c r="R55" s="167"/>
      <c r="S55" s="35"/>
      <c r="T55" s="35"/>
      <c r="U55" s="36" t="s">
        <v>66</v>
      </c>
      <c r="V55" s="156">
        <v>44</v>
      </c>
      <c r="W55" s="157">
        <f t="shared" si="0"/>
        <v>44</v>
      </c>
      <c r="X55" s="37">
        <f t="shared" si="1"/>
        <v>0.68199999999999994</v>
      </c>
      <c r="Y55" s="57"/>
      <c r="Z55" s="58"/>
      <c r="AD55" s="62"/>
      <c r="BA55" s="79" t="s">
        <v>1</v>
      </c>
    </row>
    <row r="56" spans="1:53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67</v>
      </c>
      <c r="O56" s="164"/>
      <c r="P56" s="164"/>
      <c r="Q56" s="164"/>
      <c r="R56" s="164"/>
      <c r="S56" s="164"/>
      <c r="T56" s="165"/>
      <c r="U56" s="38" t="s">
        <v>66</v>
      </c>
      <c r="V56" s="158">
        <f>IFERROR(SUM(V50:V55),"0")</f>
        <v>44</v>
      </c>
      <c r="W56" s="158">
        <f>IFERROR(SUM(W50:W55),"0")</f>
        <v>44</v>
      </c>
      <c r="X56" s="158">
        <f>IFERROR(IF(X50="",0,X50),"0")+IFERROR(IF(X51="",0,X51),"0")+IFERROR(IF(X52="",0,X52),"0")+IFERROR(IF(X53="",0,X53),"0")+IFERROR(IF(X54="",0,X54),"0")+IFERROR(IF(X55="",0,X55),"0")</f>
        <v>0.68199999999999994</v>
      </c>
      <c r="Y56" s="159"/>
      <c r="Z56" s="159"/>
    </row>
    <row r="57" spans="1:53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67</v>
      </c>
      <c r="O57" s="164"/>
      <c r="P57" s="164"/>
      <c r="Q57" s="164"/>
      <c r="R57" s="164"/>
      <c r="S57" s="164"/>
      <c r="T57" s="165"/>
      <c r="U57" s="38" t="s">
        <v>68</v>
      </c>
      <c r="V57" s="158">
        <f>IFERROR(SUMPRODUCT(V50:V55*H50:H55),"0")</f>
        <v>316.8</v>
      </c>
      <c r="W57" s="158">
        <f>IFERROR(SUMPRODUCT(W50:W55*H50:H55),"0")</f>
        <v>316.8</v>
      </c>
      <c r="X57" s="38"/>
      <c r="Y57" s="159"/>
      <c r="Z57" s="159"/>
    </row>
    <row r="58" spans="1:53" ht="16.5" hidden="1" customHeight="1" x14ac:dyDescent="0.25">
      <c r="A58" s="182" t="s">
        <v>117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120</v>
      </c>
      <c r="L60" s="34" t="s">
        <v>64</v>
      </c>
      <c r="M60" s="33">
        <v>180</v>
      </c>
      <c r="N60" s="251" t="s">
        <v>121</v>
      </c>
      <c r="O60" s="173"/>
      <c r="P60" s="173"/>
      <c r="Q60" s="173"/>
      <c r="R60" s="167"/>
      <c r="S60" s="35"/>
      <c r="T60" s="35"/>
      <c r="U60" s="36" t="s">
        <v>66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124</v>
      </c>
      <c r="O61" s="173"/>
      <c r="P61" s="173"/>
      <c r="Q61" s="173"/>
      <c r="R61" s="167"/>
      <c r="S61" s="35"/>
      <c r="T61" s="35"/>
      <c r="U61" s="36" t="s">
        <v>66</v>
      </c>
      <c r="V61" s="156">
        <v>700</v>
      </c>
      <c r="W61" s="157">
        <f>IFERROR(IF(V61="","",V61),"")</f>
        <v>700</v>
      </c>
      <c r="X61" s="37">
        <f>IFERROR(IF(V61="","",V61*0.00866),"")</f>
        <v>6.0619999999999994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67</v>
      </c>
      <c r="O62" s="164"/>
      <c r="P62" s="164"/>
      <c r="Q62" s="164"/>
      <c r="R62" s="164"/>
      <c r="S62" s="164"/>
      <c r="T62" s="165"/>
      <c r="U62" s="38" t="s">
        <v>66</v>
      </c>
      <c r="V62" s="158">
        <f>IFERROR(SUM(V60:V61),"0")</f>
        <v>700</v>
      </c>
      <c r="W62" s="158">
        <f>IFERROR(SUM(W60:W61),"0")</f>
        <v>700</v>
      </c>
      <c r="X62" s="158">
        <f>IFERROR(IF(X60="",0,X60),"0")+IFERROR(IF(X61="",0,X61),"0")</f>
        <v>6.0619999999999994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67</v>
      </c>
      <c r="O63" s="164"/>
      <c r="P63" s="164"/>
      <c r="Q63" s="164"/>
      <c r="R63" s="164"/>
      <c r="S63" s="164"/>
      <c r="T63" s="165"/>
      <c r="U63" s="38" t="s">
        <v>68</v>
      </c>
      <c r="V63" s="158">
        <f>IFERROR(SUMPRODUCT(V60:V61*H60:H61),"0")</f>
        <v>3500</v>
      </c>
      <c r="W63" s="158">
        <f>IFERROR(SUMPRODUCT(W60:W61*H60:H61),"0")</f>
        <v>3500</v>
      </c>
      <c r="X63" s="38"/>
      <c r="Y63" s="159"/>
      <c r="Z63" s="159"/>
    </row>
    <row r="64" spans="1:53" ht="16.5" hidden="1" customHeight="1" x14ac:dyDescent="0.25">
      <c r="A64" s="182" t="s">
        <v>125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126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66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67</v>
      </c>
      <c r="O67" s="164"/>
      <c r="P67" s="164"/>
      <c r="Q67" s="164"/>
      <c r="R67" s="164"/>
      <c r="S67" s="164"/>
      <c r="T67" s="165"/>
      <c r="U67" s="38" t="s">
        <v>66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67</v>
      </c>
      <c r="O68" s="164"/>
      <c r="P68" s="164"/>
      <c r="Q68" s="164"/>
      <c r="R68" s="164"/>
      <c r="S68" s="164"/>
      <c r="T68" s="165"/>
      <c r="U68" s="38" t="s">
        <v>68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82" t="s">
        <v>129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130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hidden="1" customHeight="1" x14ac:dyDescent="0.25">
      <c r="A71" s="55" t="s">
        <v>131</v>
      </c>
      <c r="B71" s="55" t="s">
        <v>132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66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133</v>
      </c>
      <c r="B72" s="55" t="s">
        <v>134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66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67</v>
      </c>
      <c r="O73" s="164"/>
      <c r="P73" s="164"/>
      <c r="Q73" s="164"/>
      <c r="R73" s="164"/>
      <c r="S73" s="164"/>
      <c r="T73" s="165"/>
      <c r="U73" s="38" t="s">
        <v>66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67</v>
      </c>
      <c r="O74" s="164"/>
      <c r="P74" s="164"/>
      <c r="Q74" s="164"/>
      <c r="R74" s="164"/>
      <c r="S74" s="164"/>
      <c r="T74" s="165"/>
      <c r="U74" s="38" t="s">
        <v>68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82" t="s">
        <v>135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126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66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138</v>
      </c>
      <c r="B78" s="55" t="s">
        <v>139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66</v>
      </c>
      <c r="V78" s="156">
        <v>22</v>
      </c>
      <c r="W78" s="157">
        <f t="shared" si="2"/>
        <v>22</v>
      </c>
      <c r="X78" s="37">
        <f t="shared" si="3"/>
        <v>0.39335999999999999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140</v>
      </c>
      <c r="B79" s="55" t="s">
        <v>141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66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66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144</v>
      </c>
      <c r="B81" s="55" t="s">
        <v>145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66</v>
      </c>
      <c r="V81" s="156">
        <v>37</v>
      </c>
      <c r="W81" s="157">
        <f t="shared" si="2"/>
        <v>37</v>
      </c>
      <c r="X81" s="37">
        <f t="shared" si="3"/>
        <v>0.66156000000000004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66</v>
      </c>
      <c r="V82" s="156">
        <v>10</v>
      </c>
      <c r="W82" s="157">
        <f t="shared" si="2"/>
        <v>10</v>
      </c>
      <c r="X82" s="37">
        <f t="shared" si="3"/>
        <v>0.17880000000000001</v>
      </c>
      <c r="Y82" s="57"/>
      <c r="Z82" s="58"/>
      <c r="AD82" s="62"/>
      <c r="BA82" s="90" t="s">
        <v>75</v>
      </c>
    </row>
    <row r="83" spans="1:53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67</v>
      </c>
      <c r="O83" s="164"/>
      <c r="P83" s="164"/>
      <c r="Q83" s="164"/>
      <c r="R83" s="164"/>
      <c r="S83" s="164"/>
      <c r="T83" s="165"/>
      <c r="U83" s="38" t="s">
        <v>66</v>
      </c>
      <c r="V83" s="158">
        <f>IFERROR(SUM(V77:V82),"0")</f>
        <v>69</v>
      </c>
      <c r="W83" s="158">
        <f>IFERROR(SUM(W77:W82),"0")</f>
        <v>69</v>
      </c>
      <c r="X83" s="158">
        <f>IFERROR(IF(X77="",0,X77),"0")+IFERROR(IF(X78="",0,X78),"0")+IFERROR(IF(X79="",0,X79),"0")+IFERROR(IF(X80="",0,X80),"0")+IFERROR(IF(X81="",0,X81),"0")+IFERROR(IF(X82="",0,X82),"0")</f>
        <v>1.2337200000000001</v>
      </c>
      <c r="Y83" s="159"/>
      <c r="Z83" s="159"/>
    </row>
    <row r="84" spans="1:53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67</v>
      </c>
      <c r="O84" s="164"/>
      <c r="P84" s="164"/>
      <c r="Q84" s="164"/>
      <c r="R84" s="164"/>
      <c r="S84" s="164"/>
      <c r="T84" s="165"/>
      <c r="U84" s="38" t="s">
        <v>68</v>
      </c>
      <c r="V84" s="158">
        <f>IFERROR(SUMPRODUCT(V77:V82*H77:H82),"0")</f>
        <v>257.27999999999997</v>
      </c>
      <c r="W84" s="158">
        <f>IFERROR(SUMPRODUCT(W77:W82*H77:H82),"0")</f>
        <v>257.27999999999997</v>
      </c>
      <c r="X84" s="38"/>
      <c r="Y84" s="159"/>
      <c r="Z84" s="159"/>
    </row>
    <row r="85" spans="1:53" ht="16.5" hidden="1" customHeight="1" x14ac:dyDescent="0.25">
      <c r="A85" s="182" t="s">
        <v>148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148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149</v>
      </c>
      <c r="B87" s="55" t="s">
        <v>150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66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151</v>
      </c>
      <c r="B88" s="55" t="s">
        <v>152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66</v>
      </c>
      <c r="V88" s="156">
        <v>9</v>
      </c>
      <c r="W88" s="157">
        <f>IFERROR(IF(V88="","",V88),"")</f>
        <v>9</v>
      </c>
      <c r="X88" s="37">
        <f>IFERROR(IF(V88="","",V88*0.01788),"")</f>
        <v>0.16092000000000001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66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67</v>
      </c>
      <c r="O90" s="164"/>
      <c r="P90" s="164"/>
      <c r="Q90" s="164"/>
      <c r="R90" s="164"/>
      <c r="S90" s="164"/>
      <c r="T90" s="165"/>
      <c r="U90" s="38" t="s">
        <v>66</v>
      </c>
      <c r="V90" s="158">
        <f>IFERROR(SUM(V87:V89),"0")</f>
        <v>9</v>
      </c>
      <c r="W90" s="158">
        <f>IFERROR(SUM(W87:W89),"0")</f>
        <v>9</v>
      </c>
      <c r="X90" s="158">
        <f>IFERROR(IF(X87="",0,X87),"0")+IFERROR(IF(X88="",0,X88),"0")+IFERROR(IF(X89="",0,X89),"0")</f>
        <v>0.16092000000000001</v>
      </c>
      <c r="Y90" s="159"/>
      <c r="Z90" s="159"/>
    </row>
    <row r="91" spans="1:53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67</v>
      </c>
      <c r="O91" s="164"/>
      <c r="P91" s="164"/>
      <c r="Q91" s="164"/>
      <c r="R91" s="164"/>
      <c r="S91" s="164"/>
      <c r="T91" s="165"/>
      <c r="U91" s="38" t="s">
        <v>68</v>
      </c>
      <c r="V91" s="158">
        <f>IFERROR(SUMPRODUCT(V87:V89*H87:H89),"0")</f>
        <v>32.4</v>
      </c>
      <c r="W91" s="158">
        <f>IFERROR(SUMPRODUCT(W87:W89*H87:H89),"0")</f>
        <v>32.4</v>
      </c>
      <c r="X91" s="38"/>
      <c r="Y91" s="159"/>
      <c r="Z91" s="159"/>
    </row>
    <row r="92" spans="1:53" ht="16.5" hidden="1" customHeight="1" x14ac:dyDescent="0.25">
      <c r="A92" s="182" t="s">
        <v>155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158</v>
      </c>
      <c r="O94" s="173"/>
      <c r="P94" s="173"/>
      <c r="Q94" s="173"/>
      <c r="R94" s="167"/>
      <c r="S94" s="35"/>
      <c r="T94" s="35"/>
      <c r="U94" s="36" t="s">
        <v>66</v>
      </c>
      <c r="V94" s="156">
        <v>23</v>
      </c>
      <c r="W94" s="157">
        <f>IFERROR(IF(V94="","",V94),"")</f>
        <v>23</v>
      </c>
      <c r="X94" s="37">
        <f>IFERROR(IF(V94="","",V94*0.0155),"")</f>
        <v>0.35649999999999998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161</v>
      </c>
      <c r="O95" s="173"/>
      <c r="P95" s="173"/>
      <c r="Q95" s="173"/>
      <c r="R95" s="167"/>
      <c r="S95" s="35"/>
      <c r="T95" s="35"/>
      <c r="U95" s="36" t="s">
        <v>66</v>
      </c>
      <c r="V95" s="156">
        <v>76</v>
      </c>
      <c r="W95" s="157">
        <f>IFERROR(IF(V95="","",V95),"")</f>
        <v>76</v>
      </c>
      <c r="X95" s="37">
        <f>IFERROR(IF(V95="","",V95*0.0155),"")</f>
        <v>1.1779999999999999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164</v>
      </c>
      <c r="O96" s="173"/>
      <c r="P96" s="173"/>
      <c r="Q96" s="173"/>
      <c r="R96" s="167"/>
      <c r="S96" s="35"/>
      <c r="T96" s="35"/>
      <c r="U96" s="36" t="s">
        <v>66</v>
      </c>
      <c r="V96" s="156">
        <v>35</v>
      </c>
      <c r="W96" s="157">
        <f>IFERROR(IF(V96="","",V96),"")</f>
        <v>35</v>
      </c>
      <c r="X96" s="37">
        <f>IFERROR(IF(V96="","",V96*0.0155),"")</f>
        <v>0.54249999999999998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167</v>
      </c>
      <c r="O97" s="173"/>
      <c r="P97" s="173"/>
      <c r="Q97" s="173"/>
      <c r="R97" s="167"/>
      <c r="S97" s="35"/>
      <c r="T97" s="35"/>
      <c r="U97" s="36" t="s">
        <v>66</v>
      </c>
      <c r="V97" s="156">
        <v>73</v>
      </c>
      <c r="W97" s="157">
        <f>IFERROR(IF(V97="","",V97),"")</f>
        <v>73</v>
      </c>
      <c r="X97" s="37">
        <f>IFERROR(IF(V97="","",V97*0.0155),"")</f>
        <v>1.1315</v>
      </c>
      <c r="Y97" s="57"/>
      <c r="Z97" s="58"/>
      <c r="AD97" s="62"/>
      <c r="BA97" s="97" t="s">
        <v>1</v>
      </c>
    </row>
    <row r="98" spans="1:53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67</v>
      </c>
      <c r="O98" s="164"/>
      <c r="P98" s="164"/>
      <c r="Q98" s="164"/>
      <c r="R98" s="164"/>
      <c r="S98" s="164"/>
      <c r="T98" s="165"/>
      <c r="U98" s="38" t="s">
        <v>66</v>
      </c>
      <c r="V98" s="158">
        <f>IFERROR(SUM(V94:V97),"0")</f>
        <v>207</v>
      </c>
      <c r="W98" s="158">
        <f>IFERROR(SUM(W94:W97),"0")</f>
        <v>207</v>
      </c>
      <c r="X98" s="158">
        <f>IFERROR(IF(X94="",0,X94),"0")+IFERROR(IF(X95="",0,X95),"0")+IFERROR(IF(X96="",0,X96),"0")+IFERROR(IF(X97="",0,X97),"0")</f>
        <v>3.2084999999999999</v>
      </c>
      <c r="Y98" s="159"/>
      <c r="Z98" s="159"/>
    </row>
    <row r="99" spans="1:53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67</v>
      </c>
      <c r="O99" s="164"/>
      <c r="P99" s="164"/>
      <c r="Q99" s="164"/>
      <c r="R99" s="164"/>
      <c r="S99" s="164"/>
      <c r="T99" s="165"/>
      <c r="U99" s="38" t="s">
        <v>68</v>
      </c>
      <c r="V99" s="158">
        <f>IFERROR(SUMPRODUCT(V94:V97*H94:H97),"0")</f>
        <v>1471.8400000000001</v>
      </c>
      <c r="W99" s="158">
        <f>IFERROR(SUMPRODUCT(W94:W97*H94:H97),"0")</f>
        <v>1471.8400000000001</v>
      </c>
      <c r="X99" s="38"/>
      <c r="Y99" s="159"/>
      <c r="Z99" s="159"/>
    </row>
    <row r="100" spans="1:53" ht="16.5" hidden="1" customHeight="1" x14ac:dyDescent="0.25">
      <c r="A100" s="182" t="s">
        <v>168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126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customHeight="1" x14ac:dyDescent="0.25">
      <c r="A102" s="55" t="s">
        <v>169</v>
      </c>
      <c r="B102" s="55" t="s">
        <v>170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66</v>
      </c>
      <c r="V102" s="156">
        <v>46</v>
      </c>
      <c r="W102" s="157">
        <f>IFERROR(IF(V102="","",V102),"")</f>
        <v>46</v>
      </c>
      <c r="X102" s="37">
        <f>IFERROR(IF(V102="","",V102*0.01788),"")</f>
        <v>0.82247999999999999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171</v>
      </c>
      <c r="B103" s="55" t="s">
        <v>172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66</v>
      </c>
      <c r="V103" s="156">
        <v>0</v>
      </c>
      <c r="W103" s="157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67</v>
      </c>
      <c r="O104" s="164"/>
      <c r="P104" s="164"/>
      <c r="Q104" s="164"/>
      <c r="R104" s="164"/>
      <c r="S104" s="164"/>
      <c r="T104" s="165"/>
      <c r="U104" s="38" t="s">
        <v>66</v>
      </c>
      <c r="V104" s="158">
        <f>IFERROR(SUM(V102:V103),"0")</f>
        <v>46</v>
      </c>
      <c r="W104" s="158">
        <f>IFERROR(SUM(W102:W103),"0")</f>
        <v>46</v>
      </c>
      <c r="X104" s="158">
        <f>IFERROR(IF(X102="",0,X102),"0")+IFERROR(IF(X103="",0,X103),"0")</f>
        <v>0.82247999999999999</v>
      </c>
      <c r="Y104" s="159"/>
      <c r="Z104" s="159"/>
    </row>
    <row r="105" spans="1:53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67</v>
      </c>
      <c r="O105" s="164"/>
      <c r="P105" s="164"/>
      <c r="Q105" s="164"/>
      <c r="R105" s="164"/>
      <c r="S105" s="164"/>
      <c r="T105" s="165"/>
      <c r="U105" s="38" t="s">
        <v>68</v>
      </c>
      <c r="V105" s="158">
        <f>IFERROR(SUMPRODUCT(V102:V103*H102:H103),"0")</f>
        <v>138</v>
      </c>
      <c r="W105" s="158">
        <f>IFERROR(SUMPRODUCT(W102:W103*H102:H103),"0")</f>
        <v>138</v>
      </c>
      <c r="X105" s="38"/>
      <c r="Y105" s="159"/>
      <c r="Z105" s="159"/>
    </row>
    <row r="106" spans="1:53" ht="16.5" hidden="1" customHeight="1" x14ac:dyDescent="0.25">
      <c r="A106" s="182" t="s">
        <v>173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126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customHeight="1" x14ac:dyDescent="0.25">
      <c r="A108" s="55" t="s">
        <v>174</v>
      </c>
      <c r="B108" s="55" t="s">
        <v>175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66</v>
      </c>
      <c r="V108" s="156">
        <v>22</v>
      </c>
      <c r="W108" s="157">
        <f>IFERROR(IF(V108="","",V108),"")</f>
        <v>22</v>
      </c>
      <c r="X108" s="37">
        <f>IFERROR(IF(V108="","",V108*0.01788),"")</f>
        <v>0.39335999999999999</v>
      </c>
      <c r="Y108" s="57"/>
      <c r="Z108" s="58"/>
      <c r="AD108" s="62"/>
      <c r="BA108" s="100" t="s">
        <v>75</v>
      </c>
    </row>
    <row r="109" spans="1:53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67</v>
      </c>
      <c r="O109" s="164"/>
      <c r="P109" s="164"/>
      <c r="Q109" s="164"/>
      <c r="R109" s="164"/>
      <c r="S109" s="164"/>
      <c r="T109" s="165"/>
      <c r="U109" s="38" t="s">
        <v>66</v>
      </c>
      <c r="V109" s="158">
        <f>IFERROR(SUM(V108:V108),"0")</f>
        <v>22</v>
      </c>
      <c r="W109" s="158">
        <f>IFERROR(SUM(W108:W108),"0")</f>
        <v>22</v>
      </c>
      <c r="X109" s="158">
        <f>IFERROR(IF(X108="",0,X108),"0")</f>
        <v>0.39335999999999999</v>
      </c>
      <c r="Y109" s="159"/>
      <c r="Z109" s="159"/>
    </row>
    <row r="110" spans="1:53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67</v>
      </c>
      <c r="O110" s="164"/>
      <c r="P110" s="164"/>
      <c r="Q110" s="164"/>
      <c r="R110" s="164"/>
      <c r="S110" s="164"/>
      <c r="T110" s="165"/>
      <c r="U110" s="38" t="s">
        <v>68</v>
      </c>
      <c r="V110" s="158">
        <f>IFERROR(SUMPRODUCT(V108:V108*H108:H108),"0")</f>
        <v>66</v>
      </c>
      <c r="W110" s="158">
        <f>IFERROR(SUMPRODUCT(W108:W108*H108:H108),"0")</f>
        <v>66</v>
      </c>
      <c r="X110" s="38"/>
      <c r="Y110" s="159"/>
      <c r="Z110" s="159"/>
    </row>
    <row r="111" spans="1:53" ht="16.5" hidden="1" customHeight="1" x14ac:dyDescent="0.25">
      <c r="A111" s="182" t="s">
        <v>176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126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177</v>
      </c>
      <c r="B113" s="55" t="s">
        <v>178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66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179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180</v>
      </c>
      <c r="B114" s="55" t="s">
        <v>181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89" t="s">
        <v>182</v>
      </c>
      <c r="O114" s="173"/>
      <c r="P114" s="173"/>
      <c r="Q114" s="173"/>
      <c r="R114" s="167"/>
      <c r="S114" s="35"/>
      <c r="T114" s="35"/>
      <c r="U114" s="36" t="s">
        <v>66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179</v>
      </c>
      <c r="Z114" s="58"/>
      <c r="AD114" s="62"/>
      <c r="BA114" s="102" t="s">
        <v>75</v>
      </c>
    </row>
    <row r="115" spans="1:53" ht="27" customHeight="1" x14ac:dyDescent="0.25">
      <c r="A115" s="55" t="s">
        <v>183</v>
      </c>
      <c r="B115" s="55" t="s">
        <v>184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66</v>
      </c>
      <c r="V115" s="156">
        <v>2</v>
      </c>
      <c r="W115" s="157">
        <f>IFERROR(IF(V115="","",V115),"")</f>
        <v>2</v>
      </c>
      <c r="X115" s="37">
        <f>IFERROR(IF(V115="","",V115*0.01788),"")</f>
        <v>3.576E-2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185</v>
      </c>
      <c r="B116" s="55" t="s">
        <v>186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66</v>
      </c>
      <c r="V116" s="156">
        <v>13</v>
      </c>
      <c r="W116" s="157">
        <f>IFERROR(IF(V116="","",V116),"")</f>
        <v>13</v>
      </c>
      <c r="X116" s="37">
        <f>IFERROR(IF(V116="","",V116*0.01788),"")</f>
        <v>0.23244000000000001</v>
      </c>
      <c r="Y116" s="57"/>
      <c r="Z116" s="58"/>
      <c r="AD116" s="62"/>
      <c r="BA116" s="104" t="s">
        <v>75</v>
      </c>
    </row>
    <row r="117" spans="1:53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67</v>
      </c>
      <c r="O117" s="164"/>
      <c r="P117" s="164"/>
      <c r="Q117" s="164"/>
      <c r="R117" s="164"/>
      <c r="S117" s="164"/>
      <c r="T117" s="165"/>
      <c r="U117" s="38" t="s">
        <v>66</v>
      </c>
      <c r="V117" s="158">
        <f>IFERROR(SUM(V113:V116),"0")</f>
        <v>15</v>
      </c>
      <c r="W117" s="158">
        <f>IFERROR(SUM(W113:W116),"0")</f>
        <v>15</v>
      </c>
      <c r="X117" s="158">
        <f>IFERROR(IF(X113="",0,X113),"0")+IFERROR(IF(X114="",0,X114),"0")+IFERROR(IF(X115="",0,X115),"0")+IFERROR(IF(X116="",0,X116),"0")</f>
        <v>0.26819999999999999</v>
      </c>
      <c r="Y117" s="159"/>
      <c r="Z117" s="159"/>
    </row>
    <row r="118" spans="1:53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67</v>
      </c>
      <c r="O118" s="164"/>
      <c r="P118" s="164"/>
      <c r="Q118" s="164"/>
      <c r="R118" s="164"/>
      <c r="S118" s="164"/>
      <c r="T118" s="165"/>
      <c r="U118" s="38" t="s">
        <v>68</v>
      </c>
      <c r="V118" s="158">
        <f>IFERROR(SUMPRODUCT(V113:V116*H113:H116),"0")</f>
        <v>45</v>
      </c>
      <c r="W118" s="158">
        <f>IFERROR(SUMPRODUCT(W113:W116*H113:H116),"0")</f>
        <v>45</v>
      </c>
      <c r="X118" s="38"/>
      <c r="Y118" s="159"/>
      <c r="Z118" s="159"/>
    </row>
    <row r="119" spans="1:53" ht="16.5" hidden="1" customHeight="1" x14ac:dyDescent="0.25">
      <c r="A119" s="182" t="s">
        <v>187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126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188</v>
      </c>
      <c r="B121" s="55" t="s">
        <v>189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66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67</v>
      </c>
      <c r="O122" s="164"/>
      <c r="P122" s="164"/>
      <c r="Q122" s="164"/>
      <c r="R122" s="164"/>
      <c r="S122" s="164"/>
      <c r="T122" s="165"/>
      <c r="U122" s="38" t="s">
        <v>66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67</v>
      </c>
      <c r="O123" s="164"/>
      <c r="P123" s="164"/>
      <c r="Q123" s="164"/>
      <c r="R123" s="164"/>
      <c r="S123" s="164"/>
      <c r="T123" s="165"/>
      <c r="U123" s="38" t="s">
        <v>68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190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191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hidden="1" customHeight="1" x14ac:dyDescent="0.25">
      <c r="A126" s="55" t="s">
        <v>192</v>
      </c>
      <c r="B126" s="55" t="s">
        <v>193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194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66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195</v>
      </c>
      <c r="B127" s="55" t="s">
        <v>196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197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66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67</v>
      </c>
      <c r="O128" s="164"/>
      <c r="P128" s="164"/>
      <c r="Q128" s="164"/>
      <c r="R128" s="164"/>
      <c r="S128" s="164"/>
      <c r="T128" s="165"/>
      <c r="U128" s="38" t="s">
        <v>66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67</v>
      </c>
      <c r="O129" s="164"/>
      <c r="P129" s="164"/>
      <c r="Q129" s="164"/>
      <c r="R129" s="164"/>
      <c r="S129" s="164"/>
      <c r="T129" s="165"/>
      <c r="U129" s="38" t="s">
        <v>68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82" t="s">
        <v>198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126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199</v>
      </c>
      <c r="B132" s="55" t="s">
        <v>200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66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67</v>
      </c>
      <c r="O133" s="164"/>
      <c r="P133" s="164"/>
      <c r="Q133" s="164"/>
      <c r="R133" s="164"/>
      <c r="S133" s="164"/>
      <c r="T133" s="165"/>
      <c r="U133" s="38" t="s">
        <v>66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67</v>
      </c>
      <c r="O134" s="164"/>
      <c r="P134" s="164"/>
      <c r="Q134" s="164"/>
      <c r="R134" s="164"/>
      <c r="S134" s="164"/>
      <c r="T134" s="165"/>
      <c r="U134" s="38" t="s">
        <v>68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201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202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191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203</v>
      </c>
      <c r="B138" s="55" t="s">
        <v>204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66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67</v>
      </c>
      <c r="O139" s="164"/>
      <c r="P139" s="164"/>
      <c r="Q139" s="164"/>
      <c r="R139" s="164"/>
      <c r="S139" s="164"/>
      <c r="T139" s="165"/>
      <c r="U139" s="38" t="s">
        <v>66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67</v>
      </c>
      <c r="O140" s="164"/>
      <c r="P140" s="164"/>
      <c r="Q140" s="164"/>
      <c r="R140" s="164"/>
      <c r="S140" s="164"/>
      <c r="T140" s="165"/>
      <c r="U140" s="38" t="s">
        <v>68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205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206</v>
      </c>
      <c r="B143" s="55" t="s">
        <v>207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66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208</v>
      </c>
      <c r="B144" s="55" t="s">
        <v>209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210</v>
      </c>
      <c r="O144" s="173"/>
      <c r="P144" s="173"/>
      <c r="Q144" s="173"/>
      <c r="R144" s="167"/>
      <c r="S144" s="35"/>
      <c r="T144" s="35"/>
      <c r="U144" s="36" t="s">
        <v>66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66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213</v>
      </c>
      <c r="B146" s="55" t="s">
        <v>214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66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67</v>
      </c>
      <c r="O147" s="164"/>
      <c r="P147" s="164"/>
      <c r="Q147" s="164"/>
      <c r="R147" s="164"/>
      <c r="S147" s="164"/>
      <c r="T147" s="165"/>
      <c r="U147" s="38" t="s">
        <v>66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67</v>
      </c>
      <c r="O148" s="164"/>
      <c r="P148" s="164"/>
      <c r="Q148" s="164"/>
      <c r="R148" s="164"/>
      <c r="S148" s="164"/>
      <c r="T148" s="165"/>
      <c r="U148" s="38" t="s">
        <v>68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74" t="s">
        <v>215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216</v>
      </c>
      <c r="B150" s="55" t="s">
        <v>217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66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218</v>
      </c>
      <c r="B151" s="55" t="s">
        <v>219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66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67</v>
      </c>
      <c r="O152" s="164"/>
      <c r="P152" s="164"/>
      <c r="Q152" s="164"/>
      <c r="R152" s="164"/>
      <c r="S152" s="164"/>
      <c r="T152" s="165"/>
      <c r="U152" s="38" t="s">
        <v>66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67</v>
      </c>
      <c r="O153" s="164"/>
      <c r="P153" s="164"/>
      <c r="Q153" s="164"/>
      <c r="R153" s="164"/>
      <c r="S153" s="164"/>
      <c r="T153" s="165"/>
      <c r="U153" s="38" t="s">
        <v>68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220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221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71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customHeight="1" x14ac:dyDescent="0.25">
      <c r="A157" s="55" t="s">
        <v>222</v>
      </c>
      <c r="B157" s="55" t="s">
        <v>223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66</v>
      </c>
      <c r="V157" s="156">
        <v>86</v>
      </c>
      <c r="W157" s="157">
        <f>IFERROR(IF(V157="","",V157),"")</f>
        <v>86</v>
      </c>
      <c r="X157" s="37">
        <f>IFERROR(IF(V157="","",V157*0.01788),"")</f>
        <v>1.5376799999999999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224</v>
      </c>
      <c r="B158" s="55" t="s">
        <v>225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66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67</v>
      </c>
      <c r="O159" s="164"/>
      <c r="P159" s="164"/>
      <c r="Q159" s="164"/>
      <c r="R159" s="164"/>
      <c r="S159" s="164"/>
      <c r="T159" s="165"/>
      <c r="U159" s="38" t="s">
        <v>66</v>
      </c>
      <c r="V159" s="158">
        <f>IFERROR(SUM(V157:V158),"0")</f>
        <v>86</v>
      </c>
      <c r="W159" s="158">
        <f>IFERROR(SUM(W157:W158),"0")</f>
        <v>86</v>
      </c>
      <c r="X159" s="158">
        <f>IFERROR(IF(X157="",0,X157),"0")+IFERROR(IF(X158="",0,X158),"0")</f>
        <v>1.5376799999999999</v>
      </c>
      <c r="Y159" s="159"/>
      <c r="Z159" s="159"/>
    </row>
    <row r="160" spans="1:53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67</v>
      </c>
      <c r="O160" s="164"/>
      <c r="P160" s="164"/>
      <c r="Q160" s="164"/>
      <c r="R160" s="164"/>
      <c r="S160" s="164"/>
      <c r="T160" s="165"/>
      <c r="U160" s="38" t="s">
        <v>68</v>
      </c>
      <c r="V160" s="158">
        <f>IFERROR(SUMPRODUCT(V157:V158*H157:H158),"0")</f>
        <v>258</v>
      </c>
      <c r="W160" s="158">
        <f>IFERROR(SUMPRODUCT(W157:W158*H157:H158),"0")</f>
        <v>258</v>
      </c>
      <c r="X160" s="38"/>
      <c r="Y160" s="159"/>
      <c r="Z160" s="159"/>
    </row>
    <row r="161" spans="1:53" ht="16.5" hidden="1" customHeight="1" x14ac:dyDescent="0.25">
      <c r="A161" s="182" t="s">
        <v>226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226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hidden="1" customHeight="1" x14ac:dyDescent="0.25">
      <c r="A163" s="55" t="s">
        <v>227</v>
      </c>
      <c r="B163" s="55" t="s">
        <v>228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197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66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67</v>
      </c>
      <c r="O164" s="164"/>
      <c r="P164" s="164"/>
      <c r="Q164" s="164"/>
      <c r="R164" s="164"/>
      <c r="S164" s="164"/>
      <c r="T164" s="165"/>
      <c r="U164" s="38" t="s">
        <v>66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67</v>
      </c>
      <c r="O165" s="164"/>
      <c r="P165" s="164"/>
      <c r="Q165" s="164"/>
      <c r="R165" s="164"/>
      <c r="S165" s="164"/>
      <c r="T165" s="165"/>
      <c r="U165" s="38" t="s">
        <v>68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82" t="s">
        <v>220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229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230</v>
      </c>
      <c r="B168" s="55" t="s">
        <v>231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232</v>
      </c>
      <c r="M168" s="33">
        <v>365</v>
      </c>
      <c r="N168" s="279" t="s">
        <v>233</v>
      </c>
      <c r="O168" s="173"/>
      <c r="P168" s="173"/>
      <c r="Q168" s="173"/>
      <c r="R168" s="167"/>
      <c r="S168" s="35"/>
      <c r="T168" s="35"/>
      <c r="U168" s="36" t="s">
        <v>66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234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67</v>
      </c>
      <c r="O169" s="164"/>
      <c r="P169" s="164"/>
      <c r="Q169" s="164"/>
      <c r="R169" s="164"/>
      <c r="S169" s="164"/>
      <c r="T169" s="165"/>
      <c r="U169" s="38" t="s">
        <v>66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67</v>
      </c>
      <c r="O170" s="164"/>
      <c r="P170" s="164"/>
      <c r="Q170" s="164"/>
      <c r="R170" s="164"/>
      <c r="S170" s="164"/>
      <c r="T170" s="165"/>
      <c r="U170" s="38" t="s">
        <v>68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235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71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hidden="1" customHeight="1" x14ac:dyDescent="0.25">
      <c r="A173" s="55" t="s">
        <v>236</v>
      </c>
      <c r="B173" s="55" t="s">
        <v>237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201" t="s">
        <v>238</v>
      </c>
      <c r="O173" s="173"/>
      <c r="P173" s="173"/>
      <c r="Q173" s="173"/>
      <c r="R173" s="167"/>
      <c r="S173" s="35"/>
      <c r="T173" s="35"/>
      <c r="U173" s="36" t="s">
        <v>66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67</v>
      </c>
      <c r="O174" s="164"/>
      <c r="P174" s="164"/>
      <c r="Q174" s="164"/>
      <c r="R174" s="164"/>
      <c r="S174" s="164"/>
      <c r="T174" s="165"/>
      <c r="U174" s="38" t="s">
        <v>66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67</v>
      </c>
      <c r="O175" s="164"/>
      <c r="P175" s="164"/>
      <c r="Q175" s="164"/>
      <c r="R175" s="164"/>
      <c r="S175" s="164"/>
      <c r="T175" s="165"/>
      <c r="U175" s="38" t="s">
        <v>68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66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67</v>
      </c>
      <c r="O180" s="164"/>
      <c r="P180" s="164"/>
      <c r="Q180" s="164"/>
      <c r="R180" s="164"/>
      <c r="S180" s="164"/>
      <c r="T180" s="165"/>
      <c r="U180" s="38" t="s">
        <v>66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67</v>
      </c>
      <c r="O181" s="164"/>
      <c r="P181" s="164"/>
      <c r="Q181" s="164"/>
      <c r="R181" s="164"/>
      <c r="S181" s="164"/>
      <c r="T181" s="165"/>
      <c r="U181" s="38" t="s">
        <v>68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66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66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67</v>
      </c>
      <c r="O186" s="164"/>
      <c r="P186" s="164"/>
      <c r="Q186" s="164"/>
      <c r="R186" s="164"/>
      <c r="S186" s="164"/>
      <c r="T186" s="165"/>
      <c r="U186" s="38" t="s">
        <v>66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67</v>
      </c>
      <c r="O187" s="164"/>
      <c r="P187" s="164"/>
      <c r="Q187" s="164"/>
      <c r="R187" s="164"/>
      <c r="S187" s="164"/>
      <c r="T187" s="165"/>
      <c r="U187" s="38" t="s">
        <v>68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66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66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66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66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67</v>
      </c>
      <c r="O194" s="164"/>
      <c r="P194" s="164"/>
      <c r="Q194" s="164"/>
      <c r="R194" s="164"/>
      <c r="S194" s="164"/>
      <c r="T194" s="165"/>
      <c r="U194" s="38" t="s">
        <v>66</v>
      </c>
      <c r="V194" s="158">
        <f>IFERROR(SUM(V190:V193),"0")</f>
        <v>0</v>
      </c>
      <c r="W194" s="158">
        <f>IFERROR(SUM(W190:W193),"0")</f>
        <v>0</v>
      </c>
      <c r="X194" s="158">
        <f>IFERROR(IF(X190="",0,X190),"0")+IFERROR(IF(X191="",0,X191),"0")+IFERROR(IF(X192="",0,X192),"0")+IFERROR(IF(X193="",0,X193),"0")</f>
        <v>0</v>
      </c>
      <c r="Y194" s="159"/>
      <c r="Z194" s="159"/>
    </row>
    <row r="195" spans="1:53" hidden="1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67</v>
      </c>
      <c r="O195" s="164"/>
      <c r="P195" s="164"/>
      <c r="Q195" s="164"/>
      <c r="R195" s="164"/>
      <c r="S195" s="164"/>
      <c r="T195" s="165"/>
      <c r="U195" s="38" t="s">
        <v>68</v>
      </c>
      <c r="V195" s="158">
        <f>IFERROR(SUMPRODUCT(V190:V193*H190:H193),"0")</f>
        <v>0</v>
      </c>
      <c r="W195" s="158">
        <f>IFERROR(SUMPRODUCT(W190:W193*H190:H193),"0")</f>
        <v>0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229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232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66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234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67</v>
      </c>
      <c r="O199" s="164"/>
      <c r="P199" s="164"/>
      <c r="Q199" s="164"/>
      <c r="R199" s="164"/>
      <c r="S199" s="164"/>
      <c r="T199" s="165"/>
      <c r="U199" s="38" t="s">
        <v>66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67</v>
      </c>
      <c r="O200" s="164"/>
      <c r="P200" s="164"/>
      <c r="Q200" s="164"/>
      <c r="R200" s="164"/>
      <c r="S200" s="164"/>
      <c r="T200" s="165"/>
      <c r="U200" s="38" t="s">
        <v>68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66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66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67</v>
      </c>
      <c r="O205" s="164"/>
      <c r="P205" s="164"/>
      <c r="Q205" s="164"/>
      <c r="R205" s="164"/>
      <c r="S205" s="164"/>
      <c r="T205" s="165"/>
      <c r="U205" s="38" t="s">
        <v>66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67</v>
      </c>
      <c r="O206" s="164"/>
      <c r="P206" s="164"/>
      <c r="Q206" s="164"/>
      <c r="R206" s="164"/>
      <c r="S206" s="164"/>
      <c r="T206" s="165"/>
      <c r="U206" s="38" t="s">
        <v>68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66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67</v>
      </c>
      <c r="O211" s="164"/>
      <c r="P211" s="164"/>
      <c r="Q211" s="164"/>
      <c r="R211" s="164"/>
      <c r="S211" s="164"/>
      <c r="T211" s="165"/>
      <c r="U211" s="38" t="s">
        <v>66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67</v>
      </c>
      <c r="O212" s="164"/>
      <c r="P212" s="164"/>
      <c r="Q212" s="164"/>
      <c r="R212" s="164"/>
      <c r="S212" s="164"/>
      <c r="T212" s="165"/>
      <c r="U212" s="38" t="s">
        <v>68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66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67</v>
      </c>
      <c r="O217" s="164"/>
      <c r="P217" s="164"/>
      <c r="Q217" s="164"/>
      <c r="R217" s="164"/>
      <c r="S217" s="164"/>
      <c r="T217" s="165"/>
      <c r="U217" s="38" t="s">
        <v>66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67</v>
      </c>
      <c r="O218" s="164"/>
      <c r="P218" s="164"/>
      <c r="Q218" s="164"/>
      <c r="R218" s="164"/>
      <c r="S218" s="164"/>
      <c r="T218" s="165"/>
      <c r="U218" s="38" t="s">
        <v>68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66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67</v>
      </c>
      <c r="O222" s="164"/>
      <c r="P222" s="164"/>
      <c r="Q222" s="164"/>
      <c r="R222" s="164"/>
      <c r="S222" s="164"/>
      <c r="T222" s="165"/>
      <c r="U222" s="38" t="s">
        <v>66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67</v>
      </c>
      <c r="O223" s="164"/>
      <c r="P223" s="164"/>
      <c r="Q223" s="164"/>
      <c r="R223" s="164"/>
      <c r="S223" s="164"/>
      <c r="T223" s="165"/>
      <c r="U223" s="38" t="s">
        <v>68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130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120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66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75</v>
      </c>
    </row>
    <row r="228" spans="1:53" hidden="1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67</v>
      </c>
      <c r="O228" s="164"/>
      <c r="P228" s="164"/>
      <c r="Q228" s="164"/>
      <c r="R228" s="164"/>
      <c r="S228" s="164"/>
      <c r="T228" s="165"/>
      <c r="U228" s="38" t="s">
        <v>66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67</v>
      </c>
      <c r="O229" s="164"/>
      <c r="P229" s="164"/>
      <c r="Q229" s="164"/>
      <c r="R229" s="164"/>
      <c r="S229" s="164"/>
      <c r="T229" s="165"/>
      <c r="U229" s="38" t="s">
        <v>68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74" t="s">
        <v>71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66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75</v>
      </c>
    </row>
    <row r="232" spans="1:53" hidden="1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67</v>
      </c>
      <c r="O232" s="164"/>
      <c r="P232" s="164"/>
      <c r="Q232" s="164"/>
      <c r="R232" s="164"/>
      <c r="S232" s="164"/>
      <c r="T232" s="165"/>
      <c r="U232" s="38" t="s">
        <v>66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67</v>
      </c>
      <c r="O233" s="164"/>
      <c r="P233" s="164"/>
      <c r="Q233" s="164"/>
      <c r="R233" s="164"/>
      <c r="S233" s="164"/>
      <c r="T233" s="165"/>
      <c r="U233" s="38" t="s">
        <v>68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74" t="s">
        <v>148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74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66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75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66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66</v>
      </c>
      <c r="V237" s="156">
        <v>100</v>
      </c>
      <c r="W237" s="157">
        <f>IFERROR(IF(V237="","",V237),"")</f>
        <v>100</v>
      </c>
      <c r="X237" s="37">
        <f>IFERROR(IF(V237="","",V237*0.0155),"")</f>
        <v>1.55</v>
      </c>
      <c r="Y237" s="57"/>
      <c r="Z237" s="58"/>
      <c r="AD237" s="62"/>
      <c r="BA237" s="138" t="s">
        <v>75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74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66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75</v>
      </c>
    </row>
    <row r="239" spans="1:53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67</v>
      </c>
      <c r="O239" s="164"/>
      <c r="P239" s="164"/>
      <c r="Q239" s="164"/>
      <c r="R239" s="164"/>
      <c r="S239" s="164"/>
      <c r="T239" s="165"/>
      <c r="U239" s="38" t="s">
        <v>66</v>
      </c>
      <c r="V239" s="158">
        <f>IFERROR(SUM(V235:V238),"0")</f>
        <v>100</v>
      </c>
      <c r="W239" s="158">
        <f>IFERROR(SUM(W235:W238),"0")</f>
        <v>100</v>
      </c>
      <c r="X239" s="158">
        <f>IFERROR(IF(X235="",0,X235),"0")+IFERROR(IF(X236="",0,X236),"0")+IFERROR(IF(X237="",0,X237),"0")+IFERROR(IF(X238="",0,X238),"0")</f>
        <v>1.55</v>
      </c>
      <c r="Y239" s="159"/>
      <c r="Z239" s="159"/>
    </row>
    <row r="240" spans="1:53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67</v>
      </c>
      <c r="O240" s="164"/>
      <c r="P240" s="164"/>
      <c r="Q240" s="164"/>
      <c r="R240" s="164"/>
      <c r="S240" s="164"/>
      <c r="T240" s="165"/>
      <c r="U240" s="38" t="s">
        <v>68</v>
      </c>
      <c r="V240" s="158">
        <f>IFERROR(SUMPRODUCT(V235:V238*H235:H238),"0")</f>
        <v>500</v>
      </c>
      <c r="W240" s="158">
        <f>IFERROR(SUMPRODUCT(W235:W238*H235:H238),"0")</f>
        <v>500</v>
      </c>
      <c r="X240" s="38"/>
      <c r="Y240" s="159"/>
      <c r="Z240" s="159"/>
    </row>
    <row r="241" spans="1:53" ht="14.25" hidden="1" customHeight="1" x14ac:dyDescent="0.25">
      <c r="A241" s="174" t="s">
        <v>126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74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66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75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66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66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66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66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74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66</v>
      </c>
      <c r="V247" s="156">
        <v>82</v>
      </c>
      <c r="W247" s="157">
        <f t="shared" si="4"/>
        <v>82</v>
      </c>
      <c r="X247" s="37">
        <f t="shared" si="5"/>
        <v>0.76751999999999998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66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75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66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75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120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66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74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66</v>
      </c>
      <c r="V251" s="156">
        <v>2</v>
      </c>
      <c r="W251" s="157">
        <f t="shared" si="4"/>
        <v>2</v>
      </c>
      <c r="X251" s="37">
        <f>IFERROR(IF(V251="","",V251*0.00936),"")</f>
        <v>1.8720000000000001E-2</v>
      </c>
      <c r="Y251" s="57"/>
      <c r="Z251" s="58"/>
      <c r="AD251" s="62"/>
      <c r="BA251" s="149" t="s">
        <v>75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67</v>
      </c>
      <c r="O252" s="164"/>
      <c r="P252" s="164"/>
      <c r="Q252" s="164"/>
      <c r="R252" s="164"/>
      <c r="S252" s="164"/>
      <c r="T252" s="165"/>
      <c r="U252" s="38" t="s">
        <v>66</v>
      </c>
      <c r="V252" s="158">
        <f>IFERROR(SUM(V242:V251),"0")</f>
        <v>84</v>
      </c>
      <c r="W252" s="158">
        <f>IFERROR(SUM(W242:W251),"0")</f>
        <v>84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0.78623999999999994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67</v>
      </c>
      <c r="O253" s="164"/>
      <c r="P253" s="164"/>
      <c r="Q253" s="164"/>
      <c r="R253" s="164"/>
      <c r="S253" s="164"/>
      <c r="T253" s="165"/>
      <c r="U253" s="38" t="s">
        <v>68</v>
      </c>
      <c r="V253" s="158">
        <f>IFERROR(SUMPRODUCT(V242:V251*H242:H251),"0")</f>
        <v>309.40000000000003</v>
      </c>
      <c r="W253" s="158">
        <f>IFERROR(SUMPRODUCT(W242:W251*H242:H251),"0")</f>
        <v>309.40000000000003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68</v>
      </c>
      <c r="V254" s="158">
        <f>IFERROR(V24+V33+V41+V47+V57+V63+V68+V74+V84+V91+V99+V105+V110+V118+V123+V129+V134+V140+V148+V153+V160+V165+V170+V175+V181+V187+V195+V200+V206+V212+V218+V223+V229+V233+V240+V253,"0")</f>
        <v>6977.2199999999993</v>
      </c>
      <c r="W254" s="158">
        <f>IFERROR(W24+W33+W41+W47+W57+W63+W68+W74+W84+W91+W99+W105+W110+W118+W123+W129+W134+W140+W148+W153+W160+W165+W170+W175+W181+W187+W195+W200+W206+W212+W218+W223+W229+W233+W240+W253,"0")</f>
        <v>6977.2199999999993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68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7405.6253999999999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7405.6253999999999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14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14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68</v>
      </c>
      <c r="V257" s="158">
        <f>GrossWeightTotal+PalletQtyTotal*25</f>
        <v>7755.6253999999999</v>
      </c>
      <c r="W257" s="158">
        <f>GrossWeightTotalR+PalletQtyTotalR*25</f>
        <v>7755.6253999999999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1437</v>
      </c>
      <c r="W258" s="158">
        <f>IFERROR(W23+W32+W40+W46+W56+W62+W67+W73+W83+W90+W98+W104+W109+W117+W122+W128+W133+W139+W147+W152+W159+W164+W169+W174+W180+W186+W194+W199+W205+W211+W217+W222+W228+W232+W239+W252,"0")</f>
        <v>1437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17.219899999999999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69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201</v>
      </c>
      <c r="T261" s="180"/>
      <c r="U261" s="170" t="s">
        <v>220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70</v>
      </c>
      <c r="D262" s="170" t="s">
        <v>82</v>
      </c>
      <c r="E262" s="170" t="s">
        <v>92</v>
      </c>
      <c r="F262" s="170" t="s">
        <v>99</v>
      </c>
      <c r="G262" s="170" t="s">
        <v>117</v>
      </c>
      <c r="H262" s="170" t="s">
        <v>125</v>
      </c>
      <c r="I262" s="170" t="s">
        <v>129</v>
      </c>
      <c r="J262" s="170" t="s">
        <v>135</v>
      </c>
      <c r="K262" s="170" t="s">
        <v>148</v>
      </c>
      <c r="L262" s="170" t="s">
        <v>155</v>
      </c>
      <c r="M262" s="170" t="s">
        <v>168</v>
      </c>
      <c r="N262" s="170" t="s">
        <v>173</v>
      </c>
      <c r="O262" s="170" t="s">
        <v>176</v>
      </c>
      <c r="P262" s="170" t="s">
        <v>187</v>
      </c>
      <c r="Q262" s="170" t="s">
        <v>190</v>
      </c>
      <c r="R262" s="170" t="s">
        <v>198</v>
      </c>
      <c r="S262" s="170" t="s">
        <v>202</v>
      </c>
      <c r="T262" s="170" t="s">
        <v>205</v>
      </c>
      <c r="U262" s="170" t="s">
        <v>221</v>
      </c>
      <c r="V262" s="170" t="s">
        <v>226</v>
      </c>
      <c r="W262" s="170" t="s">
        <v>220</v>
      </c>
      <c r="X262" s="170" t="s">
        <v>235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82.5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316.8</v>
      </c>
      <c r="G264" s="47">
        <f>IFERROR(V60*H60,"0")+IFERROR(V61*H61,"0")</f>
        <v>3500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257.27999999999997</v>
      </c>
      <c r="K264" s="47">
        <f>IFERROR(V87*H87,"0")+IFERROR(V88*H88,"0")+IFERROR(V89*H89,"0")</f>
        <v>32.4</v>
      </c>
      <c r="L264" s="47">
        <f>IFERROR(V94*H94,"0")+IFERROR(V95*H95,"0")+IFERROR(V96*H96,"0")+IFERROR(V97*H97,"0")</f>
        <v>1471.8400000000001</v>
      </c>
      <c r="M264" s="47">
        <f>IFERROR(V102*H102,"0")+IFERROR(V103*H103,"0")</f>
        <v>138</v>
      </c>
      <c r="N264" s="47">
        <f>IFERROR(V108*H108,"0")</f>
        <v>66</v>
      </c>
      <c r="O264" s="47">
        <f>IFERROR(V113*H113,"0")+IFERROR(V114*H114,"0")+IFERROR(V115*H115,"0")+IFERROR(V116*H116,"0")</f>
        <v>45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258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809.40000000000009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5288.64</v>
      </c>
      <c r="B267" s="61">
        <f>SUMPRODUCT(--(BA:BA="ПГП"),--(U:U="кор"),H:H,W:W)+SUMPRODUCT(--(BA:BA="ПГП"),--(U:U="кг"),W:W)</f>
        <v>1688.58</v>
      </c>
      <c r="C267" s="61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7,00"/>
        <filter val="1 471,84"/>
        <filter val="10,00"/>
        <filter val="100,00"/>
        <filter val="13,00"/>
        <filter val="138,00"/>
        <filter val="14"/>
        <filter val="15,00"/>
        <filter val="2,00"/>
        <filter val="207,00"/>
        <filter val="22,00"/>
        <filter val="23,00"/>
        <filter val="257,28"/>
        <filter val="258,00"/>
        <filter val="3 500,00"/>
        <filter val="309,40"/>
        <filter val="316,80"/>
        <filter val="32,40"/>
        <filter val="35,00"/>
        <filter val="37,00"/>
        <filter val="44,00"/>
        <filter val="45,00"/>
        <filter val="46,00"/>
        <filter val="500,00"/>
        <filter val="55,00"/>
        <filter val="6 977,22"/>
        <filter val="66,00"/>
        <filter val="69,00"/>
        <filter val="7 405,63"/>
        <filter val="7 755,63"/>
        <filter val="700,00"/>
        <filter val="73,00"/>
        <filter val="76,00"/>
        <filter val="82,00"/>
        <filter val="82,50"/>
        <filter val="84,00"/>
        <filter val="86,00"/>
        <filter val="9,00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