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0E62AE-6207-41BA-861D-9AA9F04E73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H10" i="1"/>
  <c r="H9" i="1"/>
  <c r="A9" i="1"/>
  <c r="F10" i="1" s="1"/>
  <c r="D7" i="1"/>
  <c r="O6" i="1"/>
  <c r="N2" i="1"/>
  <c r="W23" i="1" l="1"/>
  <c r="X159" i="1"/>
  <c r="W195" i="1"/>
  <c r="W40" i="1"/>
  <c r="V254" i="1"/>
  <c r="W84" i="1"/>
  <c r="W152" i="1"/>
  <c r="W159" i="1"/>
  <c r="J9" i="1"/>
  <c r="X32" i="1"/>
  <c r="W255" i="1"/>
  <c r="W257" i="1" s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3" i="1"/>
  <c r="W57" i="1"/>
  <c r="W74" i="1"/>
  <c r="W129" i="1"/>
  <c r="W148" i="1"/>
  <c r="W206" i="1"/>
  <c r="A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F9" i="1"/>
  <c r="W258" i="1" l="1"/>
  <c r="X259" i="1"/>
  <c r="W254" i="1"/>
  <c r="C267" i="1"/>
  <c r="B267" i="1"/>
  <c r="A267" i="1"/>
</calcChain>
</file>

<file path=xl/sharedStrings.xml><?xml version="1.0" encoding="utf-8"?>
<sst xmlns="http://schemas.openxmlformats.org/spreadsheetml/2006/main" count="933" uniqueCount="373">
  <si>
    <t xml:space="preserve">  БЛАНК ЗАКАЗА </t>
  </si>
  <si>
    <t>ЗПФ</t>
  </si>
  <si>
    <t>на отгрузку продукции с ООО Трейд-Сервис с</t>
  </si>
  <si>
    <t>28.12.2023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</si>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</sst>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45299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0.375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4" t="s">
        <v>65</v>
      </c>
      <c r="O22" s="179"/>
      <c r="P22" s="179"/>
      <c r="Q22" s="179"/>
      <c r="R22" s="170"/>
      <c r="S22" s="35"/>
      <c r="T22" s="35"/>
      <c r="U22" s="36" t="s">
        <v>66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70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71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66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66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66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66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hidden="1" customHeight="1" x14ac:dyDescent="0.25">
      <c r="A34" s="177" t="s">
        <v>82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66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79"/>
      <c r="P37" s="179"/>
      <c r="Q37" s="179"/>
      <c r="R37" s="170"/>
      <c r="S37" s="35"/>
      <c r="T37" s="35"/>
      <c r="U37" s="36" t="s">
        <v>66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66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66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77" t="s">
        <v>92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93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66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66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66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104</v>
      </c>
      <c r="O51" s="179"/>
      <c r="P51" s="179"/>
      <c r="Q51" s="179"/>
      <c r="R51" s="170"/>
      <c r="S51" s="35"/>
      <c r="T51" s="35"/>
      <c r="U51" s="36" t="s">
        <v>66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105</v>
      </c>
      <c r="B52" s="55" t="s">
        <v>106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107</v>
      </c>
      <c r="O52" s="179"/>
      <c r="P52" s="179"/>
      <c r="Q52" s="179"/>
      <c r="R52" s="170"/>
      <c r="S52" s="35"/>
      <c r="T52" s="35"/>
      <c r="U52" s="36" t="s">
        <v>66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110</v>
      </c>
      <c r="O53" s="179"/>
      <c r="P53" s="179"/>
      <c r="Q53" s="179"/>
      <c r="R53" s="170"/>
      <c r="S53" s="35"/>
      <c r="T53" s="35"/>
      <c r="U53" s="36" t="s">
        <v>66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113</v>
      </c>
      <c r="O54" s="179"/>
      <c r="P54" s="179"/>
      <c r="Q54" s="179"/>
      <c r="R54" s="170"/>
      <c r="S54" s="35"/>
      <c r="T54" s="35"/>
      <c r="U54" s="36" t="s">
        <v>66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116</v>
      </c>
      <c r="O55" s="179"/>
      <c r="P55" s="179"/>
      <c r="Q55" s="179"/>
      <c r="R55" s="170"/>
      <c r="S55" s="35"/>
      <c r="T55" s="35"/>
      <c r="U55" s="36" t="s">
        <v>66</v>
      </c>
      <c r="V55" s="156">
        <v>5</v>
      </c>
      <c r="W55" s="157">
        <f t="shared" si="0"/>
        <v>5</v>
      </c>
      <c r="X55" s="37">
        <f t="shared" si="1"/>
        <v>7.7499999999999999E-2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58">
        <f>IFERROR(SUM(V50:V55),"0")</f>
        <v>5</v>
      </c>
      <c r="W56" s="158">
        <f>IFERROR(SUM(W50:W55),"0")</f>
        <v>5</v>
      </c>
      <c r="X56" s="158">
        <f>IFERROR(IF(X50="",0,X50),"0")+IFERROR(IF(X51="",0,X51),"0")+IFERROR(IF(X52="",0,X52),"0")+IFERROR(IF(X53="",0,X53),"0")+IFERROR(IF(X54="",0,X54),"0")+IFERROR(IF(X55="",0,X55),"0")</f>
        <v>7.7499999999999999E-2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58">
        <f>IFERROR(SUMPRODUCT(V50:V55*H50:H55),"0")</f>
        <v>36</v>
      </c>
      <c r="W57" s="158">
        <f>IFERROR(SUMPRODUCT(W50:W55*H50:H55),"0")</f>
        <v>36</v>
      </c>
      <c r="X57" s="38"/>
      <c r="Y57" s="159"/>
      <c r="Z57" s="159"/>
    </row>
    <row r="58" spans="1:53" ht="16.5" hidden="1" customHeight="1" x14ac:dyDescent="0.25">
      <c r="A58" s="177" t="s">
        <v>117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120</v>
      </c>
      <c r="L60" s="34" t="s">
        <v>64</v>
      </c>
      <c r="M60" s="33">
        <v>180</v>
      </c>
      <c r="N60" s="273" t="s">
        <v>121</v>
      </c>
      <c r="O60" s="179"/>
      <c r="P60" s="179"/>
      <c r="Q60" s="179"/>
      <c r="R60" s="170"/>
      <c r="S60" s="35"/>
      <c r="T60" s="35"/>
      <c r="U60" s="36" t="s">
        <v>66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124</v>
      </c>
      <c r="O61" s="179"/>
      <c r="P61" s="179"/>
      <c r="Q61" s="179"/>
      <c r="R61" s="170"/>
      <c r="S61" s="35"/>
      <c r="T61" s="35"/>
      <c r="U61" s="36" t="s">
        <v>66</v>
      </c>
      <c r="V61" s="156">
        <v>40</v>
      </c>
      <c r="W61" s="157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58">
        <f>IFERROR(SUM(V60:V61),"0")</f>
        <v>40</v>
      </c>
      <c r="W62" s="158">
        <f>IFERROR(SUM(W60:W61),"0")</f>
        <v>40</v>
      </c>
      <c r="X62" s="158">
        <f>IFERROR(IF(X60="",0,X60),"0")+IFERROR(IF(X61="",0,X61),"0")</f>
        <v>0.34639999999999999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58">
        <f>IFERROR(SUMPRODUCT(V60:V61*H60:H61),"0")</f>
        <v>200</v>
      </c>
      <c r="W63" s="158">
        <f>IFERROR(SUMPRODUCT(W60:W61*H60:H61),"0")</f>
        <v>200</v>
      </c>
      <c r="X63" s="38"/>
      <c r="Y63" s="159"/>
      <c r="Z63" s="159"/>
    </row>
    <row r="64" spans="1:53" ht="16.5" hidden="1" customHeight="1" x14ac:dyDescent="0.25">
      <c r="A64" s="177" t="s">
        <v>125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66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129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130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131</v>
      </c>
      <c r="B71" s="55" t="s">
        <v>132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66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66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135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126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66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66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140</v>
      </c>
      <c r="B79" s="55" t="s">
        <v>141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66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66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66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hidden="1" customHeight="1" x14ac:dyDescent="0.25">
      <c r="A82" s="55" t="s">
        <v>146</v>
      </c>
      <c r="B82" s="55" t="s">
        <v>147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66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hidden="1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58">
        <f>IFERROR(SUM(V77:V82),"0")</f>
        <v>0</v>
      </c>
      <c r="W83" s="158">
        <f>IFERROR(SUM(W77:W82),"0")</f>
        <v>0</v>
      </c>
      <c r="X83" s="158">
        <f>IFERROR(IF(X77="",0,X77),"0")+IFERROR(IF(X78="",0,X78),"0")+IFERROR(IF(X79="",0,X79),"0")+IFERROR(IF(X80="",0,X80),"0")+IFERROR(IF(X81="",0,X81),"0")+IFERROR(IF(X82="",0,X82),"0")</f>
        <v>0</v>
      </c>
      <c r="Y83" s="159"/>
      <c r="Z83" s="159"/>
    </row>
    <row r="84" spans="1:53" hidden="1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58">
        <f>IFERROR(SUMPRODUCT(V77:V82*H77:H82),"0")</f>
        <v>0</v>
      </c>
      <c r="W84" s="158">
        <f>IFERROR(SUMPRODUCT(W77:W82*H77:H82),"0")</f>
        <v>0</v>
      </c>
      <c r="X84" s="38"/>
      <c r="Y84" s="159"/>
      <c r="Z84" s="159"/>
    </row>
    <row r="85" spans="1:53" ht="16.5" hidden="1" customHeight="1" x14ac:dyDescent="0.25">
      <c r="A85" s="177" t="s">
        <v>148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148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149</v>
      </c>
      <c r="B87" s="55" t="s">
        <v>150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66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66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153</v>
      </c>
      <c r="B89" s="55" t="s">
        <v>154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66</v>
      </c>
      <c r="V89" s="156">
        <v>22</v>
      </c>
      <c r="W89" s="157">
        <f>IFERROR(IF(V89="","",V89),"")</f>
        <v>22</v>
      </c>
      <c r="X89" s="37">
        <f>IFERROR(IF(V89="","",V89*0.0155),"")</f>
        <v>0.34099999999999997</v>
      </c>
      <c r="Y89" s="57"/>
      <c r="Z89" s="58"/>
      <c r="AD89" s="62"/>
      <c r="BA89" s="93" t="s">
        <v>75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58">
        <f>IFERROR(SUM(V87:V89),"0")</f>
        <v>22</v>
      </c>
      <c r="W90" s="158">
        <f>IFERROR(SUM(W87:W89),"0")</f>
        <v>22</v>
      </c>
      <c r="X90" s="158">
        <f>IFERROR(IF(X87="",0,X87),"0")+IFERROR(IF(X88="",0,X88),"0")+IFERROR(IF(X89="",0,X89),"0")</f>
        <v>0.34099999999999997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58">
        <f>IFERROR(SUMPRODUCT(V87:V89*H87:H89),"0")</f>
        <v>67.760000000000005</v>
      </c>
      <c r="W91" s="158">
        <f>IFERROR(SUMPRODUCT(W87:W89*H87:H89),"0")</f>
        <v>67.760000000000005</v>
      </c>
      <c r="X91" s="38"/>
      <c r="Y91" s="159"/>
      <c r="Z91" s="159"/>
    </row>
    <row r="92" spans="1:53" ht="16.5" hidden="1" customHeight="1" x14ac:dyDescent="0.25">
      <c r="A92" s="177" t="s">
        <v>155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156</v>
      </c>
      <c r="B94" s="55" t="s">
        <v>157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158</v>
      </c>
      <c r="O94" s="179"/>
      <c r="P94" s="179"/>
      <c r="Q94" s="179"/>
      <c r="R94" s="170"/>
      <c r="S94" s="35"/>
      <c r="T94" s="35"/>
      <c r="U94" s="36" t="s">
        <v>66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159</v>
      </c>
      <c r="B95" s="55" t="s">
        <v>160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161</v>
      </c>
      <c r="O95" s="179"/>
      <c r="P95" s="179"/>
      <c r="Q95" s="179"/>
      <c r="R95" s="170"/>
      <c r="S95" s="35"/>
      <c r="T95" s="35"/>
      <c r="U95" s="36" t="s">
        <v>66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162</v>
      </c>
      <c r="B96" s="55" t="s">
        <v>163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164</v>
      </c>
      <c r="O96" s="179"/>
      <c r="P96" s="179"/>
      <c r="Q96" s="179"/>
      <c r="R96" s="170"/>
      <c r="S96" s="35"/>
      <c r="T96" s="35"/>
      <c r="U96" s="36" t="s">
        <v>66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165</v>
      </c>
      <c r="B97" s="55" t="s">
        <v>166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167</v>
      </c>
      <c r="O97" s="179"/>
      <c r="P97" s="179"/>
      <c r="Q97" s="179"/>
      <c r="R97" s="170"/>
      <c r="S97" s="35"/>
      <c r="T97" s="35"/>
      <c r="U97" s="36" t="s">
        <v>66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67</v>
      </c>
      <c r="O98" s="175"/>
      <c r="P98" s="175"/>
      <c r="Q98" s="175"/>
      <c r="R98" s="175"/>
      <c r="S98" s="175"/>
      <c r="T98" s="176"/>
      <c r="U98" s="38" t="s">
        <v>66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hidden="1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67</v>
      </c>
      <c r="O99" s="175"/>
      <c r="P99" s="175"/>
      <c r="Q99" s="175"/>
      <c r="R99" s="175"/>
      <c r="S99" s="175"/>
      <c r="T99" s="176"/>
      <c r="U99" s="38" t="s">
        <v>68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77" t="s">
        <v>168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126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hidden="1" customHeight="1" x14ac:dyDescent="0.25">
      <c r="A102" s="55" t="s">
        <v>169</v>
      </c>
      <c r="B102" s="55" t="s">
        <v>170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66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171</v>
      </c>
      <c r="B103" s="55" t="s">
        <v>172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66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67</v>
      </c>
      <c r="O104" s="175"/>
      <c r="P104" s="175"/>
      <c r="Q104" s="175"/>
      <c r="R104" s="175"/>
      <c r="S104" s="175"/>
      <c r="T104" s="176"/>
      <c r="U104" s="38" t="s">
        <v>66</v>
      </c>
      <c r="V104" s="158">
        <f>IFERROR(SUM(V102:V103),"0")</f>
        <v>0</v>
      </c>
      <c r="W104" s="158">
        <f>IFERROR(SUM(W102:W103),"0")</f>
        <v>0</v>
      </c>
      <c r="X104" s="158">
        <f>IFERROR(IF(X102="",0,X102),"0")+IFERROR(IF(X103="",0,X103),"0")</f>
        <v>0</v>
      </c>
      <c r="Y104" s="159"/>
      <c r="Z104" s="159"/>
    </row>
    <row r="105" spans="1:53" hidden="1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67</v>
      </c>
      <c r="O105" s="175"/>
      <c r="P105" s="175"/>
      <c r="Q105" s="175"/>
      <c r="R105" s="175"/>
      <c r="S105" s="175"/>
      <c r="T105" s="176"/>
      <c r="U105" s="38" t="s">
        <v>68</v>
      </c>
      <c r="V105" s="158">
        <f>IFERROR(SUMPRODUCT(V102:V103*H102:H103),"0")</f>
        <v>0</v>
      </c>
      <c r="W105" s="158">
        <f>IFERROR(SUMPRODUCT(W102:W103*H102:H103),"0")</f>
        <v>0</v>
      </c>
      <c r="X105" s="38"/>
      <c r="Y105" s="159"/>
      <c r="Z105" s="159"/>
    </row>
    <row r="106" spans="1:53" ht="16.5" hidden="1" customHeight="1" x14ac:dyDescent="0.25">
      <c r="A106" s="177" t="s">
        <v>173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126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174</v>
      </c>
      <c r="B108" s="55" t="s">
        <v>175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66</v>
      </c>
      <c r="V108" s="156">
        <v>10</v>
      </c>
      <c r="W108" s="157">
        <f>IFERROR(IF(V108="","",V108),"")</f>
        <v>10</v>
      </c>
      <c r="X108" s="37">
        <f>IFERROR(IF(V108="","",V108*0.01788),"")</f>
        <v>0.17880000000000001</v>
      </c>
      <c r="Y108" s="57"/>
      <c r="Z108" s="58"/>
      <c r="AD108" s="62"/>
      <c r="BA108" s="100" t="s">
        <v>75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67</v>
      </c>
      <c r="O109" s="175"/>
      <c r="P109" s="175"/>
      <c r="Q109" s="175"/>
      <c r="R109" s="175"/>
      <c r="S109" s="175"/>
      <c r="T109" s="176"/>
      <c r="U109" s="38" t="s">
        <v>66</v>
      </c>
      <c r="V109" s="158">
        <f>IFERROR(SUM(V108:V108),"0")</f>
        <v>10</v>
      </c>
      <c r="W109" s="158">
        <f>IFERROR(SUM(W108:W108),"0")</f>
        <v>10</v>
      </c>
      <c r="X109" s="158">
        <f>IFERROR(IF(X108="",0,X108),"0")</f>
        <v>0.17880000000000001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67</v>
      </c>
      <c r="O110" s="175"/>
      <c r="P110" s="175"/>
      <c r="Q110" s="175"/>
      <c r="R110" s="175"/>
      <c r="S110" s="175"/>
      <c r="T110" s="176"/>
      <c r="U110" s="38" t="s">
        <v>68</v>
      </c>
      <c r="V110" s="158">
        <f>IFERROR(SUMPRODUCT(V108:V108*H108:H108),"0")</f>
        <v>30</v>
      </c>
      <c r="W110" s="158">
        <f>IFERROR(SUMPRODUCT(W108:W108*H108:H108),"0")</f>
        <v>30</v>
      </c>
      <c r="X110" s="38"/>
      <c r="Y110" s="159"/>
      <c r="Z110" s="159"/>
    </row>
    <row r="111" spans="1:53" ht="16.5" hidden="1" customHeight="1" x14ac:dyDescent="0.25">
      <c r="A111" s="177" t="s">
        <v>176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126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177</v>
      </c>
      <c r="B113" s="55" t="s">
        <v>178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66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179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180</v>
      </c>
      <c r="B114" s="55" t="s">
        <v>181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36" t="s">
        <v>182</v>
      </c>
      <c r="O114" s="179"/>
      <c r="P114" s="179"/>
      <c r="Q114" s="179"/>
      <c r="R114" s="170"/>
      <c r="S114" s="35"/>
      <c r="T114" s="35"/>
      <c r="U114" s="36" t="s">
        <v>66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179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66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185</v>
      </c>
      <c r="B116" s="55" t="s">
        <v>186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66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67</v>
      </c>
      <c r="O117" s="175"/>
      <c r="P117" s="175"/>
      <c r="Q117" s="175"/>
      <c r="R117" s="175"/>
      <c r="S117" s="175"/>
      <c r="T117" s="176"/>
      <c r="U117" s="38" t="s">
        <v>66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67</v>
      </c>
      <c r="O118" s="175"/>
      <c r="P118" s="175"/>
      <c r="Q118" s="175"/>
      <c r="R118" s="175"/>
      <c r="S118" s="175"/>
      <c r="T118" s="176"/>
      <c r="U118" s="38" t="s">
        <v>68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77" t="s">
        <v>187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126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188</v>
      </c>
      <c r="B121" s="55" t="s">
        <v>189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66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67</v>
      </c>
      <c r="O122" s="175"/>
      <c r="P122" s="175"/>
      <c r="Q122" s="175"/>
      <c r="R122" s="175"/>
      <c r="S122" s="175"/>
      <c r="T122" s="176"/>
      <c r="U122" s="38" t="s">
        <v>66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67</v>
      </c>
      <c r="O123" s="175"/>
      <c r="P123" s="175"/>
      <c r="Q123" s="175"/>
      <c r="R123" s="175"/>
      <c r="S123" s="175"/>
      <c r="T123" s="176"/>
      <c r="U123" s="38" t="s">
        <v>68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190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191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192</v>
      </c>
      <c r="B126" s="55" t="s">
        <v>193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194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66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195</v>
      </c>
      <c r="B127" s="55" t="s">
        <v>196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197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66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67</v>
      </c>
      <c r="O128" s="175"/>
      <c r="P128" s="175"/>
      <c r="Q128" s="175"/>
      <c r="R128" s="175"/>
      <c r="S128" s="175"/>
      <c r="T128" s="176"/>
      <c r="U128" s="38" t="s">
        <v>66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67</v>
      </c>
      <c r="O129" s="175"/>
      <c r="P129" s="175"/>
      <c r="Q129" s="175"/>
      <c r="R129" s="175"/>
      <c r="S129" s="175"/>
      <c r="T129" s="176"/>
      <c r="U129" s="38" t="s">
        <v>68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198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126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199</v>
      </c>
      <c r="B132" s="55" t="s">
        <v>200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66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67</v>
      </c>
      <c r="O133" s="175"/>
      <c r="P133" s="175"/>
      <c r="Q133" s="175"/>
      <c r="R133" s="175"/>
      <c r="S133" s="175"/>
      <c r="T133" s="176"/>
      <c r="U133" s="38" t="s">
        <v>66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67</v>
      </c>
      <c r="O134" s="175"/>
      <c r="P134" s="175"/>
      <c r="Q134" s="175"/>
      <c r="R134" s="175"/>
      <c r="S134" s="175"/>
      <c r="T134" s="176"/>
      <c r="U134" s="38" t="s">
        <v>68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201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202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191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203</v>
      </c>
      <c r="B138" s="55" t="s">
        <v>204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66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67</v>
      </c>
      <c r="O139" s="175"/>
      <c r="P139" s="175"/>
      <c r="Q139" s="175"/>
      <c r="R139" s="175"/>
      <c r="S139" s="175"/>
      <c r="T139" s="176"/>
      <c r="U139" s="38" t="s">
        <v>66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67</v>
      </c>
      <c r="O140" s="175"/>
      <c r="P140" s="175"/>
      <c r="Q140" s="175"/>
      <c r="R140" s="175"/>
      <c r="S140" s="175"/>
      <c r="T140" s="176"/>
      <c r="U140" s="38" t="s">
        <v>68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205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206</v>
      </c>
      <c r="B143" s="55" t="s">
        <v>207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66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208</v>
      </c>
      <c r="B144" s="55" t="s">
        <v>209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210</v>
      </c>
      <c r="O144" s="179"/>
      <c r="P144" s="179"/>
      <c r="Q144" s="179"/>
      <c r="R144" s="170"/>
      <c r="S144" s="35"/>
      <c r="T144" s="35"/>
      <c r="U144" s="36" t="s">
        <v>66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211</v>
      </c>
      <c r="B145" s="55" t="s">
        <v>212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66</v>
      </c>
      <c r="V145" s="156">
        <v>6</v>
      </c>
      <c r="W145" s="157">
        <f>IFERROR(IF(V145="","",V145),"")</f>
        <v>6</v>
      </c>
      <c r="X145" s="37">
        <f>IFERROR(IF(V145="","",V145*0.00866),"")</f>
        <v>5.1959999999999992E-2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213</v>
      </c>
      <c r="B146" s="55" t="s">
        <v>214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66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67</v>
      </c>
      <c r="O147" s="175"/>
      <c r="P147" s="175"/>
      <c r="Q147" s="175"/>
      <c r="R147" s="175"/>
      <c r="S147" s="175"/>
      <c r="T147" s="176"/>
      <c r="U147" s="38" t="s">
        <v>66</v>
      </c>
      <c r="V147" s="158">
        <f>IFERROR(SUM(V143:V146),"0")</f>
        <v>6</v>
      </c>
      <c r="W147" s="158">
        <f>IFERROR(SUM(W143:W146),"0")</f>
        <v>6</v>
      </c>
      <c r="X147" s="158">
        <f>IFERROR(IF(X143="",0,X143),"0")+IFERROR(IF(X144="",0,X144),"0")+IFERROR(IF(X145="",0,X145),"0")+IFERROR(IF(X146="",0,X146),"0")</f>
        <v>5.1959999999999992E-2</v>
      </c>
      <c r="Y147" s="159"/>
      <c r="Z147" s="159"/>
    </row>
    <row r="148" spans="1:53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67</v>
      </c>
      <c r="O148" s="175"/>
      <c r="P148" s="175"/>
      <c r="Q148" s="175"/>
      <c r="R148" s="175"/>
      <c r="S148" s="175"/>
      <c r="T148" s="176"/>
      <c r="U148" s="38" t="s">
        <v>68</v>
      </c>
      <c r="V148" s="158">
        <f>IFERROR(SUMPRODUCT(V143:V146*H143:H146),"0")</f>
        <v>30</v>
      </c>
      <c r="W148" s="158">
        <f>IFERROR(SUMPRODUCT(W143:W146*H143:H146),"0")</f>
        <v>30</v>
      </c>
      <c r="X148" s="38"/>
      <c r="Y148" s="159"/>
      <c r="Z148" s="159"/>
    </row>
    <row r="149" spans="1:53" ht="14.25" hidden="1" customHeight="1" x14ac:dyDescent="0.25">
      <c r="A149" s="185" t="s">
        <v>215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216</v>
      </c>
      <c r="B150" s="55" t="s">
        <v>217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66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218</v>
      </c>
      <c r="B151" s="55" t="s">
        <v>219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66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67</v>
      </c>
      <c r="O152" s="175"/>
      <c r="P152" s="175"/>
      <c r="Q152" s="175"/>
      <c r="R152" s="175"/>
      <c r="S152" s="175"/>
      <c r="T152" s="176"/>
      <c r="U152" s="38" t="s">
        <v>66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67</v>
      </c>
      <c r="O153" s="175"/>
      <c r="P153" s="175"/>
      <c r="Q153" s="175"/>
      <c r="R153" s="175"/>
      <c r="S153" s="175"/>
      <c r="T153" s="176"/>
      <c r="U153" s="38" t="s">
        <v>68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220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221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71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hidden="1" customHeight="1" x14ac:dyDescent="0.25">
      <c r="A157" s="55" t="s">
        <v>222</v>
      </c>
      <c r="B157" s="55" t="s">
        <v>223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66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224</v>
      </c>
      <c r="B158" s="55" t="s">
        <v>225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66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hidden="1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67</v>
      </c>
      <c r="O159" s="175"/>
      <c r="P159" s="175"/>
      <c r="Q159" s="175"/>
      <c r="R159" s="175"/>
      <c r="S159" s="175"/>
      <c r="T159" s="176"/>
      <c r="U159" s="38" t="s">
        <v>66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67</v>
      </c>
      <c r="O160" s="175"/>
      <c r="P160" s="175"/>
      <c r="Q160" s="175"/>
      <c r="R160" s="175"/>
      <c r="S160" s="175"/>
      <c r="T160" s="176"/>
      <c r="U160" s="38" t="s">
        <v>68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77" t="s">
        <v>226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226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227</v>
      </c>
      <c r="B163" s="55" t="s">
        <v>228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197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66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67</v>
      </c>
      <c r="O164" s="175"/>
      <c r="P164" s="175"/>
      <c r="Q164" s="175"/>
      <c r="R164" s="175"/>
      <c r="S164" s="175"/>
      <c r="T164" s="176"/>
      <c r="U164" s="38" t="s">
        <v>66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67</v>
      </c>
      <c r="O165" s="175"/>
      <c r="P165" s="175"/>
      <c r="Q165" s="175"/>
      <c r="R165" s="175"/>
      <c r="S165" s="175"/>
      <c r="T165" s="176"/>
      <c r="U165" s="38" t="s">
        <v>68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220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229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230</v>
      </c>
      <c r="B168" s="55" t="s">
        <v>231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232</v>
      </c>
      <c r="M168" s="33">
        <v>365</v>
      </c>
      <c r="N168" s="252" t="s">
        <v>233</v>
      </c>
      <c r="O168" s="179"/>
      <c r="P168" s="179"/>
      <c r="Q168" s="179"/>
      <c r="R168" s="170"/>
      <c r="S168" s="35"/>
      <c r="T168" s="35"/>
      <c r="U168" s="36" t="s">
        <v>66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234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67</v>
      </c>
      <c r="O169" s="175"/>
      <c r="P169" s="175"/>
      <c r="Q169" s="175"/>
      <c r="R169" s="175"/>
      <c r="S169" s="175"/>
      <c r="T169" s="176"/>
      <c r="U169" s="38" t="s">
        <v>66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67</v>
      </c>
      <c r="O170" s="175"/>
      <c r="P170" s="175"/>
      <c r="Q170" s="175"/>
      <c r="R170" s="175"/>
      <c r="S170" s="175"/>
      <c r="T170" s="176"/>
      <c r="U170" s="38" t="s">
        <v>68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235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71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236</v>
      </c>
      <c r="B173" s="55" t="s">
        <v>237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15" t="s">
        <v>238</v>
      </c>
      <c r="O173" s="179"/>
      <c r="P173" s="179"/>
      <c r="Q173" s="179"/>
      <c r="R173" s="170"/>
      <c r="S173" s="35"/>
      <c r="T173" s="35"/>
      <c r="U173" s="36" t="s">
        <v>66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67</v>
      </c>
      <c r="O174" s="175"/>
      <c r="P174" s="175"/>
      <c r="Q174" s="175"/>
      <c r="R174" s="175"/>
      <c r="S174" s="175"/>
      <c r="T174" s="176"/>
      <c r="U174" s="38" t="s">
        <v>66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67</v>
      </c>
      <c r="O175" s="175"/>
      <c r="P175" s="175"/>
      <c r="Q175" s="175"/>
      <c r="R175" s="175"/>
      <c r="S175" s="175"/>
      <c r="T175" s="176"/>
      <c r="U175" s="38" t="s">
        <v>68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66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67</v>
      </c>
      <c r="O180" s="175"/>
      <c r="P180" s="175"/>
      <c r="Q180" s="175"/>
      <c r="R180" s="175"/>
      <c r="S180" s="175"/>
      <c r="T180" s="176"/>
      <c r="U180" s="38" t="s">
        <v>66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67</v>
      </c>
      <c r="O181" s="175"/>
      <c r="P181" s="175"/>
      <c r="Q181" s="175"/>
      <c r="R181" s="175"/>
      <c r="S181" s="175"/>
      <c r="T181" s="176"/>
      <c r="U181" s="38" t="s">
        <v>68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66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66</v>
      </c>
      <c r="V185" s="156">
        <v>2</v>
      </c>
      <c r="W185" s="157">
        <f>IFERROR(IF(V185="","",V185),"")</f>
        <v>2</v>
      </c>
      <c r="X185" s="37">
        <f>IFERROR(IF(V185="","",V185*0.0155),"")</f>
        <v>3.1E-2</v>
      </c>
      <c r="Y185" s="57"/>
      <c r="Z185" s="58"/>
      <c r="AD185" s="62"/>
      <c r="BA185" s="123" t="s">
        <v>1</v>
      </c>
    </row>
    <row r="186" spans="1:53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67</v>
      </c>
      <c r="O186" s="175"/>
      <c r="P186" s="175"/>
      <c r="Q186" s="175"/>
      <c r="R186" s="175"/>
      <c r="S186" s="175"/>
      <c r="T186" s="176"/>
      <c r="U186" s="38" t="s">
        <v>66</v>
      </c>
      <c r="V186" s="158">
        <f>IFERROR(SUM(V184:V185),"0")</f>
        <v>2</v>
      </c>
      <c r="W186" s="158">
        <f>IFERROR(SUM(W184:W185),"0")</f>
        <v>2</v>
      </c>
      <c r="X186" s="158">
        <f>IFERROR(IF(X184="",0,X184),"0")+IFERROR(IF(X185="",0,X185),"0")</f>
        <v>3.1E-2</v>
      </c>
      <c r="Y186" s="159"/>
      <c r="Z186" s="159"/>
    </row>
    <row r="187" spans="1:53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67</v>
      </c>
      <c r="O187" s="175"/>
      <c r="P187" s="175"/>
      <c r="Q187" s="175"/>
      <c r="R187" s="175"/>
      <c r="S187" s="175"/>
      <c r="T187" s="176"/>
      <c r="U187" s="38" t="s">
        <v>68</v>
      </c>
      <c r="V187" s="158">
        <f>IFERROR(SUMPRODUCT(V184:V185*H184:H185),"0")</f>
        <v>11.2</v>
      </c>
      <c r="W187" s="158">
        <f>IFERROR(SUMPRODUCT(W184:W185*H184:H185),"0")</f>
        <v>11.2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66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66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66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66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67</v>
      </c>
      <c r="O194" s="175"/>
      <c r="P194" s="175"/>
      <c r="Q194" s="175"/>
      <c r="R194" s="175"/>
      <c r="S194" s="175"/>
      <c r="T194" s="176"/>
      <c r="U194" s="38" t="s">
        <v>66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hidden="1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67</v>
      </c>
      <c r="O195" s="175"/>
      <c r="P195" s="175"/>
      <c r="Q195" s="175"/>
      <c r="R195" s="175"/>
      <c r="S195" s="175"/>
      <c r="T195" s="176"/>
      <c r="U195" s="38" t="s">
        <v>68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232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66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234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66</v>
      </c>
      <c r="V203" s="156">
        <v>1</v>
      </c>
      <c r="W203" s="157">
        <f>IFERROR(IF(V203="","",V203),"")</f>
        <v>1</v>
      </c>
      <c r="X203" s="37">
        <f>IFERROR(IF(V203="","",V203*0.0155),"")</f>
        <v>1.55E-2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66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67</v>
      </c>
      <c r="O205" s="175"/>
      <c r="P205" s="175"/>
      <c r="Q205" s="175"/>
      <c r="R205" s="175"/>
      <c r="S205" s="175"/>
      <c r="T205" s="176"/>
      <c r="U205" s="38" t="s">
        <v>66</v>
      </c>
      <c r="V205" s="158">
        <f>IFERROR(SUM(V203:V204),"0")</f>
        <v>1</v>
      </c>
      <c r="W205" s="158">
        <f>IFERROR(SUM(W203:W204),"0")</f>
        <v>1</v>
      </c>
      <c r="X205" s="158">
        <f>IFERROR(IF(X203="",0,X203),"0")+IFERROR(IF(X204="",0,X204),"0")</f>
        <v>1.55E-2</v>
      </c>
      <c r="Y205" s="159"/>
      <c r="Z205" s="159"/>
    </row>
    <row r="206" spans="1:53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67</v>
      </c>
      <c r="O206" s="175"/>
      <c r="P206" s="175"/>
      <c r="Q206" s="175"/>
      <c r="R206" s="175"/>
      <c r="S206" s="175"/>
      <c r="T206" s="176"/>
      <c r="U206" s="38" t="s">
        <v>68</v>
      </c>
      <c r="V206" s="158">
        <f>IFERROR(SUMPRODUCT(V203:V204*H203:H204),"0")</f>
        <v>6.88</v>
      </c>
      <c r="W206" s="158">
        <f>IFERROR(SUMPRODUCT(W203:W204*H203:H204),"0")</f>
        <v>6.88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66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67</v>
      </c>
      <c r="O211" s="175"/>
      <c r="P211" s="175"/>
      <c r="Q211" s="175"/>
      <c r="R211" s="175"/>
      <c r="S211" s="175"/>
      <c r="T211" s="176"/>
      <c r="U211" s="38" t="s">
        <v>66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67</v>
      </c>
      <c r="O212" s="175"/>
      <c r="P212" s="175"/>
      <c r="Q212" s="175"/>
      <c r="R212" s="175"/>
      <c r="S212" s="175"/>
      <c r="T212" s="176"/>
      <c r="U212" s="38" t="s">
        <v>68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66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67</v>
      </c>
      <c r="O217" s="175"/>
      <c r="P217" s="175"/>
      <c r="Q217" s="175"/>
      <c r="R217" s="175"/>
      <c r="S217" s="175"/>
      <c r="T217" s="176"/>
      <c r="U217" s="38" t="s">
        <v>66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67</v>
      </c>
      <c r="O218" s="175"/>
      <c r="P218" s="175"/>
      <c r="Q218" s="175"/>
      <c r="R218" s="175"/>
      <c r="S218" s="175"/>
      <c r="T218" s="176"/>
      <c r="U218" s="38" t="s">
        <v>68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66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130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120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66</v>
      </c>
      <c r="V227" s="156">
        <v>76</v>
      </c>
      <c r="W227" s="157">
        <f>IFERROR(IF(V227="","",V227),"")</f>
        <v>76</v>
      </c>
      <c r="X227" s="37">
        <f>IFERROR(IF(V227="","",V227*0.00502),"")</f>
        <v>0.38152000000000003</v>
      </c>
      <c r="Y227" s="57"/>
      <c r="Z227" s="58"/>
      <c r="AD227" s="62"/>
      <c r="BA227" s="134" t="s">
        <v>75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67</v>
      </c>
      <c r="O228" s="175"/>
      <c r="P228" s="175"/>
      <c r="Q228" s="175"/>
      <c r="R228" s="175"/>
      <c r="S228" s="175"/>
      <c r="T228" s="176"/>
      <c r="U228" s="38" t="s">
        <v>66</v>
      </c>
      <c r="V228" s="158">
        <f>IFERROR(SUM(V227:V227),"0")</f>
        <v>76</v>
      </c>
      <c r="W228" s="158">
        <f>IFERROR(SUM(W227:W227),"0")</f>
        <v>76</v>
      </c>
      <c r="X228" s="158">
        <f>IFERROR(IF(X227="",0,X227),"0")</f>
        <v>0.38152000000000003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67</v>
      </c>
      <c r="O229" s="175"/>
      <c r="P229" s="175"/>
      <c r="Q229" s="175"/>
      <c r="R229" s="175"/>
      <c r="S229" s="175"/>
      <c r="T229" s="176"/>
      <c r="U229" s="38" t="s">
        <v>68</v>
      </c>
      <c r="V229" s="158">
        <f>IFERROR(SUMPRODUCT(V227:V227*H227:H227),"0")</f>
        <v>136.80000000000001</v>
      </c>
      <c r="W229" s="158">
        <f>IFERROR(SUMPRODUCT(W227:W227*H227:H227),"0")</f>
        <v>136.80000000000001</v>
      </c>
      <c r="X229" s="38"/>
      <c r="Y229" s="159"/>
      <c r="Z229" s="159"/>
    </row>
    <row r="230" spans="1:53" ht="14.25" hidden="1" customHeight="1" x14ac:dyDescent="0.25">
      <c r="A230" s="185" t="s">
        <v>71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66</v>
      </c>
      <c r="V231" s="156">
        <v>10</v>
      </c>
      <c r="W231" s="157">
        <f>IFERROR(IF(V231="","",V231),"")</f>
        <v>10</v>
      </c>
      <c r="X231" s="37">
        <f>IFERROR(IF(V231="","",V231*0.0155),"")</f>
        <v>0.155</v>
      </c>
      <c r="Y231" s="57"/>
      <c r="Z231" s="58"/>
      <c r="AD231" s="62"/>
      <c r="BA231" s="135" t="s">
        <v>75</v>
      </c>
    </row>
    <row r="232" spans="1:53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67</v>
      </c>
      <c r="O232" s="175"/>
      <c r="P232" s="175"/>
      <c r="Q232" s="175"/>
      <c r="R232" s="175"/>
      <c r="S232" s="175"/>
      <c r="T232" s="176"/>
      <c r="U232" s="38" t="s">
        <v>66</v>
      </c>
      <c r="V232" s="158">
        <f>IFERROR(SUM(V231:V231),"0")</f>
        <v>10</v>
      </c>
      <c r="W232" s="158">
        <f>IFERROR(SUM(W231:W231),"0")</f>
        <v>10</v>
      </c>
      <c r="X232" s="158">
        <f>IFERROR(IF(X231="",0,X231),"0")</f>
        <v>0.155</v>
      </c>
      <c r="Y232" s="159"/>
      <c r="Z232" s="159"/>
    </row>
    <row r="233" spans="1:53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67</v>
      </c>
      <c r="O233" s="175"/>
      <c r="P233" s="175"/>
      <c r="Q233" s="175"/>
      <c r="R233" s="175"/>
      <c r="S233" s="175"/>
      <c r="T233" s="176"/>
      <c r="U233" s="38" t="s">
        <v>68</v>
      </c>
      <c r="V233" s="158">
        <f>IFERROR(SUMPRODUCT(V231:V231*H231:H231),"0")</f>
        <v>60</v>
      </c>
      <c r="W233" s="158">
        <f>IFERROR(SUMPRODUCT(W231:W231*H231:H231),"0")</f>
        <v>60</v>
      </c>
      <c r="X233" s="38"/>
      <c r="Y233" s="159"/>
      <c r="Z233" s="159"/>
    </row>
    <row r="234" spans="1:53" ht="14.25" hidden="1" customHeight="1" x14ac:dyDescent="0.25">
      <c r="A234" s="185" t="s">
        <v>148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74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66</v>
      </c>
      <c r="V235" s="156">
        <v>10</v>
      </c>
      <c r="W235" s="157">
        <f>IFERROR(IF(V235="","",V235),"")</f>
        <v>10</v>
      </c>
      <c r="X235" s="37">
        <f>IFERROR(IF(V235="","",V235*0.00936),"")</f>
        <v>9.3600000000000003E-2</v>
      </c>
      <c r="Y235" s="57"/>
      <c r="Z235" s="58"/>
      <c r="AD235" s="62"/>
      <c r="BA235" s="136" t="s">
        <v>75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66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66</v>
      </c>
      <c r="V237" s="156">
        <v>40</v>
      </c>
      <c r="W237" s="157">
        <f>IFERROR(IF(V237="","",V237),"")</f>
        <v>40</v>
      </c>
      <c r="X237" s="37">
        <f>IFERROR(IF(V237="","",V237*0.0155),"")</f>
        <v>0.62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74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66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75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67</v>
      </c>
      <c r="O239" s="175"/>
      <c r="P239" s="175"/>
      <c r="Q239" s="175"/>
      <c r="R239" s="175"/>
      <c r="S239" s="175"/>
      <c r="T239" s="176"/>
      <c r="U239" s="38" t="s">
        <v>66</v>
      </c>
      <c r="V239" s="158">
        <f>IFERROR(SUM(V235:V238),"0")</f>
        <v>50</v>
      </c>
      <c r="W239" s="158">
        <f>IFERROR(SUM(W235:W238),"0")</f>
        <v>50</v>
      </c>
      <c r="X239" s="158">
        <f>IFERROR(IF(X235="",0,X235),"0")+IFERROR(IF(X236="",0,X236),"0")+IFERROR(IF(X237="",0,X237),"0")+IFERROR(IF(X238="",0,X238),"0")</f>
        <v>0.71360000000000001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67</v>
      </c>
      <c r="O240" s="175"/>
      <c r="P240" s="175"/>
      <c r="Q240" s="175"/>
      <c r="R240" s="175"/>
      <c r="S240" s="175"/>
      <c r="T240" s="176"/>
      <c r="U240" s="38" t="s">
        <v>68</v>
      </c>
      <c r="V240" s="158">
        <f>IFERROR(SUMPRODUCT(V235:V238*H235:H238),"0")</f>
        <v>227</v>
      </c>
      <c r="W240" s="158">
        <f>IFERROR(SUMPRODUCT(W235:W238*H235:H238),"0")</f>
        <v>227</v>
      </c>
      <c r="X240" s="38"/>
      <c r="Y240" s="159"/>
      <c r="Z240" s="159"/>
    </row>
    <row r="241" spans="1:53" ht="14.25" hidden="1" customHeight="1" x14ac:dyDescent="0.25">
      <c r="A241" s="185" t="s">
        <v>126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74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66</v>
      </c>
      <c r="V242" s="156">
        <v>9</v>
      </c>
      <c r="W242" s="157">
        <f t="shared" ref="W242:W251" si="4">IFERROR(IF(V242="","",V242),"")</f>
        <v>9</v>
      </c>
      <c r="X242" s="37">
        <f t="shared" ref="X242:X247" si="5">IFERROR(IF(V242="","",V242*0.00936),"")</f>
        <v>8.4240000000000009E-2</v>
      </c>
      <c r="Y242" s="57"/>
      <c r="Z242" s="58"/>
      <c r="AD242" s="62"/>
      <c r="BA242" s="140" t="s">
        <v>75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66</v>
      </c>
      <c r="V243" s="156">
        <v>19</v>
      </c>
      <c r="W243" s="157">
        <f t="shared" si="4"/>
        <v>19</v>
      </c>
      <c r="X243" s="37">
        <f t="shared" si="5"/>
        <v>0.17784</v>
      </c>
      <c r="Y243" s="57"/>
      <c r="Z243" s="58"/>
      <c r="AD243" s="62"/>
      <c r="BA243" s="141" t="s">
        <v>75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66</v>
      </c>
      <c r="V244" s="156">
        <v>135</v>
      </c>
      <c r="W244" s="157">
        <f t="shared" si="4"/>
        <v>135</v>
      </c>
      <c r="X244" s="37">
        <f t="shared" si="5"/>
        <v>1.2636000000000001</v>
      </c>
      <c r="Y244" s="57"/>
      <c r="Z244" s="58"/>
      <c r="AD244" s="62"/>
      <c r="BA244" s="142" t="s">
        <v>75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66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66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66</v>
      </c>
      <c r="V247" s="156">
        <v>27</v>
      </c>
      <c r="W247" s="157">
        <f t="shared" si="4"/>
        <v>27</v>
      </c>
      <c r="X247" s="37">
        <f t="shared" si="5"/>
        <v>0.25272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66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75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66</v>
      </c>
      <c r="V249" s="156">
        <v>6</v>
      </c>
      <c r="W249" s="157">
        <f t="shared" si="4"/>
        <v>6</v>
      </c>
      <c r="X249" s="37">
        <f>IFERROR(IF(V249="","",V249*0.00936),"")</f>
        <v>5.6160000000000002E-2</v>
      </c>
      <c r="Y249" s="57"/>
      <c r="Z249" s="58"/>
      <c r="AD249" s="62"/>
      <c r="BA249" s="147" t="s">
        <v>75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120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66</v>
      </c>
      <c r="V250" s="156">
        <v>20</v>
      </c>
      <c r="W250" s="157">
        <f t="shared" si="4"/>
        <v>20</v>
      </c>
      <c r="X250" s="37">
        <f>IFERROR(IF(V250="","",V250*0.00502),"")</f>
        <v>0.1004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74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66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67</v>
      </c>
      <c r="O252" s="175"/>
      <c r="P252" s="175"/>
      <c r="Q252" s="175"/>
      <c r="R252" s="175"/>
      <c r="S252" s="175"/>
      <c r="T252" s="176"/>
      <c r="U252" s="38" t="s">
        <v>66</v>
      </c>
      <c r="V252" s="158">
        <f>IFERROR(SUM(V242:V251),"0")</f>
        <v>216</v>
      </c>
      <c r="W252" s="158">
        <f>IFERROR(SUM(W242:W251),"0")</f>
        <v>216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1.93496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67</v>
      </c>
      <c r="O253" s="175"/>
      <c r="P253" s="175"/>
      <c r="Q253" s="175"/>
      <c r="R253" s="175"/>
      <c r="S253" s="175"/>
      <c r="T253" s="176"/>
      <c r="U253" s="38" t="s">
        <v>68</v>
      </c>
      <c r="V253" s="158">
        <f>IFERROR(SUMPRODUCT(V242:V251*H242:H251),"0")</f>
        <v>753.69999999999993</v>
      </c>
      <c r="W253" s="158">
        <f>IFERROR(SUMPRODUCT(W242:W251*H242:H251),"0")</f>
        <v>753.69999999999993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68</v>
      </c>
      <c r="V254" s="158">
        <f>IFERROR(V24+V33+V41+V47+V57+V63+V68+V74+V84+V91+V99+V105+V110+V118+V123+V129+V134+V140+V148+V153+V160+V165+V170+V175+V181+V187+V195+V200+V206+V212+V218+V223+V229+V233+V240+V253,"0")</f>
        <v>1559.34</v>
      </c>
      <c r="W254" s="158">
        <f>IFERROR(W24+W33+W41+W47+W57+W63+W68+W74+W84+W91+W99+W105+W110+W118+W123+W129+W134+W140+W148+W153+W160+W165+W170+W175+W181+W187+W195+W200+W206+W212+W218+W223+W229+W233+W240+W253,"0")</f>
        <v>1559.34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68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1649.7619999999999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1649.7619999999999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4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4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68</v>
      </c>
      <c r="V257" s="158">
        <f>GrossWeightTotal+PalletQtyTotal*25</f>
        <v>1749.7619999999999</v>
      </c>
      <c r="W257" s="158">
        <f>GrossWeightTotalR+PalletQtyTotalR*25</f>
        <v>1749.7619999999999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438</v>
      </c>
      <c r="W258" s="158">
        <f>IFERROR(W23+W32+W40+W46+W56+W62+W67+W73+W83+W90+W98+W104+W109+W117+W122+W128+W133+W139+W147+W152+W159+W164+W169+W174+W180+W186+W194+W199+W205+W211+W217+W222+W228+W232+W239+W252,"0")</f>
        <v>438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4.2272400000000001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69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201</v>
      </c>
      <c r="T261" s="195"/>
      <c r="U261" s="171" t="s">
        <v>220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70</v>
      </c>
      <c r="D262" s="171" t="s">
        <v>82</v>
      </c>
      <c r="E262" s="171" t="s">
        <v>92</v>
      </c>
      <c r="F262" s="171" t="s">
        <v>99</v>
      </c>
      <c r="G262" s="171" t="s">
        <v>117</v>
      </c>
      <c r="H262" s="171" t="s">
        <v>125</v>
      </c>
      <c r="I262" s="171" t="s">
        <v>129</v>
      </c>
      <c r="J262" s="171" t="s">
        <v>135</v>
      </c>
      <c r="K262" s="171" t="s">
        <v>148</v>
      </c>
      <c r="L262" s="171" t="s">
        <v>155</v>
      </c>
      <c r="M262" s="171" t="s">
        <v>168</v>
      </c>
      <c r="N262" s="171" t="s">
        <v>173</v>
      </c>
      <c r="O262" s="171" t="s">
        <v>176</v>
      </c>
      <c r="P262" s="171" t="s">
        <v>187</v>
      </c>
      <c r="Q262" s="171" t="s">
        <v>190</v>
      </c>
      <c r="R262" s="171" t="s">
        <v>198</v>
      </c>
      <c r="S262" s="171" t="s">
        <v>202</v>
      </c>
      <c r="T262" s="171" t="s">
        <v>205</v>
      </c>
      <c r="U262" s="171" t="s">
        <v>221</v>
      </c>
      <c r="V262" s="171" t="s">
        <v>226</v>
      </c>
      <c r="W262" s="171" t="s">
        <v>220</v>
      </c>
      <c r="X262" s="171" t="s">
        <v>235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36</v>
      </c>
      <c r="G264" s="47">
        <f>IFERROR(V60*H60,"0")+IFERROR(V61*H61,"0")</f>
        <v>200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0</v>
      </c>
      <c r="K264" s="47">
        <f>IFERROR(V87*H87,"0")+IFERROR(V88*H88,"0")+IFERROR(V89*H89,"0")</f>
        <v>67.760000000000005</v>
      </c>
      <c r="L264" s="47">
        <f>IFERROR(V94*H94,"0")+IFERROR(V95*H95,"0")+IFERROR(V96*H96,"0")+IFERROR(V97*H97,"0")</f>
        <v>0</v>
      </c>
      <c r="M264" s="47">
        <f>IFERROR(V102*H102,"0")+IFERROR(V103*H103,"0")</f>
        <v>0</v>
      </c>
      <c r="N264" s="47">
        <f>IFERROR(V108*H108,"0")</f>
        <v>30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30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11.2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6.88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1177.5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284.08</v>
      </c>
      <c r="B267" s="61">
        <f>SUMPRODUCT(--(BA:BA="ПГП"),--(U:U="кор"),H:H,W:W)+SUMPRODUCT(--(BA:BA="ПГП"),--(U:U="кг"),W:W)</f>
        <v>1275.26</v>
      </c>
      <c r="C267" s="61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59,34"/>
        <filter val="1 649,76"/>
        <filter val="1 749,76"/>
        <filter val="1,00"/>
        <filter val="10,00"/>
        <filter val="11,20"/>
        <filter val="135,00"/>
        <filter val="136,80"/>
        <filter val="19,00"/>
        <filter val="2,00"/>
        <filter val="20,00"/>
        <filter val="200,00"/>
        <filter val="216,00"/>
        <filter val="22,00"/>
        <filter val="227,00"/>
        <filter val="27,00"/>
        <filter val="30,00"/>
        <filter val="36,00"/>
        <filter val="4"/>
        <filter val="40,00"/>
        <filter val="438,00"/>
        <filter val="5,00"/>
        <filter val="50,00"/>
        <filter val="6,00"/>
        <filter val="6,88"/>
        <filter val="60,00"/>
        <filter val="67,76"/>
        <filter val="753,70"/>
        <filter val="76,00"/>
        <filter val="9,00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