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42F9A3-C52D-4619-BF55-33B1B7DE42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2" l="1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56" i="2"/>
  <c r="V255" i="2"/>
  <c r="V253" i="2"/>
  <c r="V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V240" i="2"/>
  <c r="V239" i="2"/>
  <c r="X238" i="2"/>
  <c r="W238" i="2"/>
  <c r="X237" i="2"/>
  <c r="W237" i="2"/>
  <c r="X236" i="2"/>
  <c r="W236" i="2"/>
  <c r="X235" i="2"/>
  <c r="X239" i="2" s="1"/>
  <c r="W235" i="2"/>
  <c r="W240" i="2" s="1"/>
  <c r="V233" i="2"/>
  <c r="V232" i="2"/>
  <c r="X231" i="2"/>
  <c r="X232" i="2" s="1"/>
  <c r="W231" i="2"/>
  <c r="W232" i="2" s="1"/>
  <c r="V229" i="2"/>
  <c r="V228" i="2"/>
  <c r="X227" i="2"/>
  <c r="X228" i="2" s="1"/>
  <c r="W227" i="2"/>
  <c r="W229" i="2" s="1"/>
  <c r="V223" i="2"/>
  <c r="V222" i="2"/>
  <c r="X221" i="2"/>
  <c r="X222" i="2" s="1"/>
  <c r="W221" i="2"/>
  <c r="W223" i="2" s="1"/>
  <c r="N221" i="2"/>
  <c r="V218" i="2"/>
  <c r="V217" i="2"/>
  <c r="X216" i="2"/>
  <c r="X217" i="2" s="1"/>
  <c r="W216" i="2"/>
  <c r="W217" i="2" s="1"/>
  <c r="V212" i="2"/>
  <c r="V211" i="2"/>
  <c r="X210" i="2"/>
  <c r="X211" i="2" s="1"/>
  <c r="W210" i="2"/>
  <c r="W211" i="2" s="1"/>
  <c r="N210" i="2"/>
  <c r="V206" i="2"/>
  <c r="V205" i="2"/>
  <c r="X204" i="2"/>
  <c r="W204" i="2"/>
  <c r="N204" i="2"/>
  <c r="X203" i="2"/>
  <c r="W203" i="2"/>
  <c r="N203" i="2"/>
  <c r="V200" i="2"/>
  <c r="V199" i="2"/>
  <c r="X198" i="2"/>
  <c r="X199" i="2" s="1"/>
  <c r="W198" i="2"/>
  <c r="W199" i="2" s="1"/>
  <c r="V195" i="2"/>
  <c r="V194" i="2"/>
  <c r="X193" i="2"/>
  <c r="W193" i="2"/>
  <c r="N193" i="2"/>
  <c r="X192" i="2"/>
  <c r="W192" i="2"/>
  <c r="N192" i="2"/>
  <c r="X191" i="2"/>
  <c r="W191" i="2"/>
  <c r="N191" i="2"/>
  <c r="X190" i="2"/>
  <c r="W190" i="2"/>
  <c r="W194" i="2" s="1"/>
  <c r="N190" i="2"/>
  <c r="V187" i="2"/>
  <c r="V186" i="2"/>
  <c r="X185" i="2"/>
  <c r="W185" i="2"/>
  <c r="X184" i="2"/>
  <c r="X186" i="2" s="1"/>
  <c r="W184" i="2"/>
  <c r="W186" i="2" s="1"/>
  <c r="V181" i="2"/>
  <c r="V180" i="2"/>
  <c r="X179" i="2"/>
  <c r="X180" i="2" s="1"/>
  <c r="W179" i="2"/>
  <c r="W181" i="2" s="1"/>
  <c r="N179" i="2"/>
  <c r="V175" i="2"/>
  <c r="V174" i="2"/>
  <c r="X173" i="2"/>
  <c r="X174" i="2" s="1"/>
  <c r="W173" i="2"/>
  <c r="W175" i="2" s="1"/>
  <c r="V170" i="2"/>
  <c r="V169" i="2"/>
  <c r="X168" i="2"/>
  <c r="X169" i="2" s="1"/>
  <c r="W168" i="2"/>
  <c r="W169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W157" i="2"/>
  <c r="N157" i="2"/>
  <c r="V153" i="2"/>
  <c r="V152" i="2"/>
  <c r="X151" i="2"/>
  <c r="W151" i="2"/>
  <c r="W152" i="2" s="1"/>
  <c r="N151" i="2"/>
  <c r="X150" i="2"/>
  <c r="X152" i="2" s="1"/>
  <c r="W150" i="2"/>
  <c r="N150" i="2"/>
  <c r="V148" i="2"/>
  <c r="V147" i="2"/>
  <c r="X146" i="2"/>
  <c r="W146" i="2"/>
  <c r="N146" i="2"/>
  <c r="X145" i="2"/>
  <c r="W145" i="2"/>
  <c r="N145" i="2"/>
  <c r="X144" i="2"/>
  <c r="W144" i="2"/>
  <c r="X143" i="2"/>
  <c r="W143" i="2"/>
  <c r="N143" i="2"/>
  <c r="W140" i="2"/>
  <c r="V140" i="2"/>
  <c r="W139" i="2"/>
  <c r="V139" i="2"/>
  <c r="X138" i="2"/>
  <c r="X139" i="2" s="1"/>
  <c r="W138" i="2"/>
  <c r="N138" i="2"/>
  <c r="V134" i="2"/>
  <c r="V133" i="2"/>
  <c r="X132" i="2"/>
  <c r="X133" i="2" s="1"/>
  <c r="W132" i="2"/>
  <c r="W133" i="2" s="1"/>
  <c r="N132" i="2"/>
  <c r="V129" i="2"/>
  <c r="V128" i="2"/>
  <c r="X127" i="2"/>
  <c r="W127" i="2"/>
  <c r="N127" i="2"/>
  <c r="X126" i="2"/>
  <c r="W126" i="2"/>
  <c r="W129" i="2" s="1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X113" i="2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N102" i="2"/>
  <c r="V99" i="2"/>
  <c r="V98" i="2"/>
  <c r="X97" i="2"/>
  <c r="W97" i="2"/>
  <c r="X96" i="2"/>
  <c r="W96" i="2"/>
  <c r="X95" i="2"/>
  <c r="W95" i="2"/>
  <c r="X94" i="2"/>
  <c r="X98" i="2" s="1"/>
  <c r="W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W50" i="2"/>
  <c r="N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W23" i="2" s="1"/>
  <c r="H10" i="2"/>
  <c r="A9" i="2"/>
  <c r="A10" i="2" s="1"/>
  <c r="D7" i="2"/>
  <c r="O6" i="2"/>
  <c r="N2" i="2"/>
  <c r="W63" i="2" l="1"/>
  <c r="X117" i="2"/>
  <c r="W117" i="2"/>
  <c r="X128" i="2"/>
  <c r="W160" i="2"/>
  <c r="X159" i="2"/>
  <c r="W170" i="2"/>
  <c r="W174" i="2"/>
  <c r="W200" i="2"/>
  <c r="W205" i="2"/>
  <c r="W147" i="2"/>
  <c r="W153" i="2"/>
  <c r="W218" i="2"/>
  <c r="W252" i="2"/>
  <c r="W47" i="2"/>
  <c r="X46" i="2"/>
  <c r="W91" i="2"/>
  <c r="W98" i="2"/>
  <c r="W128" i="2"/>
  <c r="W134" i="2"/>
  <c r="X147" i="2"/>
  <c r="W180" i="2"/>
  <c r="X194" i="2"/>
  <c r="X205" i="2"/>
  <c r="W206" i="2"/>
  <c r="W212" i="2"/>
  <c r="W222" i="2"/>
  <c r="W233" i="2"/>
  <c r="W239" i="2"/>
  <c r="X252" i="2"/>
  <c r="X56" i="2"/>
  <c r="W57" i="2"/>
  <c r="W253" i="2"/>
  <c r="W118" i="2"/>
  <c r="W105" i="2"/>
  <c r="X104" i="2"/>
  <c r="W99" i="2"/>
  <c r="W90" i="2"/>
  <c r="X90" i="2"/>
  <c r="W84" i="2"/>
  <c r="X83" i="2"/>
  <c r="W83" i="2"/>
  <c r="W74" i="2"/>
  <c r="X73" i="2"/>
  <c r="W41" i="2"/>
  <c r="X40" i="2"/>
  <c r="W40" i="2"/>
  <c r="V257" i="2"/>
  <c r="W33" i="2"/>
  <c r="X32" i="2"/>
  <c r="V254" i="2"/>
  <c r="V258" i="2"/>
  <c r="W256" i="2"/>
  <c r="W56" i="2"/>
  <c r="W187" i="2"/>
  <c r="F9" i="2"/>
  <c r="W24" i="2"/>
  <c r="W109" i="2"/>
  <c r="W122" i="2"/>
  <c r="H9" i="2"/>
  <c r="W164" i="2"/>
  <c r="W228" i="2"/>
  <c r="W148" i="2"/>
  <c r="J9" i="2"/>
  <c r="W32" i="2"/>
  <c r="F10" i="2"/>
  <c r="W67" i="2"/>
  <c r="W104" i="2"/>
  <c r="W195" i="2"/>
  <c r="W46" i="2"/>
  <c r="W159" i="2"/>
  <c r="W255" i="2"/>
  <c r="W73" i="2"/>
  <c r="X259" i="2" l="1"/>
  <c r="W258" i="2"/>
  <c r="W257" i="2"/>
  <c r="W254" i="2"/>
  <c r="C267" i="2"/>
  <c r="B267" i="2"/>
  <c r="A267" i="2"/>
</calcChain>
</file>

<file path=xl/sharedStrings.xml><?xml version="1.0" encoding="utf-8"?>
<sst xmlns="http://schemas.openxmlformats.org/spreadsheetml/2006/main" count="1359" uniqueCount="376">
  <si>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</si>
  <si>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</si>
  <si>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</si>
  <si>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</si>
  <si>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</si>
  <si>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</si>
  <si>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</si>
  <si>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</si>
  <si>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</si>
  <si>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</si>
  <si>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</si>
  <si>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</si>
  <si>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</si>
  <si>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</si>
  <si>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</si>
  <si>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</si>
  <si>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</si>
  <si>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</si>
  <si>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</si>
  <si>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</si>
  <si>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</si>
  <si>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</si>
  <si>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</si>
  <si>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</si>
  <si>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</si>
  <si>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</si>
  <si>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</si>
  <si>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</si>
  <si>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</si>
  <si>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</si>
  <si>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</si>
  <si>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</si>
  <si>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</si>
  <si>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</si>
  <si>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</si>
  <si>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</si>
  <si>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</si>
  <si>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</si>
  <si>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</si>
  <si>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</si>
  <si>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</si>
  <si>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</si>
  <si>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</si>
  <si>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</si>
  <si>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</si>
  <si>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</si>
  <si>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</si>
  <si>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</si>
  <si>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</si>
  <si>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</si>
  <si>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</si>
  <si>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</si>
  <si>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</si>
  <si>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</si>
  <si>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</si>
  <si>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</si>
  <si>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</si>
  <si>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</si>
  <si>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</si>
  <si>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</si>
  <si>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</si>
  <si>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</si>
  <si>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</si>
  <si>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</si>
  <si>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</si>
  <si>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</si>
  <si>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</si>
  <si>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</si>
  <si>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</si>
  <si>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</si>
  <si>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</si>
  <si>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28.12.2023</t>
  </si>
  <si>
    <t>27.12.2023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</si>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</sst>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45299</v>
      </c>
      <c r="P5" s="170"/>
      <c r="R5" s="171" t="s">
        <v>3</v>
      </c>
      <c r="S5" s="172"/>
      <c r="T5" s="173" t="s">
        <v>348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349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hidden="1" customHeight="1" x14ac:dyDescent="0.2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hidden="1" customHeight="1" x14ac:dyDescent="0.25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hidden="1" customHeight="1" x14ac:dyDescent="0.25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hidden="1" customHeight="1" x14ac:dyDescent="0.25">
      <c r="A22" s="64" t="s">
        <v>81</v>
      </c>
      <c r="B22" s="64" t="s">
        <v>82</v>
      </c>
      <c r="C22" s="37">
        <v>4301070899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25" t="s">
        <v>83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idden="1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hidden="1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hidden="1" customHeight="1" x14ac:dyDescent="0.25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hidden="1" customHeight="1" x14ac:dyDescent="0.25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hidden="1" customHeight="1" x14ac:dyDescent="0.25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179</v>
      </c>
      <c r="W29" s="56">
        <f>IFERROR(IF(V29="","",V29),"")</f>
        <v>179</v>
      </c>
      <c r="X29" s="42">
        <f>IFERROR(IF(V29="","",V29*0.00936),"")</f>
        <v>1.67544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186</v>
      </c>
      <c r="W30" s="56">
        <f>IFERROR(IF(V30="","",V30),"")</f>
        <v>186</v>
      </c>
      <c r="X30" s="42">
        <f>IFERROR(IF(V30="","",V30*0.00936),"")</f>
        <v>1.7409600000000001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141</v>
      </c>
      <c r="W31" s="56">
        <f>IFERROR(IF(V31="","",V31),"")</f>
        <v>141</v>
      </c>
      <c r="X31" s="42">
        <f>IFERROR(IF(V31="","",V31*0.00936),"")</f>
        <v>1.31976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506</v>
      </c>
      <c r="W32" s="44">
        <f>IFERROR(SUM(W28:W31),"0")</f>
        <v>506</v>
      </c>
      <c r="X32" s="44">
        <f>IFERROR(IF(X28="",0,X28),"0")+IFERROR(IF(X29="",0,X29),"0")+IFERROR(IF(X30="",0,X30),"0")+IFERROR(IF(X31="",0,X31),"0")</f>
        <v>4.7361599999999999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759</v>
      </c>
      <c r="W33" s="44">
        <f>IFERROR(SUMPRODUCT(W28:W31*H28:H31),"0")</f>
        <v>759</v>
      </c>
      <c r="X33" s="43"/>
      <c r="Y33" s="68"/>
      <c r="Z33" s="68"/>
    </row>
    <row r="34" spans="1:53" ht="16.5" hidden="1" customHeight="1" x14ac:dyDescent="0.25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hidden="1" customHeight="1" x14ac:dyDescent="0.25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96</v>
      </c>
      <c r="W36" s="56">
        <f>IFERROR(IF(V36="","",V36),"")</f>
        <v>96</v>
      </c>
      <c r="X36" s="42">
        <f>IFERROR(IF(V36="","",V36*0.0155),"")</f>
        <v>1.488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108</v>
      </c>
      <c r="W37" s="56">
        <f>IFERROR(IF(V37="","",V37),"")</f>
        <v>108</v>
      </c>
      <c r="X37" s="42">
        <f>IFERROR(IF(V37="","",V37*0.0155),"")</f>
        <v>1.6739999999999999</v>
      </c>
      <c r="Y37" s="69" t="s">
        <v>49</v>
      </c>
      <c r="Z37" s="70" t="s">
        <v>49</v>
      </c>
      <c r="AD37" s="74"/>
      <c r="BA37" s="82" t="s">
        <v>70</v>
      </c>
    </row>
    <row r="38" spans="1:53" ht="27" hidden="1" customHeight="1" x14ac:dyDescent="0.25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111</v>
      </c>
      <c r="W39" s="56">
        <f>IFERROR(IF(V39="","",V39),"")</f>
        <v>111</v>
      </c>
      <c r="X39" s="42">
        <f>IFERROR(IF(V39="","",V39*0.0155),"")</f>
        <v>1.7204999999999999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315</v>
      </c>
      <c r="W40" s="44">
        <f>IFERROR(SUM(W36:W39),"0")</f>
        <v>315</v>
      </c>
      <c r="X40" s="44">
        <f>IFERROR(IF(X36="",0,X36),"0")+IFERROR(IF(X37="",0,X37),"0")+IFERROR(IF(X38="",0,X38),"0")+IFERROR(IF(X39="",0,X39),"0")</f>
        <v>4.8825000000000003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1890</v>
      </c>
      <c r="W41" s="44">
        <f>IFERROR(SUMPRODUCT(W36:W39*H36:H39),"0")</f>
        <v>1890</v>
      </c>
      <c r="X41" s="43"/>
      <c r="Y41" s="68"/>
      <c r="Z41" s="68"/>
    </row>
    <row r="42" spans="1:53" ht="16.5" hidden="1" customHeight="1" x14ac:dyDescent="0.25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hidden="1" customHeight="1" x14ac:dyDescent="0.25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hidden="1" customHeight="1" x14ac:dyDescent="0.25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hidden="1" customHeight="1" x14ac:dyDescent="0.25">
      <c r="A45" s="64" t="s">
        <v>113</v>
      </c>
      <c r="B45" s="64" t="s">
        <v>114</v>
      </c>
      <c r="C45" s="37">
        <v>4301190023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idden="1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idden="1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hidden="1" customHeight="1" x14ac:dyDescent="0.25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hidden="1" customHeight="1" x14ac:dyDescent="0.25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58</v>
      </c>
      <c r="W50" s="56">
        <f t="shared" ref="W50:W55" si="0">IFERROR(IF(V50="","",V50),"")</f>
        <v>58</v>
      </c>
      <c r="X50" s="42">
        <f t="shared" ref="X50:X55" si="1">IFERROR(IF(V50="","",V50*0.0155),"")</f>
        <v>0.89900000000000002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173</v>
      </c>
      <c r="W51" s="56">
        <f t="shared" si="0"/>
        <v>173</v>
      </c>
      <c r="X51" s="42">
        <f t="shared" si="1"/>
        <v>2.6814999999999998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63</v>
      </c>
      <c r="W52" s="56">
        <f t="shared" si="0"/>
        <v>63</v>
      </c>
      <c r="X52" s="42">
        <f t="shared" si="1"/>
        <v>0.97650000000000003</v>
      </c>
      <c r="Y52" s="69" t="s">
        <v>49</v>
      </c>
      <c r="Z52" s="70" t="s">
        <v>49</v>
      </c>
      <c r="AD52" s="74"/>
      <c r="BA52" s="89" t="s">
        <v>70</v>
      </c>
    </row>
    <row r="53" spans="1:53" ht="27" hidden="1" customHeight="1" x14ac:dyDescent="0.25">
      <c r="A53" s="64" t="s">
        <v>124</v>
      </c>
      <c r="B53" s="64" t="s">
        <v>125</v>
      </c>
      <c r="C53" s="37">
        <v>4301070971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46" t="s">
        <v>126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hidden="1" customHeight="1" x14ac:dyDescent="0.25">
      <c r="A54" s="64" t="s">
        <v>127</v>
      </c>
      <c r="B54" s="64" t="s">
        <v>128</v>
      </c>
      <c r="C54" s="37">
        <v>4301070969</v>
      </c>
      <c r="D54" s="224">
        <v>4607111036858</v>
      </c>
      <c r="E54" s="22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129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hidden="1" customHeight="1" x14ac:dyDescent="0.25">
      <c r="A55" s="64" t="s">
        <v>130</v>
      </c>
      <c r="B55" s="64" t="s">
        <v>131</v>
      </c>
      <c r="C55" s="37">
        <v>4301070968</v>
      </c>
      <c r="D55" s="224">
        <v>4607111036889</v>
      </c>
      <c r="E55" s="22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132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1"/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2"/>
      <c r="N56" s="228" t="s">
        <v>43</v>
      </c>
      <c r="O56" s="229"/>
      <c r="P56" s="229"/>
      <c r="Q56" s="229"/>
      <c r="R56" s="229"/>
      <c r="S56" s="229"/>
      <c r="T56" s="230"/>
      <c r="U56" s="43" t="s">
        <v>42</v>
      </c>
      <c r="V56" s="44">
        <f>IFERROR(SUM(V50:V55),"0")</f>
        <v>294</v>
      </c>
      <c r="W56" s="44">
        <f>IFERROR(SUM(W50:W55),"0")</f>
        <v>294</v>
      </c>
      <c r="X56" s="44">
        <f>IFERROR(IF(X50="",0,X50),"0")+IFERROR(IF(X51="",0,X51),"0")+IFERROR(IF(X52="",0,X52),"0")+IFERROR(IF(X53="",0,X53),"0")+IFERROR(IF(X54="",0,X54),"0")+IFERROR(IF(X55="",0,X55),"0")</f>
        <v>4.5569999999999995</v>
      </c>
      <c r="Y56" s="68"/>
      <c r="Z56" s="68"/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0</v>
      </c>
      <c r="V57" s="44">
        <f>IFERROR(SUMPRODUCT(V50:V55*H50:H55),"0")</f>
        <v>2078.08</v>
      </c>
      <c r="W57" s="44">
        <f>IFERROR(SUMPRODUCT(W50:W55*H50:H55),"0")</f>
        <v>2078.08</v>
      </c>
      <c r="X57" s="43"/>
      <c r="Y57" s="68"/>
      <c r="Z57" s="68"/>
    </row>
    <row r="58" spans="1:53" ht="16.5" hidden="1" customHeight="1" x14ac:dyDescent="0.25">
      <c r="A58" s="222" t="s">
        <v>133</v>
      </c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66"/>
      <c r="Z58" s="66"/>
    </row>
    <row r="59" spans="1:53" ht="14.25" hidden="1" customHeight="1" x14ac:dyDescent="0.25">
      <c r="A59" s="223" t="s">
        <v>80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67"/>
      <c r="Z59" s="67"/>
    </row>
    <row r="60" spans="1:53" ht="27" hidden="1" customHeight="1" x14ac:dyDescent="0.25">
      <c r="A60" s="64" t="s">
        <v>134</v>
      </c>
      <c r="B60" s="64" t="s">
        <v>135</v>
      </c>
      <c r="C60" s="37">
        <v>4301070977</v>
      </c>
      <c r="D60" s="224">
        <v>4607111037411</v>
      </c>
      <c r="E60" s="224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137</v>
      </c>
      <c r="L60" s="39" t="s">
        <v>84</v>
      </c>
      <c r="M60" s="38">
        <v>180</v>
      </c>
      <c r="N60" s="249" t="s">
        <v>136</v>
      </c>
      <c r="O60" s="226"/>
      <c r="P60" s="226"/>
      <c r="Q60" s="226"/>
      <c r="R60" s="227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hidden="1" customHeight="1" x14ac:dyDescent="0.25">
      <c r="A61" s="64" t="s">
        <v>138</v>
      </c>
      <c r="B61" s="64" t="s">
        <v>139</v>
      </c>
      <c r="C61" s="37">
        <v>4301070981</v>
      </c>
      <c r="D61" s="224">
        <v>4607111036728</v>
      </c>
      <c r="E61" s="224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0" t="s">
        <v>140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idden="1" x14ac:dyDescent="0.2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2"/>
      <c r="N62" s="228" t="s">
        <v>43</v>
      </c>
      <c r="O62" s="229"/>
      <c r="P62" s="229"/>
      <c r="Q62" s="229"/>
      <c r="R62" s="229"/>
      <c r="S62" s="229"/>
      <c r="T62" s="230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idden="1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hidden="1" customHeight="1" x14ac:dyDescent="0.25">
      <c r="A64" s="222" t="s">
        <v>141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66"/>
      <c r="Z64" s="66"/>
    </row>
    <row r="65" spans="1:53" ht="14.25" hidden="1" customHeight="1" x14ac:dyDescent="0.25">
      <c r="A65" s="223" t="s">
        <v>142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67"/>
      <c r="Z65" s="67"/>
    </row>
    <row r="66" spans="1:53" ht="27" customHeight="1" x14ac:dyDescent="0.25">
      <c r="A66" s="64" t="s">
        <v>143</v>
      </c>
      <c r="B66" s="64" t="s">
        <v>144</v>
      </c>
      <c r="C66" s="37">
        <v>4301135113</v>
      </c>
      <c r="D66" s="224">
        <v>4607111033659</v>
      </c>
      <c r="E66" s="224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6"/>
      <c r="P66" s="226"/>
      <c r="Q66" s="226"/>
      <c r="R66" s="227"/>
      <c r="S66" s="40" t="s">
        <v>49</v>
      </c>
      <c r="T66" s="40" t="s">
        <v>49</v>
      </c>
      <c r="U66" s="41" t="s">
        <v>42</v>
      </c>
      <c r="V66" s="59">
        <v>46</v>
      </c>
      <c r="W66" s="56">
        <f>IFERROR(IF(V66="","",V66),"")</f>
        <v>46</v>
      </c>
      <c r="X66" s="42">
        <f>IFERROR(IF(V66="","",V66*0.01788),"")</f>
        <v>0.82247999999999999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1"/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2"/>
      <c r="N67" s="228" t="s">
        <v>43</v>
      </c>
      <c r="O67" s="229"/>
      <c r="P67" s="229"/>
      <c r="Q67" s="229"/>
      <c r="R67" s="229"/>
      <c r="S67" s="229"/>
      <c r="T67" s="230"/>
      <c r="U67" s="43" t="s">
        <v>42</v>
      </c>
      <c r="V67" s="44">
        <f>IFERROR(SUM(V66:V66),"0")</f>
        <v>46</v>
      </c>
      <c r="W67" s="44">
        <f>IFERROR(SUM(W66:W66),"0")</f>
        <v>46</v>
      </c>
      <c r="X67" s="44">
        <f>IFERROR(IF(X66="",0,X66),"0")</f>
        <v>0.82247999999999999</v>
      </c>
      <c r="Y67" s="68"/>
      <c r="Z67" s="68"/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0</v>
      </c>
      <c r="V68" s="44">
        <f>IFERROR(SUMPRODUCT(V66:V66*H66:H66),"0")</f>
        <v>165.6</v>
      </c>
      <c r="W68" s="44">
        <f>IFERROR(SUMPRODUCT(W66:W66*H66:H66),"0")</f>
        <v>165.6</v>
      </c>
      <c r="X68" s="43"/>
      <c r="Y68" s="68"/>
      <c r="Z68" s="68"/>
    </row>
    <row r="69" spans="1:53" ht="16.5" hidden="1" customHeight="1" x14ac:dyDescent="0.25">
      <c r="A69" s="222" t="s">
        <v>145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66"/>
      <c r="Z69" s="66"/>
    </row>
    <row r="70" spans="1:53" ht="14.25" hidden="1" customHeight="1" x14ac:dyDescent="0.25">
      <c r="A70" s="223" t="s">
        <v>146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67"/>
      <c r="Z70" s="67"/>
    </row>
    <row r="71" spans="1:53" ht="27" customHeight="1" x14ac:dyDescent="0.25">
      <c r="A71" s="64" t="s">
        <v>147</v>
      </c>
      <c r="B71" s="64" t="s">
        <v>148</v>
      </c>
      <c r="C71" s="37">
        <v>4301131012</v>
      </c>
      <c r="D71" s="224">
        <v>4607111034137</v>
      </c>
      <c r="E71" s="22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6"/>
      <c r="P71" s="226"/>
      <c r="Q71" s="226"/>
      <c r="R71" s="227"/>
      <c r="S71" s="40" t="s">
        <v>49</v>
      </c>
      <c r="T71" s="40" t="s">
        <v>49</v>
      </c>
      <c r="U71" s="41" t="s">
        <v>42</v>
      </c>
      <c r="V71" s="59">
        <v>63</v>
      </c>
      <c r="W71" s="56">
        <f>IFERROR(IF(V71="","",V71),"")</f>
        <v>63</v>
      </c>
      <c r="X71" s="42">
        <f>IFERROR(IF(V71="","",V71*0.01788),"")</f>
        <v>1.1264400000000001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149</v>
      </c>
      <c r="B72" s="64" t="s">
        <v>150</v>
      </c>
      <c r="C72" s="37">
        <v>4301131011</v>
      </c>
      <c r="D72" s="224">
        <v>4607111034120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69</v>
      </c>
      <c r="W72" s="56">
        <f>IFERROR(IF(V72="","",V72),"")</f>
        <v>69</v>
      </c>
      <c r="X72" s="42">
        <f>IFERROR(IF(V72="","",V72*0.01788),"")</f>
        <v>1.2337199999999999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1"/>
      <c r="B73" s="231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2"/>
      <c r="N73" s="228" t="s">
        <v>43</v>
      </c>
      <c r="O73" s="229"/>
      <c r="P73" s="229"/>
      <c r="Q73" s="229"/>
      <c r="R73" s="229"/>
      <c r="S73" s="229"/>
      <c r="T73" s="230"/>
      <c r="U73" s="43" t="s">
        <v>42</v>
      </c>
      <c r="V73" s="44">
        <f>IFERROR(SUM(V71:V72),"0")</f>
        <v>132</v>
      </c>
      <c r="W73" s="44">
        <f>IFERROR(SUM(W71:W72),"0")</f>
        <v>132</v>
      </c>
      <c r="X73" s="44">
        <f>IFERROR(IF(X71="",0,X71),"0")+IFERROR(IF(X72="",0,X72),"0")</f>
        <v>2.36016</v>
      </c>
      <c r="Y73" s="68"/>
      <c r="Z73" s="68"/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0</v>
      </c>
      <c r="V74" s="44">
        <f>IFERROR(SUMPRODUCT(V71:V72*H71:H72),"0")</f>
        <v>475.20000000000005</v>
      </c>
      <c r="W74" s="44">
        <f>IFERROR(SUMPRODUCT(W71:W72*H71:H72),"0")</f>
        <v>475.20000000000005</v>
      </c>
      <c r="X74" s="43"/>
      <c r="Y74" s="68"/>
      <c r="Z74" s="68"/>
    </row>
    <row r="75" spans="1:53" ht="16.5" hidden="1" customHeight="1" x14ac:dyDescent="0.25">
      <c r="A75" s="222" t="s">
        <v>151</v>
      </c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66"/>
      <c r="Z75" s="66"/>
    </row>
    <row r="76" spans="1:53" ht="14.25" hidden="1" customHeight="1" x14ac:dyDescent="0.25">
      <c r="A76" s="223" t="s">
        <v>142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67"/>
      <c r="Z76" s="67"/>
    </row>
    <row r="77" spans="1:53" ht="27" hidden="1" customHeight="1" x14ac:dyDescent="0.25">
      <c r="A77" s="64" t="s">
        <v>152</v>
      </c>
      <c r="B77" s="64" t="s">
        <v>153</v>
      </c>
      <c r="C77" s="37">
        <v>4301135053</v>
      </c>
      <c r="D77" s="224">
        <v>4607111036407</v>
      </c>
      <c r="E77" s="22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6"/>
      <c r="P77" s="226"/>
      <c r="Q77" s="226"/>
      <c r="R77" s="227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154</v>
      </c>
      <c r="B78" s="64" t="s">
        <v>155</v>
      </c>
      <c r="C78" s="37">
        <v>4301135122</v>
      </c>
      <c r="D78" s="224">
        <v>4607111033628</v>
      </c>
      <c r="E78" s="22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51</v>
      </c>
      <c r="W78" s="56">
        <f t="shared" si="2"/>
        <v>51</v>
      </c>
      <c r="X78" s="42">
        <f t="shared" si="3"/>
        <v>0.91188000000000002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156</v>
      </c>
      <c r="B79" s="64" t="s">
        <v>157</v>
      </c>
      <c r="C79" s="37">
        <v>4301130400</v>
      </c>
      <c r="D79" s="224">
        <v>4607111033451</v>
      </c>
      <c r="E79" s="22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71</v>
      </c>
      <c r="W79" s="56">
        <f t="shared" si="2"/>
        <v>71</v>
      </c>
      <c r="X79" s="42">
        <f t="shared" si="3"/>
        <v>1.2694799999999999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158</v>
      </c>
      <c r="B80" s="64" t="s">
        <v>159</v>
      </c>
      <c r="C80" s="37">
        <v>4301135120</v>
      </c>
      <c r="D80" s="224">
        <v>4607111035141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78</v>
      </c>
      <c r="W80" s="56">
        <f t="shared" si="2"/>
        <v>78</v>
      </c>
      <c r="X80" s="42">
        <f t="shared" si="3"/>
        <v>1.3946400000000001</v>
      </c>
      <c r="Y80" s="69" t="s">
        <v>49</v>
      </c>
      <c r="Z80" s="70" t="s">
        <v>49</v>
      </c>
      <c r="AD80" s="74"/>
      <c r="BA80" s="101" t="s">
        <v>90</v>
      </c>
    </row>
    <row r="81" spans="1:53" ht="27" hidden="1" customHeight="1" x14ac:dyDescent="0.25">
      <c r="A81" s="64" t="s">
        <v>160</v>
      </c>
      <c r="B81" s="64" t="s">
        <v>161</v>
      </c>
      <c r="C81" s="37">
        <v>4301135111</v>
      </c>
      <c r="D81" s="224">
        <v>4607111035028</v>
      </c>
      <c r="E81" s="22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hidden="1" customHeight="1" x14ac:dyDescent="0.25">
      <c r="A82" s="64" t="s">
        <v>162</v>
      </c>
      <c r="B82" s="64" t="s">
        <v>163</v>
      </c>
      <c r="C82" s="37">
        <v>4301135109</v>
      </c>
      <c r="D82" s="224">
        <v>4607111033444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1"/>
      <c r="B83" s="231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2"/>
      <c r="N83" s="228" t="s">
        <v>43</v>
      </c>
      <c r="O83" s="229"/>
      <c r="P83" s="229"/>
      <c r="Q83" s="229"/>
      <c r="R83" s="229"/>
      <c r="S83" s="229"/>
      <c r="T83" s="230"/>
      <c r="U83" s="43" t="s">
        <v>42</v>
      </c>
      <c r="V83" s="44">
        <f>IFERROR(SUM(V77:V82),"0")</f>
        <v>200</v>
      </c>
      <c r="W83" s="44">
        <f>IFERROR(SUM(W77:W82),"0")</f>
        <v>200</v>
      </c>
      <c r="X83" s="44">
        <f>IFERROR(IF(X77="",0,X77),"0")+IFERROR(IF(X78="",0,X78),"0")+IFERROR(IF(X79="",0,X79),"0")+IFERROR(IF(X80="",0,X80),"0")+IFERROR(IF(X81="",0,X81),"0")+IFERROR(IF(X82="",0,X82),"0")</f>
        <v>3.5759999999999996</v>
      </c>
      <c r="Y83" s="68"/>
      <c r="Z83" s="68"/>
    </row>
    <row r="84" spans="1:53" x14ac:dyDescent="0.2">
      <c r="A84" s="231"/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2"/>
      <c r="N84" s="228" t="s">
        <v>43</v>
      </c>
      <c r="O84" s="229"/>
      <c r="P84" s="229"/>
      <c r="Q84" s="229"/>
      <c r="R84" s="229"/>
      <c r="S84" s="229"/>
      <c r="T84" s="230"/>
      <c r="U84" s="43" t="s">
        <v>0</v>
      </c>
      <c r="V84" s="44">
        <f>IFERROR(SUMPRODUCT(V77:V82*H77:H82),"0")</f>
        <v>720</v>
      </c>
      <c r="W84" s="44">
        <f>IFERROR(SUMPRODUCT(W77:W82*H77:H82),"0")</f>
        <v>720</v>
      </c>
      <c r="X84" s="43"/>
      <c r="Y84" s="68"/>
      <c r="Z84" s="68"/>
    </row>
    <row r="85" spans="1:53" ht="16.5" hidden="1" customHeight="1" x14ac:dyDescent="0.25">
      <c r="A85" s="222" t="s">
        <v>164</v>
      </c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66"/>
      <c r="Z85" s="66"/>
    </row>
    <row r="86" spans="1:53" ht="14.25" hidden="1" customHeight="1" x14ac:dyDescent="0.25">
      <c r="A86" s="223" t="s">
        <v>164</v>
      </c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67"/>
      <c r="Z86" s="67"/>
    </row>
    <row r="87" spans="1:53" ht="27" customHeight="1" x14ac:dyDescent="0.25">
      <c r="A87" s="64" t="s">
        <v>165</v>
      </c>
      <c r="B87" s="64" t="s">
        <v>166</v>
      </c>
      <c r="C87" s="37">
        <v>4301136013</v>
      </c>
      <c r="D87" s="224">
        <v>4607025784012</v>
      </c>
      <c r="E87" s="22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6"/>
      <c r="P87" s="226"/>
      <c r="Q87" s="226"/>
      <c r="R87" s="227"/>
      <c r="S87" s="40" t="s">
        <v>49</v>
      </c>
      <c r="T87" s="40" t="s">
        <v>49</v>
      </c>
      <c r="U87" s="41" t="s">
        <v>42</v>
      </c>
      <c r="V87" s="59">
        <v>60</v>
      </c>
      <c r="W87" s="56">
        <f>IFERROR(IF(V87="","",V87),"")</f>
        <v>60</v>
      </c>
      <c r="X87" s="42">
        <f>IFERROR(IF(V87="","",V87*0.00936),"")</f>
        <v>0.56159999999999999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167</v>
      </c>
      <c r="B88" s="64" t="s">
        <v>168</v>
      </c>
      <c r="C88" s="37">
        <v>4301136012</v>
      </c>
      <c r="D88" s="224">
        <v>4607025784319</v>
      </c>
      <c r="E88" s="22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6"/>
      <c r="P88" s="226"/>
      <c r="Q88" s="226"/>
      <c r="R88" s="227"/>
      <c r="S88" s="40" t="s">
        <v>49</v>
      </c>
      <c r="T88" s="40" t="s">
        <v>49</v>
      </c>
      <c r="U88" s="41" t="s">
        <v>42</v>
      </c>
      <c r="V88" s="59">
        <v>113</v>
      </c>
      <c r="W88" s="56">
        <f>IFERROR(IF(V88="","",V88),"")</f>
        <v>113</v>
      </c>
      <c r="X88" s="42">
        <f>IFERROR(IF(V88="","",V88*0.01788),"")</f>
        <v>2.0204399999999998</v>
      </c>
      <c r="Y88" s="69" t="s">
        <v>49</v>
      </c>
      <c r="Z88" s="70" t="s">
        <v>49</v>
      </c>
      <c r="AD88" s="74"/>
      <c r="BA88" s="105" t="s">
        <v>90</v>
      </c>
    </row>
    <row r="89" spans="1:53" ht="16.5" hidden="1" customHeight="1" x14ac:dyDescent="0.25">
      <c r="A89" s="64" t="s">
        <v>169</v>
      </c>
      <c r="B89" s="64" t="s">
        <v>170</v>
      </c>
      <c r="C89" s="37">
        <v>4301136014</v>
      </c>
      <c r="D89" s="224">
        <v>4607111035370</v>
      </c>
      <c r="E89" s="22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1"/>
      <c r="B90" s="231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32"/>
      <c r="N90" s="228" t="s">
        <v>43</v>
      </c>
      <c r="O90" s="229"/>
      <c r="P90" s="229"/>
      <c r="Q90" s="229"/>
      <c r="R90" s="229"/>
      <c r="S90" s="229"/>
      <c r="T90" s="230"/>
      <c r="U90" s="43" t="s">
        <v>42</v>
      </c>
      <c r="V90" s="44">
        <f>IFERROR(SUM(V87:V89),"0")</f>
        <v>173</v>
      </c>
      <c r="W90" s="44">
        <f>IFERROR(SUM(W87:W89),"0")</f>
        <v>173</v>
      </c>
      <c r="X90" s="44">
        <f>IFERROR(IF(X87="",0,X87),"0")+IFERROR(IF(X88="",0,X88),"0")+IFERROR(IF(X89="",0,X89),"0")</f>
        <v>2.5820399999999997</v>
      </c>
      <c r="Y90" s="68"/>
      <c r="Z90" s="68"/>
    </row>
    <row r="91" spans="1:53" x14ac:dyDescent="0.2">
      <c r="A91" s="231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  <c r="N91" s="228" t="s">
        <v>43</v>
      </c>
      <c r="O91" s="229"/>
      <c r="P91" s="229"/>
      <c r="Q91" s="229"/>
      <c r="R91" s="229"/>
      <c r="S91" s="229"/>
      <c r="T91" s="230"/>
      <c r="U91" s="43" t="s">
        <v>0</v>
      </c>
      <c r="V91" s="44">
        <f>IFERROR(SUMPRODUCT(V87:V89*H87:H89),"0")</f>
        <v>536.40000000000009</v>
      </c>
      <c r="W91" s="44">
        <f>IFERROR(SUMPRODUCT(W87:W89*H87:H89),"0")</f>
        <v>536.40000000000009</v>
      </c>
      <c r="X91" s="43"/>
      <c r="Y91" s="68"/>
      <c r="Z91" s="68"/>
    </row>
    <row r="92" spans="1:53" ht="16.5" hidden="1" customHeight="1" x14ac:dyDescent="0.25">
      <c r="A92" s="222" t="s">
        <v>171</v>
      </c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66"/>
      <c r="Z92" s="66"/>
    </row>
    <row r="93" spans="1:53" ht="14.25" hidden="1" customHeight="1" x14ac:dyDescent="0.25">
      <c r="A93" s="223" t="s">
        <v>80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67"/>
      <c r="Z93" s="67"/>
    </row>
    <row r="94" spans="1:53" ht="27" customHeight="1" x14ac:dyDescent="0.25">
      <c r="A94" s="64" t="s">
        <v>172</v>
      </c>
      <c r="B94" s="64" t="s">
        <v>173</v>
      </c>
      <c r="C94" s="37">
        <v>4301070975</v>
      </c>
      <c r="D94" s="224">
        <v>4607111033970</v>
      </c>
      <c r="E94" s="22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3" t="s">
        <v>174</v>
      </c>
      <c r="O94" s="226"/>
      <c r="P94" s="226"/>
      <c r="Q94" s="226"/>
      <c r="R94" s="227"/>
      <c r="S94" s="40" t="s">
        <v>49</v>
      </c>
      <c r="T94" s="40" t="s">
        <v>49</v>
      </c>
      <c r="U94" s="41" t="s">
        <v>42</v>
      </c>
      <c r="V94" s="59">
        <v>81</v>
      </c>
      <c r="W94" s="56">
        <f>IFERROR(IF(V94="","",V94),"")</f>
        <v>81</v>
      </c>
      <c r="X94" s="42">
        <f>IFERROR(IF(V94="","",V94*0.0155),"")</f>
        <v>1.2555000000000001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175</v>
      </c>
      <c r="B95" s="64" t="s">
        <v>176</v>
      </c>
      <c r="C95" s="37">
        <v>4301070976</v>
      </c>
      <c r="D95" s="224">
        <v>4607111034144</v>
      </c>
      <c r="E95" s="22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4" t="s">
        <v>177</v>
      </c>
      <c r="O95" s="226"/>
      <c r="P95" s="226"/>
      <c r="Q95" s="226"/>
      <c r="R95" s="227"/>
      <c r="S95" s="40" t="s">
        <v>49</v>
      </c>
      <c r="T95" s="40" t="s">
        <v>49</v>
      </c>
      <c r="U95" s="41" t="s">
        <v>42</v>
      </c>
      <c r="V95" s="59">
        <v>232</v>
      </c>
      <c r="W95" s="56">
        <f>IFERROR(IF(V95="","",V95),"")</f>
        <v>232</v>
      </c>
      <c r="X95" s="42">
        <f>IFERROR(IF(V95="","",V95*0.0155),"")</f>
        <v>3.5960000000000001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178</v>
      </c>
      <c r="B96" s="64" t="s">
        <v>179</v>
      </c>
      <c r="C96" s="37">
        <v>4301070973</v>
      </c>
      <c r="D96" s="224">
        <v>4607111033987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180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72</v>
      </c>
      <c r="W96" s="56">
        <f>IFERROR(IF(V96="","",V96),"")</f>
        <v>72</v>
      </c>
      <c r="X96" s="42">
        <f>IFERROR(IF(V96="","",V96*0.0155),"")</f>
        <v>1.1160000000000001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181</v>
      </c>
      <c r="B97" s="64" t="s">
        <v>182</v>
      </c>
      <c r="C97" s="37">
        <v>4301070974</v>
      </c>
      <c r="D97" s="224">
        <v>4607111034151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183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180</v>
      </c>
      <c r="W97" s="56">
        <f>IFERROR(IF(V97="","",V97),"")</f>
        <v>180</v>
      </c>
      <c r="X97" s="42">
        <f>IFERROR(IF(V97="","",V97*0.0155),"")</f>
        <v>2.79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231"/>
      <c r="B98" s="231"/>
      <c r="C98" s="231"/>
      <c r="D98" s="231"/>
      <c r="E98" s="231"/>
      <c r="F98" s="231"/>
      <c r="G98" s="231"/>
      <c r="H98" s="231"/>
      <c r="I98" s="231"/>
      <c r="J98" s="231"/>
      <c r="K98" s="231"/>
      <c r="L98" s="231"/>
      <c r="M98" s="232"/>
      <c r="N98" s="228" t="s">
        <v>43</v>
      </c>
      <c r="O98" s="229"/>
      <c r="P98" s="229"/>
      <c r="Q98" s="229"/>
      <c r="R98" s="229"/>
      <c r="S98" s="229"/>
      <c r="T98" s="230"/>
      <c r="U98" s="43" t="s">
        <v>42</v>
      </c>
      <c r="V98" s="44">
        <f>IFERROR(SUM(V94:V97),"0")</f>
        <v>565</v>
      </c>
      <c r="W98" s="44">
        <f>IFERROR(SUM(W94:W97),"0")</f>
        <v>565</v>
      </c>
      <c r="X98" s="44">
        <f>IFERROR(IF(X94="",0,X94),"0")+IFERROR(IF(X95="",0,X95),"0")+IFERROR(IF(X96="",0,X96),"0")+IFERROR(IF(X97="",0,X97),"0")</f>
        <v>8.7575000000000003</v>
      </c>
      <c r="Y98" s="68"/>
      <c r="Z98" s="68"/>
    </row>
    <row r="99" spans="1:53" x14ac:dyDescent="0.2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2"/>
      <c r="N99" s="228" t="s">
        <v>43</v>
      </c>
      <c r="O99" s="229"/>
      <c r="P99" s="229"/>
      <c r="Q99" s="229"/>
      <c r="R99" s="229"/>
      <c r="S99" s="229"/>
      <c r="T99" s="230"/>
      <c r="U99" s="43" t="s">
        <v>0</v>
      </c>
      <c r="V99" s="44">
        <f>IFERROR(SUMPRODUCT(V94:V97*H94:H97),"0")</f>
        <v>4019.0400000000004</v>
      </c>
      <c r="W99" s="44">
        <f>IFERROR(SUMPRODUCT(W94:W97*H94:H97),"0")</f>
        <v>4019.0400000000004</v>
      </c>
      <c r="X99" s="43"/>
      <c r="Y99" s="68"/>
      <c r="Z99" s="68"/>
    </row>
    <row r="100" spans="1:53" ht="16.5" hidden="1" customHeight="1" x14ac:dyDescent="0.25">
      <c r="A100" s="222" t="s">
        <v>184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66"/>
      <c r="Z100" s="66"/>
    </row>
    <row r="101" spans="1:53" ht="14.25" hidden="1" customHeight="1" x14ac:dyDescent="0.25">
      <c r="A101" s="223" t="s">
        <v>142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67"/>
      <c r="Z101" s="67"/>
    </row>
    <row r="102" spans="1:53" ht="27" customHeight="1" x14ac:dyDescent="0.25">
      <c r="A102" s="64" t="s">
        <v>185</v>
      </c>
      <c r="B102" s="64" t="s">
        <v>186</v>
      </c>
      <c r="C102" s="37">
        <v>4301135162</v>
      </c>
      <c r="D102" s="224">
        <v>4607111034014</v>
      </c>
      <c r="E102" s="224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26"/>
      <c r="P102" s="226"/>
      <c r="Q102" s="226"/>
      <c r="R102" s="227"/>
      <c r="S102" s="40" t="s">
        <v>49</v>
      </c>
      <c r="T102" s="40" t="s">
        <v>49</v>
      </c>
      <c r="U102" s="41" t="s">
        <v>42</v>
      </c>
      <c r="V102" s="59">
        <v>110</v>
      </c>
      <c r="W102" s="56">
        <f>IFERROR(IF(V102="","",V102),"")</f>
        <v>110</v>
      </c>
      <c r="X102" s="42">
        <f>IFERROR(IF(V102="","",V102*0.01788),"")</f>
        <v>1.9668000000000001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187</v>
      </c>
      <c r="B103" s="64" t="s">
        <v>188</v>
      </c>
      <c r="C103" s="37">
        <v>4301135117</v>
      </c>
      <c r="D103" s="224">
        <v>4607111033994</v>
      </c>
      <c r="E103" s="22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26"/>
      <c r="P103" s="226"/>
      <c r="Q103" s="226"/>
      <c r="R103" s="227"/>
      <c r="S103" s="40" t="s">
        <v>49</v>
      </c>
      <c r="T103" s="40" t="s">
        <v>49</v>
      </c>
      <c r="U103" s="41" t="s">
        <v>42</v>
      </c>
      <c r="V103" s="59">
        <v>122</v>
      </c>
      <c r="W103" s="56">
        <f>IFERROR(IF(V103="","",V103),"")</f>
        <v>122</v>
      </c>
      <c r="X103" s="42">
        <f>IFERROR(IF(V103="","",V103*0.01788),"")</f>
        <v>2.1813600000000002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231"/>
      <c r="B104" s="231"/>
      <c r="C104" s="231"/>
      <c r="D104" s="231"/>
      <c r="E104" s="231"/>
      <c r="F104" s="231"/>
      <c r="G104" s="231"/>
      <c r="H104" s="231"/>
      <c r="I104" s="231"/>
      <c r="J104" s="231"/>
      <c r="K104" s="231"/>
      <c r="L104" s="231"/>
      <c r="M104" s="232"/>
      <c r="N104" s="228" t="s">
        <v>43</v>
      </c>
      <c r="O104" s="229"/>
      <c r="P104" s="229"/>
      <c r="Q104" s="229"/>
      <c r="R104" s="229"/>
      <c r="S104" s="229"/>
      <c r="T104" s="230"/>
      <c r="U104" s="43" t="s">
        <v>42</v>
      </c>
      <c r="V104" s="44">
        <f>IFERROR(SUM(V102:V103),"0")</f>
        <v>232</v>
      </c>
      <c r="W104" s="44">
        <f>IFERROR(SUM(W102:W103),"0")</f>
        <v>232</v>
      </c>
      <c r="X104" s="44">
        <f>IFERROR(IF(X102="",0,X102),"0")+IFERROR(IF(X103="",0,X103),"0")</f>
        <v>4.1481600000000007</v>
      </c>
      <c r="Y104" s="68"/>
      <c r="Z104" s="68"/>
    </row>
    <row r="105" spans="1:53" x14ac:dyDescent="0.2">
      <c r="A105" s="231"/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2"/>
      <c r="N105" s="228" t="s">
        <v>43</v>
      </c>
      <c r="O105" s="229"/>
      <c r="P105" s="229"/>
      <c r="Q105" s="229"/>
      <c r="R105" s="229"/>
      <c r="S105" s="229"/>
      <c r="T105" s="230"/>
      <c r="U105" s="43" t="s">
        <v>0</v>
      </c>
      <c r="V105" s="44">
        <f>IFERROR(SUMPRODUCT(V102:V103*H102:H103),"0")</f>
        <v>696</v>
      </c>
      <c r="W105" s="44">
        <f>IFERROR(SUMPRODUCT(W102:W103*H102:H103),"0")</f>
        <v>696</v>
      </c>
      <c r="X105" s="43"/>
      <c r="Y105" s="68"/>
      <c r="Z105" s="68"/>
    </row>
    <row r="106" spans="1:53" ht="16.5" hidden="1" customHeight="1" x14ac:dyDescent="0.25">
      <c r="A106" s="222" t="s">
        <v>189</v>
      </c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66"/>
      <c r="Z106" s="66"/>
    </row>
    <row r="107" spans="1:53" ht="14.25" hidden="1" customHeight="1" x14ac:dyDescent="0.25">
      <c r="A107" s="223" t="s">
        <v>142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67"/>
      <c r="Z107" s="67"/>
    </row>
    <row r="108" spans="1:53" ht="16.5" customHeight="1" x14ac:dyDescent="0.25">
      <c r="A108" s="64" t="s">
        <v>190</v>
      </c>
      <c r="B108" s="64" t="s">
        <v>191</v>
      </c>
      <c r="C108" s="37">
        <v>4301135112</v>
      </c>
      <c r="D108" s="224">
        <v>4607111034199</v>
      </c>
      <c r="E108" s="22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26"/>
      <c r="P108" s="226"/>
      <c r="Q108" s="226"/>
      <c r="R108" s="227"/>
      <c r="S108" s="40" t="s">
        <v>49</v>
      </c>
      <c r="T108" s="40" t="s">
        <v>49</v>
      </c>
      <c r="U108" s="41" t="s">
        <v>42</v>
      </c>
      <c r="V108" s="59">
        <v>90</v>
      </c>
      <c r="W108" s="56">
        <f>IFERROR(IF(V108="","",V108),"")</f>
        <v>90</v>
      </c>
      <c r="X108" s="42">
        <f>IFERROR(IF(V108="","",V108*0.01788),"")</f>
        <v>1.6092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231"/>
      <c r="B109" s="231"/>
      <c r="C109" s="231"/>
      <c r="D109" s="231"/>
      <c r="E109" s="231"/>
      <c r="F109" s="231"/>
      <c r="G109" s="231"/>
      <c r="H109" s="231"/>
      <c r="I109" s="231"/>
      <c r="J109" s="231"/>
      <c r="K109" s="231"/>
      <c r="L109" s="231"/>
      <c r="M109" s="232"/>
      <c r="N109" s="228" t="s">
        <v>43</v>
      </c>
      <c r="O109" s="229"/>
      <c r="P109" s="229"/>
      <c r="Q109" s="229"/>
      <c r="R109" s="229"/>
      <c r="S109" s="229"/>
      <c r="T109" s="230"/>
      <c r="U109" s="43" t="s">
        <v>42</v>
      </c>
      <c r="V109" s="44">
        <f>IFERROR(SUM(V108:V108),"0")</f>
        <v>90</v>
      </c>
      <c r="W109" s="44">
        <f>IFERROR(SUM(W108:W108),"0")</f>
        <v>90</v>
      </c>
      <c r="X109" s="44">
        <f>IFERROR(IF(X108="",0,X108),"0")</f>
        <v>1.6092</v>
      </c>
      <c r="Y109" s="68"/>
      <c r="Z109" s="68"/>
    </row>
    <row r="110" spans="1:53" x14ac:dyDescent="0.2">
      <c r="A110" s="231"/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2"/>
      <c r="N110" s="228" t="s">
        <v>43</v>
      </c>
      <c r="O110" s="229"/>
      <c r="P110" s="229"/>
      <c r="Q110" s="229"/>
      <c r="R110" s="229"/>
      <c r="S110" s="229"/>
      <c r="T110" s="230"/>
      <c r="U110" s="43" t="s">
        <v>0</v>
      </c>
      <c r="V110" s="44">
        <f>IFERROR(SUMPRODUCT(V108:V108*H108:H108),"0")</f>
        <v>270</v>
      </c>
      <c r="W110" s="44">
        <f>IFERROR(SUMPRODUCT(W108:W108*H108:H108),"0")</f>
        <v>270</v>
      </c>
      <c r="X110" s="43"/>
      <c r="Y110" s="68"/>
      <c r="Z110" s="68"/>
    </row>
    <row r="111" spans="1:53" ht="16.5" hidden="1" customHeight="1" x14ac:dyDescent="0.25">
      <c r="A111" s="222" t="s">
        <v>192</v>
      </c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66"/>
      <c r="Z111" s="66"/>
    </row>
    <row r="112" spans="1:53" ht="14.25" hidden="1" customHeight="1" x14ac:dyDescent="0.25">
      <c r="A112" s="223" t="s">
        <v>142</v>
      </c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67"/>
      <c r="Z112" s="67"/>
    </row>
    <row r="113" spans="1:53" ht="27" hidden="1" customHeight="1" x14ac:dyDescent="0.25">
      <c r="A113" s="64" t="s">
        <v>193</v>
      </c>
      <c r="B113" s="64" t="s">
        <v>194</v>
      </c>
      <c r="C113" s="37">
        <v>4301130006</v>
      </c>
      <c r="D113" s="224">
        <v>4607111034670</v>
      </c>
      <c r="E113" s="224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26"/>
      <c r="P113" s="226"/>
      <c r="Q113" s="226"/>
      <c r="R113" s="227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195</v>
      </c>
      <c r="Z113" s="70" t="s">
        <v>49</v>
      </c>
      <c r="AD113" s="74"/>
      <c r="BA113" s="114" t="s">
        <v>90</v>
      </c>
    </row>
    <row r="114" spans="1:53" ht="27" hidden="1" customHeight="1" x14ac:dyDescent="0.25">
      <c r="A114" s="64" t="s">
        <v>196</v>
      </c>
      <c r="B114" s="64" t="s">
        <v>197</v>
      </c>
      <c r="C114" s="37">
        <v>4301130003</v>
      </c>
      <c r="D114" s="224">
        <v>4607111034687</v>
      </c>
      <c r="E114" s="22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1" t="s">
        <v>198</v>
      </c>
      <c r="O114" s="226"/>
      <c r="P114" s="226"/>
      <c r="Q114" s="226"/>
      <c r="R114" s="22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195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199</v>
      </c>
      <c r="B115" s="64" t="s">
        <v>200</v>
      </c>
      <c r="C115" s="37">
        <v>4301135115</v>
      </c>
      <c r="D115" s="224">
        <v>4607111034380</v>
      </c>
      <c r="E115" s="224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81</v>
      </c>
      <c r="W115" s="56">
        <f>IFERROR(IF(V115="","",V115),"")</f>
        <v>81</v>
      </c>
      <c r="X115" s="42">
        <f>IFERROR(IF(V115="","",V115*0.01788),"")</f>
        <v>1.44828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201</v>
      </c>
      <c r="B116" s="64" t="s">
        <v>202</v>
      </c>
      <c r="C116" s="37">
        <v>4301135114</v>
      </c>
      <c r="D116" s="224">
        <v>4607111034397</v>
      </c>
      <c r="E116" s="224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54</v>
      </c>
      <c r="W116" s="56">
        <f>IFERROR(IF(V116="","",V116),"")</f>
        <v>54</v>
      </c>
      <c r="X116" s="42">
        <f>IFERROR(IF(V116="","",V116*0.01788),"")</f>
        <v>0.96552000000000004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231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2"/>
      <c r="N117" s="228" t="s">
        <v>43</v>
      </c>
      <c r="O117" s="229"/>
      <c r="P117" s="229"/>
      <c r="Q117" s="229"/>
      <c r="R117" s="229"/>
      <c r="S117" s="229"/>
      <c r="T117" s="230"/>
      <c r="U117" s="43" t="s">
        <v>42</v>
      </c>
      <c r="V117" s="44">
        <f>IFERROR(SUM(V113:V116),"0")</f>
        <v>135</v>
      </c>
      <c r="W117" s="44">
        <f>IFERROR(SUM(W113:W116),"0")</f>
        <v>135</v>
      </c>
      <c r="X117" s="44">
        <f>IFERROR(IF(X113="",0,X113),"0")+IFERROR(IF(X114="",0,X114),"0")+IFERROR(IF(X115="",0,X115),"0")+IFERROR(IF(X116="",0,X116),"0")</f>
        <v>2.4138000000000002</v>
      </c>
      <c r="Y117" s="68"/>
      <c r="Z117" s="68"/>
    </row>
    <row r="118" spans="1:53" x14ac:dyDescent="0.2">
      <c r="A118" s="231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2"/>
      <c r="N118" s="228" t="s">
        <v>43</v>
      </c>
      <c r="O118" s="229"/>
      <c r="P118" s="229"/>
      <c r="Q118" s="229"/>
      <c r="R118" s="229"/>
      <c r="S118" s="229"/>
      <c r="T118" s="230"/>
      <c r="U118" s="43" t="s">
        <v>0</v>
      </c>
      <c r="V118" s="44">
        <f>IFERROR(SUMPRODUCT(V113:V116*H113:H116),"0")</f>
        <v>405</v>
      </c>
      <c r="W118" s="44">
        <f>IFERROR(SUMPRODUCT(W113:W116*H113:H116),"0")</f>
        <v>405</v>
      </c>
      <c r="X118" s="43"/>
      <c r="Y118" s="68"/>
      <c r="Z118" s="68"/>
    </row>
    <row r="119" spans="1:53" ht="16.5" hidden="1" customHeight="1" x14ac:dyDescent="0.25">
      <c r="A119" s="222" t="s">
        <v>203</v>
      </c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66"/>
      <c r="Z119" s="66"/>
    </row>
    <row r="120" spans="1:53" ht="14.25" hidden="1" customHeight="1" x14ac:dyDescent="0.25">
      <c r="A120" s="223" t="s">
        <v>142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67"/>
      <c r="Z120" s="67"/>
    </row>
    <row r="121" spans="1:53" ht="27" customHeight="1" x14ac:dyDescent="0.25">
      <c r="A121" s="64" t="s">
        <v>204</v>
      </c>
      <c r="B121" s="64" t="s">
        <v>205</v>
      </c>
      <c r="C121" s="37">
        <v>4301135134</v>
      </c>
      <c r="D121" s="224">
        <v>4607111035806</v>
      </c>
      <c r="E121" s="224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26"/>
      <c r="P121" s="226"/>
      <c r="Q121" s="226"/>
      <c r="R121" s="227"/>
      <c r="S121" s="40" t="s">
        <v>49</v>
      </c>
      <c r="T121" s="40" t="s">
        <v>49</v>
      </c>
      <c r="U121" s="41" t="s">
        <v>42</v>
      </c>
      <c r="V121" s="59">
        <v>53</v>
      </c>
      <c r="W121" s="56">
        <f>IFERROR(IF(V121="","",V121),"")</f>
        <v>53</v>
      </c>
      <c r="X121" s="42">
        <f>IFERROR(IF(V121="","",V121*0.01788),"")</f>
        <v>0.94764000000000004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231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2"/>
      <c r="N122" s="228" t="s">
        <v>43</v>
      </c>
      <c r="O122" s="229"/>
      <c r="P122" s="229"/>
      <c r="Q122" s="229"/>
      <c r="R122" s="229"/>
      <c r="S122" s="229"/>
      <c r="T122" s="230"/>
      <c r="U122" s="43" t="s">
        <v>42</v>
      </c>
      <c r="V122" s="44">
        <f>IFERROR(SUM(V121:V121),"0")</f>
        <v>53</v>
      </c>
      <c r="W122" s="44">
        <f>IFERROR(SUM(W121:W121),"0")</f>
        <v>53</v>
      </c>
      <c r="X122" s="44">
        <f>IFERROR(IF(X121="",0,X121),"0")</f>
        <v>0.94764000000000004</v>
      </c>
      <c r="Y122" s="68"/>
      <c r="Z122" s="68"/>
    </row>
    <row r="123" spans="1:53" x14ac:dyDescent="0.2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2"/>
      <c r="N123" s="228" t="s">
        <v>43</v>
      </c>
      <c r="O123" s="229"/>
      <c r="P123" s="229"/>
      <c r="Q123" s="229"/>
      <c r="R123" s="229"/>
      <c r="S123" s="229"/>
      <c r="T123" s="230"/>
      <c r="U123" s="43" t="s">
        <v>0</v>
      </c>
      <c r="V123" s="44">
        <f>IFERROR(SUMPRODUCT(V121:V121*H121:H121),"0")</f>
        <v>159</v>
      </c>
      <c r="W123" s="44">
        <f>IFERROR(SUMPRODUCT(W121:W121*H121:H121),"0")</f>
        <v>159</v>
      </c>
      <c r="X123" s="43"/>
      <c r="Y123" s="68"/>
      <c r="Z123" s="68"/>
    </row>
    <row r="124" spans="1:53" ht="16.5" hidden="1" customHeight="1" x14ac:dyDescent="0.25">
      <c r="A124" s="222" t="s">
        <v>206</v>
      </c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66"/>
      <c r="Z124" s="66"/>
    </row>
    <row r="125" spans="1:53" ht="14.25" hidden="1" customHeight="1" x14ac:dyDescent="0.25">
      <c r="A125" s="223" t="s">
        <v>207</v>
      </c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67"/>
      <c r="Z125" s="67"/>
    </row>
    <row r="126" spans="1:53" ht="27" hidden="1" customHeight="1" x14ac:dyDescent="0.25">
      <c r="A126" s="64" t="s">
        <v>208</v>
      </c>
      <c r="B126" s="64" t="s">
        <v>209</v>
      </c>
      <c r="C126" s="37">
        <v>4301070768</v>
      </c>
      <c r="D126" s="224">
        <v>4607111035639</v>
      </c>
      <c r="E126" s="224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210</v>
      </c>
      <c r="L126" s="39" t="s">
        <v>84</v>
      </c>
      <c r="M126" s="38">
        <v>180</v>
      </c>
      <c r="N126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26"/>
      <c r="P126" s="226"/>
      <c r="Q126" s="226"/>
      <c r="R126" s="227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hidden="1" customHeight="1" x14ac:dyDescent="0.25">
      <c r="A127" s="64" t="s">
        <v>211</v>
      </c>
      <c r="B127" s="64" t="s">
        <v>212</v>
      </c>
      <c r="C127" s="37">
        <v>4301070797</v>
      </c>
      <c r="D127" s="224">
        <v>4607111035646</v>
      </c>
      <c r="E127" s="224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213</v>
      </c>
      <c r="L127" s="39" t="s">
        <v>84</v>
      </c>
      <c r="M127" s="38">
        <v>180</v>
      </c>
      <c r="N127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26"/>
      <c r="P127" s="226"/>
      <c r="Q127" s="226"/>
      <c r="R127" s="22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idden="1" x14ac:dyDescent="0.2">
      <c r="A128" s="231"/>
      <c r="B128" s="231"/>
      <c r="C128" s="231"/>
      <c r="D128" s="231"/>
      <c r="E128" s="231"/>
      <c r="F128" s="231"/>
      <c r="G128" s="231"/>
      <c r="H128" s="231"/>
      <c r="I128" s="231"/>
      <c r="J128" s="231"/>
      <c r="K128" s="231"/>
      <c r="L128" s="231"/>
      <c r="M128" s="232"/>
      <c r="N128" s="228" t="s">
        <v>43</v>
      </c>
      <c r="O128" s="229"/>
      <c r="P128" s="229"/>
      <c r="Q128" s="229"/>
      <c r="R128" s="229"/>
      <c r="S128" s="229"/>
      <c r="T128" s="230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hidden="1" x14ac:dyDescent="0.2">
      <c r="A129" s="231"/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2"/>
      <c r="N129" s="228" t="s">
        <v>43</v>
      </c>
      <c r="O129" s="229"/>
      <c r="P129" s="229"/>
      <c r="Q129" s="229"/>
      <c r="R129" s="229"/>
      <c r="S129" s="229"/>
      <c r="T129" s="230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hidden="1" customHeight="1" x14ac:dyDescent="0.25">
      <c r="A130" s="222" t="s">
        <v>214</v>
      </c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66"/>
      <c r="Z130" s="66"/>
    </row>
    <row r="131" spans="1:53" ht="14.25" hidden="1" customHeight="1" x14ac:dyDescent="0.25">
      <c r="A131" s="223" t="s">
        <v>142</v>
      </c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67"/>
      <c r="Z131" s="67"/>
    </row>
    <row r="132" spans="1:53" ht="27" hidden="1" customHeight="1" x14ac:dyDescent="0.25">
      <c r="A132" s="64" t="s">
        <v>215</v>
      </c>
      <c r="B132" s="64" t="s">
        <v>216</v>
      </c>
      <c r="C132" s="37">
        <v>4301135133</v>
      </c>
      <c r="D132" s="224">
        <v>4607111036568</v>
      </c>
      <c r="E132" s="224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7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26"/>
      <c r="P132" s="226"/>
      <c r="Q132" s="226"/>
      <c r="R132" s="227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hidden="1" x14ac:dyDescent="0.2">
      <c r="A133" s="231"/>
      <c r="B133" s="231"/>
      <c r="C133" s="231"/>
      <c r="D133" s="231"/>
      <c r="E133" s="231"/>
      <c r="F133" s="231"/>
      <c r="G133" s="231"/>
      <c r="H133" s="231"/>
      <c r="I133" s="231"/>
      <c r="J133" s="231"/>
      <c r="K133" s="231"/>
      <c r="L133" s="231"/>
      <c r="M133" s="232"/>
      <c r="N133" s="228" t="s">
        <v>43</v>
      </c>
      <c r="O133" s="229"/>
      <c r="P133" s="229"/>
      <c r="Q133" s="229"/>
      <c r="R133" s="229"/>
      <c r="S133" s="229"/>
      <c r="T133" s="230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hidden="1" x14ac:dyDescent="0.2">
      <c r="A134" s="231"/>
      <c r="B134" s="231"/>
      <c r="C134" s="231"/>
      <c r="D134" s="231"/>
      <c r="E134" s="231"/>
      <c r="F134" s="231"/>
      <c r="G134" s="231"/>
      <c r="H134" s="231"/>
      <c r="I134" s="231"/>
      <c r="J134" s="231"/>
      <c r="K134" s="231"/>
      <c r="L134" s="231"/>
      <c r="M134" s="232"/>
      <c r="N134" s="228" t="s">
        <v>43</v>
      </c>
      <c r="O134" s="229"/>
      <c r="P134" s="229"/>
      <c r="Q134" s="229"/>
      <c r="R134" s="229"/>
      <c r="S134" s="229"/>
      <c r="T134" s="230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hidden="1" customHeight="1" x14ac:dyDescent="0.2">
      <c r="A135" s="221" t="s">
        <v>217</v>
      </c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55"/>
      <c r="Z135" s="55"/>
    </row>
    <row r="136" spans="1:53" ht="16.5" hidden="1" customHeight="1" x14ac:dyDescent="0.25">
      <c r="A136" s="222" t="s">
        <v>218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66"/>
      <c r="Z136" s="66"/>
    </row>
    <row r="137" spans="1:53" ht="14.25" hidden="1" customHeight="1" x14ac:dyDescent="0.25">
      <c r="A137" s="223" t="s">
        <v>207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67"/>
      <c r="Z137" s="67"/>
    </row>
    <row r="138" spans="1:53" ht="16.5" hidden="1" customHeight="1" x14ac:dyDescent="0.25">
      <c r="A138" s="64" t="s">
        <v>219</v>
      </c>
      <c r="B138" s="64" t="s">
        <v>220</v>
      </c>
      <c r="C138" s="37">
        <v>4301071010</v>
      </c>
      <c r="D138" s="224">
        <v>4607111037701</v>
      </c>
      <c r="E138" s="224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26"/>
      <c r="P138" s="226"/>
      <c r="Q138" s="226"/>
      <c r="R138" s="227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hidden="1" x14ac:dyDescent="0.2">
      <c r="A139" s="231"/>
      <c r="B139" s="231"/>
      <c r="C139" s="231"/>
      <c r="D139" s="231"/>
      <c r="E139" s="231"/>
      <c r="F139" s="231"/>
      <c r="G139" s="231"/>
      <c r="H139" s="231"/>
      <c r="I139" s="231"/>
      <c r="J139" s="231"/>
      <c r="K139" s="231"/>
      <c r="L139" s="231"/>
      <c r="M139" s="232"/>
      <c r="N139" s="228" t="s">
        <v>43</v>
      </c>
      <c r="O139" s="229"/>
      <c r="P139" s="229"/>
      <c r="Q139" s="229"/>
      <c r="R139" s="229"/>
      <c r="S139" s="229"/>
      <c r="T139" s="230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hidden="1" x14ac:dyDescent="0.2">
      <c r="A140" s="231"/>
      <c r="B140" s="231"/>
      <c r="C140" s="231"/>
      <c r="D140" s="231"/>
      <c r="E140" s="231"/>
      <c r="F140" s="231"/>
      <c r="G140" s="231"/>
      <c r="H140" s="231"/>
      <c r="I140" s="231"/>
      <c r="J140" s="231"/>
      <c r="K140" s="231"/>
      <c r="L140" s="231"/>
      <c r="M140" s="232"/>
      <c r="N140" s="228" t="s">
        <v>43</v>
      </c>
      <c r="O140" s="229"/>
      <c r="P140" s="229"/>
      <c r="Q140" s="229"/>
      <c r="R140" s="229"/>
      <c r="S140" s="229"/>
      <c r="T140" s="230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hidden="1" customHeight="1" x14ac:dyDescent="0.25">
      <c r="A141" s="222" t="s">
        <v>221</v>
      </c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66"/>
      <c r="Z141" s="66"/>
    </row>
    <row r="142" spans="1:53" ht="14.25" hidden="1" customHeight="1" x14ac:dyDescent="0.25">
      <c r="A142" s="223" t="s">
        <v>80</v>
      </c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67"/>
      <c r="Z142" s="67"/>
    </row>
    <row r="143" spans="1:53" ht="16.5" hidden="1" customHeight="1" x14ac:dyDescent="0.25">
      <c r="A143" s="64" t="s">
        <v>222</v>
      </c>
      <c r="B143" s="64" t="s">
        <v>223</v>
      </c>
      <c r="C143" s="37">
        <v>4301070871</v>
      </c>
      <c r="D143" s="224">
        <v>4607111036384</v>
      </c>
      <c r="E143" s="224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90</v>
      </c>
      <c r="N143" s="27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226"/>
      <c r="P143" s="226"/>
      <c r="Q143" s="226"/>
      <c r="R143" s="227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hidden="1" customHeight="1" x14ac:dyDescent="0.25">
      <c r="A144" s="64" t="s">
        <v>224</v>
      </c>
      <c r="B144" s="64" t="s">
        <v>225</v>
      </c>
      <c r="C144" s="37">
        <v>4301070956</v>
      </c>
      <c r="D144" s="224">
        <v>4640242180250</v>
      </c>
      <c r="E144" s="224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0" t="s">
        <v>226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hidden="1" customHeight="1" x14ac:dyDescent="0.25">
      <c r="A145" s="64" t="s">
        <v>227</v>
      </c>
      <c r="B145" s="64" t="s">
        <v>228</v>
      </c>
      <c r="C145" s="37">
        <v>4301070827</v>
      </c>
      <c r="D145" s="224">
        <v>4607111036216</v>
      </c>
      <c r="E145" s="224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90</v>
      </c>
      <c r="N145" s="2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hidden="1" customHeight="1" x14ac:dyDescent="0.25">
      <c r="A146" s="64" t="s">
        <v>229</v>
      </c>
      <c r="B146" s="64" t="s">
        <v>230</v>
      </c>
      <c r="C146" s="37">
        <v>4301070911</v>
      </c>
      <c r="D146" s="224">
        <v>4607111036278</v>
      </c>
      <c r="E146" s="224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120</v>
      </c>
      <c r="N146" s="28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idden="1" x14ac:dyDescent="0.2">
      <c r="A147" s="231"/>
      <c r="B147" s="231"/>
      <c r="C147" s="231"/>
      <c r="D147" s="231"/>
      <c r="E147" s="231"/>
      <c r="F147" s="231"/>
      <c r="G147" s="231"/>
      <c r="H147" s="231"/>
      <c r="I147" s="231"/>
      <c r="J147" s="231"/>
      <c r="K147" s="231"/>
      <c r="L147" s="231"/>
      <c r="M147" s="232"/>
      <c r="N147" s="228" t="s">
        <v>43</v>
      </c>
      <c r="O147" s="229"/>
      <c r="P147" s="229"/>
      <c r="Q147" s="229"/>
      <c r="R147" s="229"/>
      <c r="S147" s="229"/>
      <c r="T147" s="230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hidden="1" x14ac:dyDescent="0.2">
      <c r="A148" s="231"/>
      <c r="B148" s="231"/>
      <c r="C148" s="231"/>
      <c r="D148" s="231"/>
      <c r="E148" s="231"/>
      <c r="F148" s="231"/>
      <c r="G148" s="231"/>
      <c r="H148" s="231"/>
      <c r="I148" s="231"/>
      <c r="J148" s="231"/>
      <c r="K148" s="231"/>
      <c r="L148" s="231"/>
      <c r="M148" s="232"/>
      <c r="N148" s="228" t="s">
        <v>43</v>
      </c>
      <c r="O148" s="229"/>
      <c r="P148" s="229"/>
      <c r="Q148" s="229"/>
      <c r="R148" s="229"/>
      <c r="S148" s="229"/>
      <c r="T148" s="230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hidden="1" customHeight="1" x14ac:dyDescent="0.25">
      <c r="A149" s="223" t="s">
        <v>231</v>
      </c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67"/>
      <c r="Z149" s="67"/>
    </row>
    <row r="150" spans="1:53" ht="27" hidden="1" customHeight="1" x14ac:dyDescent="0.25">
      <c r="A150" s="64" t="s">
        <v>232</v>
      </c>
      <c r="B150" s="64" t="s">
        <v>233</v>
      </c>
      <c r="C150" s="37">
        <v>4301080153</v>
      </c>
      <c r="D150" s="224">
        <v>4607111036827</v>
      </c>
      <c r="E150" s="224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26"/>
      <c r="P150" s="226"/>
      <c r="Q150" s="226"/>
      <c r="R150" s="227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hidden="1" customHeight="1" x14ac:dyDescent="0.25">
      <c r="A151" s="64" t="s">
        <v>234</v>
      </c>
      <c r="B151" s="64" t="s">
        <v>235</v>
      </c>
      <c r="C151" s="37">
        <v>4301080154</v>
      </c>
      <c r="D151" s="224">
        <v>4607111036834</v>
      </c>
      <c r="E151" s="224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26"/>
      <c r="P151" s="226"/>
      <c r="Q151" s="226"/>
      <c r="R151" s="227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idden="1" x14ac:dyDescent="0.2">
      <c r="A152" s="231"/>
      <c r="B152" s="231"/>
      <c r="C152" s="231"/>
      <c r="D152" s="231"/>
      <c r="E152" s="231"/>
      <c r="F152" s="231"/>
      <c r="G152" s="231"/>
      <c r="H152" s="231"/>
      <c r="I152" s="231"/>
      <c r="J152" s="231"/>
      <c r="K152" s="231"/>
      <c r="L152" s="231"/>
      <c r="M152" s="232"/>
      <c r="N152" s="228" t="s">
        <v>43</v>
      </c>
      <c r="O152" s="229"/>
      <c r="P152" s="229"/>
      <c r="Q152" s="229"/>
      <c r="R152" s="229"/>
      <c r="S152" s="229"/>
      <c r="T152" s="230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hidden="1" x14ac:dyDescent="0.2">
      <c r="A153" s="231"/>
      <c r="B153" s="231"/>
      <c r="C153" s="231"/>
      <c r="D153" s="231"/>
      <c r="E153" s="231"/>
      <c r="F153" s="231"/>
      <c r="G153" s="231"/>
      <c r="H153" s="231"/>
      <c r="I153" s="231"/>
      <c r="J153" s="231"/>
      <c r="K153" s="231"/>
      <c r="L153" s="231"/>
      <c r="M153" s="232"/>
      <c r="N153" s="228" t="s">
        <v>43</v>
      </c>
      <c r="O153" s="229"/>
      <c r="P153" s="229"/>
      <c r="Q153" s="229"/>
      <c r="R153" s="229"/>
      <c r="S153" s="229"/>
      <c r="T153" s="230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hidden="1" customHeight="1" x14ac:dyDescent="0.2">
      <c r="A154" s="221" t="s">
        <v>236</v>
      </c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55"/>
      <c r="Z154" s="55"/>
    </row>
    <row r="155" spans="1:53" ht="16.5" hidden="1" customHeight="1" x14ac:dyDescent="0.25">
      <c r="A155" s="222" t="s">
        <v>237</v>
      </c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66"/>
      <c r="Z155" s="66"/>
    </row>
    <row r="156" spans="1:53" ht="14.25" hidden="1" customHeight="1" x14ac:dyDescent="0.25">
      <c r="A156" s="223" t="s">
        <v>87</v>
      </c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67"/>
      <c r="Z156" s="67"/>
    </row>
    <row r="157" spans="1:53" ht="16.5" hidden="1" customHeight="1" x14ac:dyDescent="0.25">
      <c r="A157" s="64" t="s">
        <v>238</v>
      </c>
      <c r="B157" s="64" t="s">
        <v>239</v>
      </c>
      <c r="C157" s="37">
        <v>4301132048</v>
      </c>
      <c r="D157" s="224">
        <v>4607111035721</v>
      </c>
      <c r="E157" s="224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240</v>
      </c>
      <c r="B158" s="64" t="s">
        <v>241</v>
      </c>
      <c r="C158" s="37">
        <v>4301132046</v>
      </c>
      <c r="D158" s="224">
        <v>4607111035691</v>
      </c>
      <c r="E158" s="224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26"/>
      <c r="P158" s="226"/>
      <c r="Q158" s="226"/>
      <c r="R158" s="227"/>
      <c r="S158" s="40" t="s">
        <v>49</v>
      </c>
      <c r="T158" s="40" t="s">
        <v>49</v>
      </c>
      <c r="U158" s="41" t="s">
        <v>42</v>
      </c>
      <c r="V158" s="59">
        <v>166</v>
      </c>
      <c r="W158" s="56">
        <f>IFERROR(IF(V158="","",V158),"")</f>
        <v>166</v>
      </c>
      <c r="X158" s="42">
        <f>IFERROR(IF(V158="","",V158*0.01788),"")</f>
        <v>2.9680800000000001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42</v>
      </c>
      <c r="V159" s="44">
        <f>IFERROR(SUM(V157:V158),"0")</f>
        <v>166</v>
      </c>
      <c r="W159" s="44">
        <f>IFERROR(SUM(W157:W158),"0")</f>
        <v>166</v>
      </c>
      <c r="X159" s="44">
        <f>IFERROR(IF(X157="",0,X157),"0")+IFERROR(IF(X158="",0,X158),"0")</f>
        <v>2.9680800000000001</v>
      </c>
      <c r="Y159" s="68"/>
      <c r="Z159" s="68"/>
    </row>
    <row r="160" spans="1:53" x14ac:dyDescent="0.2">
      <c r="A160" s="231"/>
      <c r="B160" s="231"/>
      <c r="C160" s="231"/>
      <c r="D160" s="231"/>
      <c r="E160" s="231"/>
      <c r="F160" s="231"/>
      <c r="G160" s="231"/>
      <c r="H160" s="231"/>
      <c r="I160" s="231"/>
      <c r="J160" s="231"/>
      <c r="K160" s="231"/>
      <c r="L160" s="231"/>
      <c r="M160" s="232"/>
      <c r="N160" s="228" t="s">
        <v>43</v>
      </c>
      <c r="O160" s="229"/>
      <c r="P160" s="229"/>
      <c r="Q160" s="229"/>
      <c r="R160" s="229"/>
      <c r="S160" s="229"/>
      <c r="T160" s="230"/>
      <c r="U160" s="43" t="s">
        <v>0</v>
      </c>
      <c r="V160" s="44">
        <f>IFERROR(SUMPRODUCT(V157:V158*H157:H158),"0")</f>
        <v>498</v>
      </c>
      <c r="W160" s="44">
        <f>IFERROR(SUMPRODUCT(W157:W158*H157:H158),"0")</f>
        <v>498</v>
      </c>
      <c r="X160" s="43"/>
      <c r="Y160" s="68"/>
      <c r="Z160" s="68"/>
    </row>
    <row r="161" spans="1:53" ht="16.5" hidden="1" customHeight="1" x14ac:dyDescent="0.25">
      <c r="A161" s="222" t="s">
        <v>242</v>
      </c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66"/>
      <c r="Z161" s="66"/>
    </row>
    <row r="162" spans="1:53" ht="14.25" hidden="1" customHeight="1" x14ac:dyDescent="0.25">
      <c r="A162" s="223" t="s">
        <v>242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67"/>
      <c r="Z162" s="67"/>
    </row>
    <row r="163" spans="1:53" ht="27" hidden="1" customHeight="1" x14ac:dyDescent="0.25">
      <c r="A163" s="64" t="s">
        <v>243</v>
      </c>
      <c r="B163" s="64" t="s">
        <v>244</v>
      </c>
      <c r="C163" s="37">
        <v>4301133002</v>
      </c>
      <c r="D163" s="224">
        <v>4607111035783</v>
      </c>
      <c r="E163" s="224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213</v>
      </c>
      <c r="L163" s="39" t="s">
        <v>84</v>
      </c>
      <c r="M163" s="38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26"/>
      <c r="P163" s="226"/>
      <c r="Q163" s="226"/>
      <c r="R163" s="227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hidden="1" x14ac:dyDescent="0.2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hidden="1" x14ac:dyDescent="0.2">
      <c r="A165" s="231"/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2"/>
      <c r="N165" s="228" t="s">
        <v>43</v>
      </c>
      <c r="O165" s="229"/>
      <c r="P165" s="229"/>
      <c r="Q165" s="229"/>
      <c r="R165" s="229"/>
      <c r="S165" s="229"/>
      <c r="T165" s="230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hidden="1" customHeight="1" x14ac:dyDescent="0.25">
      <c r="A166" s="222" t="s">
        <v>236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hidden="1" customHeight="1" x14ac:dyDescent="0.25">
      <c r="A167" s="223" t="s">
        <v>245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27" hidden="1" customHeight="1" x14ac:dyDescent="0.25">
      <c r="A168" s="64" t="s">
        <v>246</v>
      </c>
      <c r="B168" s="64" t="s">
        <v>247</v>
      </c>
      <c r="C168" s="37">
        <v>4301051319</v>
      </c>
      <c r="D168" s="224">
        <v>4680115881204</v>
      </c>
      <c r="E168" s="224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250</v>
      </c>
      <c r="M168" s="38">
        <v>365</v>
      </c>
      <c r="N168" s="288" t="s">
        <v>248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249</v>
      </c>
    </row>
    <row r="169" spans="1:53" hidden="1" x14ac:dyDescent="0.2">
      <c r="A169" s="231"/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2"/>
      <c r="N169" s="228" t="s">
        <v>43</v>
      </c>
      <c r="O169" s="229"/>
      <c r="P169" s="229"/>
      <c r="Q169" s="229"/>
      <c r="R169" s="229"/>
      <c r="S169" s="229"/>
      <c r="T169" s="230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hidden="1" x14ac:dyDescent="0.2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hidden="1" customHeight="1" x14ac:dyDescent="0.25">
      <c r="A171" s="222" t="s">
        <v>251</v>
      </c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66"/>
      <c r="Z171" s="66"/>
    </row>
    <row r="172" spans="1:53" ht="14.25" hidden="1" customHeight="1" x14ac:dyDescent="0.25">
      <c r="A172" s="223" t="s">
        <v>87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67"/>
      <c r="Z172" s="67"/>
    </row>
    <row r="173" spans="1:53" ht="27" hidden="1" customHeight="1" x14ac:dyDescent="0.25">
      <c r="A173" s="64" t="s">
        <v>252</v>
      </c>
      <c r="B173" s="64" t="s">
        <v>253</v>
      </c>
      <c r="C173" s="37">
        <v>4301132079</v>
      </c>
      <c r="D173" s="224">
        <v>4607111038487</v>
      </c>
      <c r="E173" s="224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91</v>
      </c>
      <c r="L173" s="39" t="s">
        <v>84</v>
      </c>
      <c r="M173" s="38">
        <v>180</v>
      </c>
      <c r="N173" s="289" t="s">
        <v>254</v>
      </c>
      <c r="O173" s="226"/>
      <c r="P173" s="226"/>
      <c r="Q173" s="226"/>
      <c r="R173" s="227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idden="1" x14ac:dyDescent="0.2">
      <c r="A174" s="231"/>
      <c r="B174" s="231"/>
      <c r="C174" s="231"/>
      <c r="D174" s="231"/>
      <c r="E174" s="231"/>
      <c r="F174" s="231"/>
      <c r="G174" s="231"/>
      <c r="H174" s="231"/>
      <c r="I174" s="231"/>
      <c r="J174" s="231"/>
      <c r="K174" s="231"/>
      <c r="L174" s="231"/>
      <c r="M174" s="232"/>
      <c r="N174" s="228" t="s">
        <v>43</v>
      </c>
      <c r="O174" s="229"/>
      <c r="P174" s="229"/>
      <c r="Q174" s="229"/>
      <c r="R174" s="229"/>
      <c r="S174" s="229"/>
      <c r="T174" s="230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hidden="1" x14ac:dyDescent="0.2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hidden="1" customHeight="1" x14ac:dyDescent="0.2">
      <c r="A176" s="221" t="s">
        <v>255</v>
      </c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55"/>
      <c r="Z176" s="55"/>
    </row>
    <row r="177" spans="1:53" ht="16.5" hidden="1" customHeight="1" x14ac:dyDescent="0.25">
      <c r="A177" s="222" t="s">
        <v>256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hidden="1" customHeight="1" x14ac:dyDescent="0.25">
      <c r="A178" s="223" t="s">
        <v>80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hidden="1" customHeight="1" x14ac:dyDescent="0.25">
      <c r="A179" s="64" t="s">
        <v>257</v>
      </c>
      <c r="B179" s="64" t="s">
        <v>258</v>
      </c>
      <c r="C179" s="37">
        <v>4301070948</v>
      </c>
      <c r="D179" s="224">
        <v>4607111037022</v>
      </c>
      <c r="E179" s="224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85</v>
      </c>
      <c r="L179" s="39" t="s">
        <v>84</v>
      </c>
      <c r="M179" s="38">
        <v>180</v>
      </c>
      <c r="N179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hidden="1" x14ac:dyDescent="0.2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hidden="1" x14ac:dyDescent="0.2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hidden="1" customHeight="1" x14ac:dyDescent="0.25">
      <c r="A182" s="222" t="s">
        <v>259</v>
      </c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66"/>
      <c r="Z182" s="66"/>
    </row>
    <row r="183" spans="1:53" ht="14.25" hidden="1" customHeight="1" x14ac:dyDescent="0.25">
      <c r="A183" s="223" t="s">
        <v>80</v>
      </c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67"/>
      <c r="Z183" s="67"/>
    </row>
    <row r="184" spans="1:53" ht="27" hidden="1" customHeight="1" x14ac:dyDescent="0.25">
      <c r="A184" s="64" t="s">
        <v>260</v>
      </c>
      <c r="B184" s="64" t="s">
        <v>261</v>
      </c>
      <c r="C184" s="37">
        <v>4301070990</v>
      </c>
      <c r="D184" s="224">
        <v>4607111038494</v>
      </c>
      <c r="E184" s="224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91" t="s">
        <v>262</v>
      </c>
      <c r="O184" s="226"/>
      <c r="P184" s="226"/>
      <c r="Q184" s="226"/>
      <c r="R184" s="227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ht="27" hidden="1" customHeight="1" x14ac:dyDescent="0.25">
      <c r="A185" s="64" t="s">
        <v>263</v>
      </c>
      <c r="B185" s="64" t="s">
        <v>264</v>
      </c>
      <c r="C185" s="37">
        <v>4301070966</v>
      </c>
      <c r="D185" s="224">
        <v>4607111038135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2" t="s">
        <v>265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idden="1" x14ac:dyDescent="0.2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hidden="1" x14ac:dyDescent="0.2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hidden="1" customHeight="1" x14ac:dyDescent="0.25">
      <c r="A188" s="222" t="s">
        <v>266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hidden="1" customHeight="1" x14ac:dyDescent="0.25">
      <c r="A189" s="223" t="s">
        <v>80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hidden="1" customHeight="1" x14ac:dyDescent="0.25">
      <c r="A190" s="64" t="s">
        <v>267</v>
      </c>
      <c r="B190" s="64" t="s">
        <v>268</v>
      </c>
      <c r="C190" s="37">
        <v>4301070915</v>
      </c>
      <c r="D190" s="224">
        <v>4607111035882</v>
      </c>
      <c r="E190" s="224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hidden="1" customHeight="1" x14ac:dyDescent="0.25">
      <c r="A191" s="64" t="s">
        <v>269</v>
      </c>
      <c r="B191" s="64" t="s">
        <v>270</v>
      </c>
      <c r="C191" s="37">
        <v>4301070921</v>
      </c>
      <c r="D191" s="224">
        <v>4607111035905</v>
      </c>
      <c r="E191" s="224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226"/>
      <c r="P191" s="226"/>
      <c r="Q191" s="226"/>
      <c r="R191" s="227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hidden="1" customHeight="1" x14ac:dyDescent="0.25">
      <c r="A192" s="64" t="s">
        <v>271</v>
      </c>
      <c r="B192" s="64" t="s">
        <v>272</v>
      </c>
      <c r="C192" s="37">
        <v>4301070917</v>
      </c>
      <c r="D192" s="224">
        <v>4607111035912</v>
      </c>
      <c r="E192" s="224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85</v>
      </c>
      <c r="L192" s="39" t="s">
        <v>84</v>
      </c>
      <c r="M192" s="38">
        <v>180</v>
      </c>
      <c r="N192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226"/>
      <c r="P192" s="226"/>
      <c r="Q192" s="226"/>
      <c r="R192" s="227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hidden="1" customHeight="1" x14ac:dyDescent="0.25">
      <c r="A193" s="64" t="s">
        <v>273</v>
      </c>
      <c r="B193" s="64" t="s">
        <v>274</v>
      </c>
      <c r="C193" s="37">
        <v>4301070920</v>
      </c>
      <c r="D193" s="224">
        <v>4607111035929</v>
      </c>
      <c r="E193" s="224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85</v>
      </c>
      <c r="L193" s="39" t="s">
        <v>84</v>
      </c>
      <c r="M193" s="38">
        <v>180</v>
      </c>
      <c r="N193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226"/>
      <c r="P193" s="226"/>
      <c r="Q193" s="226"/>
      <c r="R193" s="227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idden="1" x14ac:dyDescent="0.2">
      <c r="A194" s="231"/>
      <c r="B194" s="231"/>
      <c r="C194" s="231"/>
      <c r="D194" s="231"/>
      <c r="E194" s="231"/>
      <c r="F194" s="231"/>
      <c r="G194" s="231"/>
      <c r="H194" s="231"/>
      <c r="I194" s="231"/>
      <c r="J194" s="231"/>
      <c r="K194" s="231"/>
      <c r="L194" s="231"/>
      <c r="M194" s="232"/>
      <c r="N194" s="228" t="s">
        <v>43</v>
      </c>
      <c r="O194" s="229"/>
      <c r="P194" s="229"/>
      <c r="Q194" s="229"/>
      <c r="R194" s="229"/>
      <c r="S194" s="229"/>
      <c r="T194" s="230"/>
      <c r="U194" s="43" t="s">
        <v>42</v>
      </c>
      <c r="V194" s="44">
        <f>IFERROR(SUM(V190:V193),"0")</f>
        <v>0</v>
      </c>
      <c r="W194" s="44">
        <f>IFERROR(SUM(W190:W193),"0")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hidden="1" x14ac:dyDescent="0.2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0</v>
      </c>
      <c r="V195" s="44">
        <f>IFERROR(SUMPRODUCT(V190:V193*H190:H193),"0")</f>
        <v>0</v>
      </c>
      <c r="W195" s="44">
        <f>IFERROR(SUMPRODUCT(W190:W193*H190:H193),"0")</f>
        <v>0</v>
      </c>
      <c r="X195" s="43"/>
      <c r="Y195" s="68"/>
      <c r="Z195" s="68"/>
    </row>
    <row r="196" spans="1:53" ht="16.5" hidden="1" customHeight="1" x14ac:dyDescent="0.25">
      <c r="A196" s="222" t="s">
        <v>275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66"/>
      <c r="Z196" s="66"/>
    </row>
    <row r="197" spans="1:53" ht="14.25" hidden="1" customHeight="1" x14ac:dyDescent="0.25">
      <c r="A197" s="223" t="s">
        <v>245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67"/>
      <c r="Z197" s="67"/>
    </row>
    <row r="198" spans="1:53" ht="27" hidden="1" customHeight="1" x14ac:dyDescent="0.25">
      <c r="A198" s="64" t="s">
        <v>276</v>
      </c>
      <c r="B198" s="64" t="s">
        <v>277</v>
      </c>
      <c r="C198" s="37">
        <v>4301051320</v>
      </c>
      <c r="D198" s="224">
        <v>4680115881334</v>
      </c>
      <c r="E198" s="224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8" t="s">
        <v>85</v>
      </c>
      <c r="L198" s="39" t="s">
        <v>250</v>
      </c>
      <c r="M198" s="38">
        <v>365</v>
      </c>
      <c r="N198" s="297" t="s">
        <v>278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IFERROR(IF(V198="","",V198*0.00753),"")</f>
        <v>0</v>
      </c>
      <c r="Y198" s="69" t="s">
        <v>49</v>
      </c>
      <c r="Z198" s="70" t="s">
        <v>49</v>
      </c>
      <c r="AD198" s="74"/>
      <c r="BA198" s="141" t="s">
        <v>249</v>
      </c>
    </row>
    <row r="199" spans="1:53" hidden="1" x14ac:dyDescent="0.2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IFERROR(SUM(V198:V198),"0")</f>
        <v>0</v>
      </c>
      <c r="W199" s="44">
        <f>IFERROR(SUM(W198:W198),"0")</f>
        <v>0</v>
      </c>
      <c r="X199" s="44">
        <f>IFERROR(IF(X198="",0,X198),"0")</f>
        <v>0</v>
      </c>
      <c r="Y199" s="68"/>
      <c r="Z199" s="68"/>
    </row>
    <row r="200" spans="1:53" hidden="1" x14ac:dyDescent="0.2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IFERROR(SUMPRODUCT(V198:V198*H198:H198),"0")</f>
        <v>0</v>
      </c>
      <c r="W200" s="44">
        <f>IFERROR(SUMPRODUCT(W198:W198*H198:H198),"0")</f>
        <v>0</v>
      </c>
      <c r="X200" s="43"/>
      <c r="Y200" s="68"/>
      <c r="Z200" s="68"/>
    </row>
    <row r="201" spans="1:53" ht="16.5" hidden="1" customHeight="1" x14ac:dyDescent="0.25">
      <c r="A201" s="222" t="s">
        <v>279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hidden="1" customHeight="1" x14ac:dyDescent="0.25">
      <c r="A202" s="223" t="s">
        <v>80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16.5" hidden="1" customHeight="1" x14ac:dyDescent="0.25">
      <c r="A203" s="64" t="s">
        <v>280</v>
      </c>
      <c r="B203" s="64" t="s">
        <v>281</v>
      </c>
      <c r="C203" s="37">
        <v>4301070874</v>
      </c>
      <c r="D203" s="224">
        <v>4607111035332</v>
      </c>
      <c r="E203" s="224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8" t="s">
        <v>85</v>
      </c>
      <c r="L203" s="39" t="s">
        <v>84</v>
      </c>
      <c r="M203" s="38">
        <v>180</v>
      </c>
      <c r="N203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2" t="s">
        <v>70</v>
      </c>
    </row>
    <row r="204" spans="1:53" ht="16.5" hidden="1" customHeight="1" x14ac:dyDescent="0.25">
      <c r="A204" s="64" t="s">
        <v>282</v>
      </c>
      <c r="B204" s="64" t="s">
        <v>283</v>
      </c>
      <c r="C204" s="37">
        <v>4301070873</v>
      </c>
      <c r="D204" s="224">
        <v>4607111035080</v>
      </c>
      <c r="E204" s="224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85</v>
      </c>
      <c r="L204" s="39" t="s">
        <v>84</v>
      </c>
      <c r="M204" s="38">
        <v>180</v>
      </c>
      <c r="N204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226"/>
      <c r="P204" s="226"/>
      <c r="Q204" s="226"/>
      <c r="R204" s="227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idden="1" x14ac:dyDescent="0.2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42</v>
      </c>
      <c r="V205" s="44">
        <f>IFERROR(SUM(V203:V204),"0")</f>
        <v>0</v>
      </c>
      <c r="W205" s="44">
        <f>IFERROR(SUM(W203:W204),"0")</f>
        <v>0</v>
      </c>
      <c r="X205" s="44">
        <f>IFERROR(IF(X203="",0,X203),"0")+IFERROR(IF(X204="",0,X204),"0")</f>
        <v>0</v>
      </c>
      <c r="Y205" s="68"/>
      <c r="Z205" s="68"/>
    </row>
    <row r="206" spans="1:53" hidden="1" x14ac:dyDescent="0.2">
      <c r="A206" s="231"/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2"/>
      <c r="N206" s="228" t="s">
        <v>43</v>
      </c>
      <c r="O206" s="229"/>
      <c r="P206" s="229"/>
      <c r="Q206" s="229"/>
      <c r="R206" s="229"/>
      <c r="S206" s="229"/>
      <c r="T206" s="230"/>
      <c r="U206" s="43" t="s">
        <v>0</v>
      </c>
      <c r="V206" s="44">
        <f>IFERROR(SUMPRODUCT(V203:V204*H203:H204),"0")</f>
        <v>0</v>
      </c>
      <c r="W206" s="44">
        <f>IFERROR(SUMPRODUCT(W203:W204*H203:H204),"0")</f>
        <v>0</v>
      </c>
      <c r="X206" s="43"/>
      <c r="Y206" s="68"/>
      <c r="Z206" s="68"/>
    </row>
    <row r="207" spans="1:53" ht="27.75" hidden="1" customHeight="1" x14ac:dyDescent="0.2">
      <c r="A207" s="221" t="s">
        <v>284</v>
      </c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55"/>
      <c r="Z207" s="55"/>
    </row>
    <row r="208" spans="1:53" ht="16.5" hidden="1" customHeight="1" x14ac:dyDescent="0.25">
      <c r="A208" s="222" t="s">
        <v>285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66"/>
      <c r="Z208" s="66"/>
    </row>
    <row r="209" spans="1:53" ht="14.25" hidden="1" customHeight="1" x14ac:dyDescent="0.25">
      <c r="A209" s="223" t="s">
        <v>80</v>
      </c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67"/>
      <c r="Z209" s="67"/>
    </row>
    <row r="210" spans="1:53" ht="27" hidden="1" customHeight="1" x14ac:dyDescent="0.25">
      <c r="A210" s="64" t="s">
        <v>286</v>
      </c>
      <c r="B210" s="64" t="s">
        <v>287</v>
      </c>
      <c r="C210" s="37">
        <v>4301070941</v>
      </c>
      <c r="D210" s="224">
        <v>4607111036162</v>
      </c>
      <c r="E210" s="224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8" t="s">
        <v>85</v>
      </c>
      <c r="L210" s="39" t="s">
        <v>84</v>
      </c>
      <c r="M210" s="38">
        <v>90</v>
      </c>
      <c r="N210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226"/>
      <c r="P210" s="226"/>
      <c r="Q210" s="226"/>
      <c r="R210" s="227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4" t="s">
        <v>70</v>
      </c>
    </row>
    <row r="211" spans="1:53" hidden="1" x14ac:dyDescent="0.2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42</v>
      </c>
      <c r="V211" s="44">
        <f>IFERROR(SUM(V210:V210),"0")</f>
        <v>0</v>
      </c>
      <c r="W211" s="44">
        <f>IFERROR(SUM(W210:W210),"0")</f>
        <v>0</v>
      </c>
      <c r="X211" s="44">
        <f>IFERROR(IF(X210="",0,X210),"0")</f>
        <v>0</v>
      </c>
      <c r="Y211" s="68"/>
      <c r="Z211" s="68"/>
    </row>
    <row r="212" spans="1:53" hidden="1" x14ac:dyDescent="0.2">
      <c r="A212" s="231"/>
      <c r="B212" s="231"/>
      <c r="C212" s="231"/>
      <c r="D212" s="231"/>
      <c r="E212" s="231"/>
      <c r="F212" s="231"/>
      <c r="G212" s="231"/>
      <c r="H212" s="231"/>
      <c r="I212" s="231"/>
      <c r="J212" s="231"/>
      <c r="K212" s="231"/>
      <c r="L212" s="231"/>
      <c r="M212" s="232"/>
      <c r="N212" s="228" t="s">
        <v>43</v>
      </c>
      <c r="O212" s="229"/>
      <c r="P212" s="229"/>
      <c r="Q212" s="229"/>
      <c r="R212" s="229"/>
      <c r="S212" s="229"/>
      <c r="T212" s="230"/>
      <c r="U212" s="43" t="s">
        <v>0</v>
      </c>
      <c r="V212" s="44">
        <f>IFERROR(SUMPRODUCT(V210:V210*H210:H210),"0")</f>
        <v>0</v>
      </c>
      <c r="W212" s="44">
        <f>IFERROR(SUMPRODUCT(W210:W210*H210:H210),"0")</f>
        <v>0</v>
      </c>
      <c r="X212" s="43"/>
      <c r="Y212" s="68"/>
      <c r="Z212" s="68"/>
    </row>
    <row r="213" spans="1:53" ht="27.75" hidden="1" customHeight="1" x14ac:dyDescent="0.2">
      <c r="A213" s="221" t="s">
        <v>288</v>
      </c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55"/>
      <c r="Z213" s="55"/>
    </row>
    <row r="214" spans="1:53" ht="16.5" hidden="1" customHeight="1" x14ac:dyDescent="0.25">
      <c r="A214" s="222" t="s">
        <v>289</v>
      </c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66"/>
      <c r="Z214" s="66"/>
    </row>
    <row r="215" spans="1:53" ht="14.25" hidden="1" customHeight="1" x14ac:dyDescent="0.25">
      <c r="A215" s="223" t="s">
        <v>80</v>
      </c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67"/>
      <c r="Z215" s="67"/>
    </row>
    <row r="216" spans="1:53" ht="27" hidden="1" customHeight="1" x14ac:dyDescent="0.25">
      <c r="A216" s="64" t="s">
        <v>290</v>
      </c>
      <c r="B216" s="64" t="s">
        <v>291</v>
      </c>
      <c r="C216" s="37">
        <v>4301070965</v>
      </c>
      <c r="D216" s="224">
        <v>4607111035899</v>
      </c>
      <c r="E216" s="224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8" t="s">
        <v>85</v>
      </c>
      <c r="L216" s="39" t="s">
        <v>84</v>
      </c>
      <c r="M216" s="38">
        <v>180</v>
      </c>
      <c r="N216" s="301" t="s">
        <v>292</v>
      </c>
      <c r="O216" s="226"/>
      <c r="P216" s="226"/>
      <c r="Q216" s="226"/>
      <c r="R216" s="227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hidden="1" x14ac:dyDescent="0.2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hidden="1" customHeight="1" x14ac:dyDescent="0.25">
      <c r="A219" s="222" t="s">
        <v>293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hidden="1" customHeight="1" x14ac:dyDescent="0.25">
      <c r="A220" s="223" t="s">
        <v>80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hidden="1" customHeight="1" x14ac:dyDescent="0.25">
      <c r="A221" s="64" t="s">
        <v>294</v>
      </c>
      <c r="B221" s="64" t="s">
        <v>295</v>
      </c>
      <c r="C221" s="37">
        <v>4301070870</v>
      </c>
      <c r="D221" s="224">
        <v>4607111036711</v>
      </c>
      <c r="E221" s="224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8" t="s">
        <v>85</v>
      </c>
      <c r="L221" s="39" t="s">
        <v>84</v>
      </c>
      <c r="M221" s="38">
        <v>90</v>
      </c>
      <c r="N221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hidden="1" x14ac:dyDescent="0.2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hidden="1" x14ac:dyDescent="0.2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27.75" hidden="1" customHeight="1" x14ac:dyDescent="0.2">
      <c r="A224" s="221" t="s">
        <v>296</v>
      </c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55"/>
      <c r="Z224" s="55"/>
    </row>
    <row r="225" spans="1:53" ht="16.5" hidden="1" customHeight="1" x14ac:dyDescent="0.25">
      <c r="A225" s="222" t="s">
        <v>297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66"/>
      <c r="Z225" s="66"/>
    </row>
    <row r="226" spans="1:53" ht="14.25" hidden="1" customHeight="1" x14ac:dyDescent="0.25">
      <c r="A226" s="223" t="s">
        <v>146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hidden="1" customHeight="1" x14ac:dyDescent="0.25">
      <c r="A227" s="64" t="s">
        <v>298</v>
      </c>
      <c r="B227" s="64" t="s">
        <v>299</v>
      </c>
      <c r="C227" s="37">
        <v>4301131019</v>
      </c>
      <c r="D227" s="224">
        <v>4640242180427</v>
      </c>
      <c r="E227" s="224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137</v>
      </c>
      <c r="L227" s="39" t="s">
        <v>84</v>
      </c>
      <c r="M227" s="38">
        <v>180</v>
      </c>
      <c r="N227" s="303" t="s">
        <v>300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IFERROR(IF(V227="","",V227*0.00502),"")</f>
        <v>0</v>
      </c>
      <c r="Y227" s="69" t="s">
        <v>49</v>
      </c>
      <c r="Z227" s="70" t="s">
        <v>49</v>
      </c>
      <c r="AD227" s="74"/>
      <c r="BA227" s="147" t="s">
        <v>90</v>
      </c>
    </row>
    <row r="228" spans="1:53" hidden="1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hidden="1" x14ac:dyDescent="0.2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hidden="1" customHeight="1" x14ac:dyDescent="0.25">
      <c r="A230" s="223" t="s">
        <v>87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hidden="1" customHeight="1" x14ac:dyDescent="0.25">
      <c r="A231" s="64" t="s">
        <v>301</v>
      </c>
      <c r="B231" s="64" t="s">
        <v>302</v>
      </c>
      <c r="C231" s="37">
        <v>4301132080</v>
      </c>
      <c r="D231" s="224">
        <v>4640242180397</v>
      </c>
      <c r="E231" s="224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85</v>
      </c>
      <c r="L231" s="39" t="s">
        <v>84</v>
      </c>
      <c r="M231" s="38">
        <v>180</v>
      </c>
      <c r="N231" s="304" t="s">
        <v>303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48" t="s">
        <v>90</v>
      </c>
    </row>
    <row r="232" spans="1:53" hidden="1" x14ac:dyDescent="0.2">
      <c r="A232" s="231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2"/>
      <c r="N232" s="228" t="s">
        <v>43</v>
      </c>
      <c r="O232" s="229"/>
      <c r="P232" s="229"/>
      <c r="Q232" s="229"/>
      <c r="R232" s="229"/>
      <c r="S232" s="229"/>
      <c r="T232" s="230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hidden="1" x14ac:dyDescent="0.2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hidden="1" customHeight="1" x14ac:dyDescent="0.25">
      <c r="A234" s="223" t="s">
        <v>164</v>
      </c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67"/>
      <c r="Z234" s="67"/>
    </row>
    <row r="235" spans="1:53" ht="27" hidden="1" customHeight="1" x14ac:dyDescent="0.25">
      <c r="A235" s="64" t="s">
        <v>304</v>
      </c>
      <c r="B235" s="64" t="s">
        <v>305</v>
      </c>
      <c r="C235" s="37">
        <v>4301136028</v>
      </c>
      <c r="D235" s="224">
        <v>4640242180304</v>
      </c>
      <c r="E235" s="224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8" t="s">
        <v>91</v>
      </c>
      <c r="L235" s="39" t="s">
        <v>84</v>
      </c>
      <c r="M235" s="38">
        <v>180</v>
      </c>
      <c r="N235" s="305" t="s">
        <v>306</v>
      </c>
      <c r="O235" s="226"/>
      <c r="P235" s="226"/>
      <c r="Q235" s="226"/>
      <c r="R235" s="227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49" t="s">
        <v>90</v>
      </c>
    </row>
    <row r="236" spans="1:53" ht="37.5" hidden="1" customHeight="1" x14ac:dyDescent="0.25">
      <c r="A236" s="64" t="s">
        <v>307</v>
      </c>
      <c r="B236" s="64" t="s">
        <v>308</v>
      </c>
      <c r="C236" s="37">
        <v>4301136027</v>
      </c>
      <c r="D236" s="224">
        <v>4640242180298</v>
      </c>
      <c r="E236" s="224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06" t="s">
        <v>309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27" hidden="1" customHeight="1" x14ac:dyDescent="0.25">
      <c r="A237" s="64" t="s">
        <v>310</v>
      </c>
      <c r="B237" s="64" t="s">
        <v>311</v>
      </c>
      <c r="C237" s="37">
        <v>4301136026</v>
      </c>
      <c r="D237" s="224">
        <v>4640242180236</v>
      </c>
      <c r="E237" s="224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85</v>
      </c>
      <c r="L237" s="39" t="s">
        <v>84</v>
      </c>
      <c r="M237" s="38">
        <v>180</v>
      </c>
      <c r="N237" s="307" t="s">
        <v>312</v>
      </c>
      <c r="O237" s="226"/>
      <c r="P237" s="226"/>
      <c r="Q237" s="226"/>
      <c r="R237" s="227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hidden="1" customHeight="1" x14ac:dyDescent="0.25">
      <c r="A238" s="64" t="s">
        <v>313</v>
      </c>
      <c r="B238" s="64" t="s">
        <v>314</v>
      </c>
      <c r="C238" s="37">
        <v>4301136029</v>
      </c>
      <c r="D238" s="224">
        <v>4640242180410</v>
      </c>
      <c r="E238" s="224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91</v>
      </c>
      <c r="L238" s="39" t="s">
        <v>84</v>
      </c>
      <c r="M238" s="38">
        <v>180</v>
      </c>
      <c r="N238" s="308" t="s">
        <v>315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IFERROR(IF(V238="","",V238*0.00936),"")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hidden="1" x14ac:dyDescent="0.2">
      <c r="A239" s="231"/>
      <c r="B239" s="231"/>
      <c r="C239" s="231"/>
      <c r="D239" s="231"/>
      <c r="E239" s="231"/>
      <c r="F239" s="231"/>
      <c r="G239" s="231"/>
      <c r="H239" s="231"/>
      <c r="I239" s="231"/>
      <c r="J239" s="231"/>
      <c r="K239" s="231"/>
      <c r="L239" s="231"/>
      <c r="M239" s="232"/>
      <c r="N239" s="228" t="s">
        <v>43</v>
      </c>
      <c r="O239" s="229"/>
      <c r="P239" s="229"/>
      <c r="Q239" s="229"/>
      <c r="R239" s="229"/>
      <c r="S239" s="229"/>
      <c r="T239" s="230"/>
      <c r="U239" s="43" t="s">
        <v>42</v>
      </c>
      <c r="V239" s="44">
        <f>IFERROR(SUM(V235:V238),"0")</f>
        <v>0</v>
      </c>
      <c r="W239" s="44">
        <f>IFERROR(SUM(W235:W238),"0")</f>
        <v>0</v>
      </c>
      <c r="X239" s="44">
        <f>IFERROR(IF(X235="",0,X235),"0")+IFERROR(IF(X236="",0,X236),"0")+IFERROR(IF(X237="",0,X237),"0")+IFERROR(IF(X238="",0,X238),"0")</f>
        <v>0</v>
      </c>
      <c r="Y239" s="68"/>
      <c r="Z239" s="68"/>
    </row>
    <row r="240" spans="1:53" hidden="1" x14ac:dyDescent="0.2">
      <c r="A240" s="231"/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2"/>
      <c r="N240" s="228" t="s">
        <v>43</v>
      </c>
      <c r="O240" s="229"/>
      <c r="P240" s="229"/>
      <c r="Q240" s="229"/>
      <c r="R240" s="229"/>
      <c r="S240" s="229"/>
      <c r="T240" s="230"/>
      <c r="U240" s="43" t="s">
        <v>0</v>
      </c>
      <c r="V240" s="44">
        <f>IFERROR(SUMPRODUCT(V235:V238*H235:H238),"0")</f>
        <v>0</v>
      </c>
      <c r="W240" s="44">
        <f>IFERROR(SUMPRODUCT(W235:W238*H235:H238),"0")</f>
        <v>0</v>
      </c>
      <c r="X240" s="43"/>
      <c r="Y240" s="68"/>
      <c r="Z240" s="68"/>
    </row>
    <row r="241" spans="1:53" ht="14.25" hidden="1" customHeight="1" x14ac:dyDescent="0.25">
      <c r="A241" s="223" t="s">
        <v>142</v>
      </c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67"/>
      <c r="Z241" s="67"/>
    </row>
    <row r="242" spans="1:53" ht="27" hidden="1" customHeight="1" x14ac:dyDescent="0.25">
      <c r="A242" s="64" t="s">
        <v>316</v>
      </c>
      <c r="B242" s="64" t="s">
        <v>317</v>
      </c>
      <c r="C242" s="37">
        <v>4301135191</v>
      </c>
      <c r="D242" s="224">
        <v>4640242180373</v>
      </c>
      <c r="E242" s="224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91</v>
      </c>
      <c r="L242" s="39" t="s">
        <v>84</v>
      </c>
      <c r="M242" s="38">
        <v>180</v>
      </c>
      <c r="N242" s="309" t="s">
        <v>318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ref="W242:W251" si="4">IFERROR(IF(V242="","",V242),"")</f>
        <v>0</v>
      </c>
      <c r="X242" s="42">
        <f t="shared" ref="X242:X247" si="5">IFERROR(IF(V242="","",V242*0.00936),"")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27" hidden="1" customHeight="1" x14ac:dyDescent="0.25">
      <c r="A243" s="64" t="s">
        <v>319</v>
      </c>
      <c r="B243" s="64" t="s">
        <v>320</v>
      </c>
      <c r="C243" s="37">
        <v>4301135195</v>
      </c>
      <c r="D243" s="224">
        <v>4640242180366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0" t="s">
        <v>321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hidden="1" customHeight="1" x14ac:dyDescent="0.25">
      <c r="A244" s="64" t="s">
        <v>322</v>
      </c>
      <c r="B244" s="64" t="s">
        <v>323</v>
      </c>
      <c r="C244" s="37">
        <v>4301135188</v>
      </c>
      <c r="D244" s="224">
        <v>4640242180335</v>
      </c>
      <c r="E244" s="224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11" t="s">
        <v>324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37.5" hidden="1" customHeight="1" x14ac:dyDescent="0.25">
      <c r="A245" s="64" t="s">
        <v>325</v>
      </c>
      <c r="B245" s="64" t="s">
        <v>326</v>
      </c>
      <c r="C245" s="37">
        <v>4301135189</v>
      </c>
      <c r="D245" s="224">
        <v>4640242180342</v>
      </c>
      <c r="E245" s="224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12" t="s">
        <v>327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27" hidden="1" customHeight="1" x14ac:dyDescent="0.25">
      <c r="A246" s="64" t="s">
        <v>328</v>
      </c>
      <c r="B246" s="64" t="s">
        <v>329</v>
      </c>
      <c r="C246" s="37">
        <v>4301135190</v>
      </c>
      <c r="D246" s="224">
        <v>4640242180359</v>
      </c>
      <c r="E246" s="224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313" t="s">
        <v>330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25">
      <c r="A247" s="64" t="s">
        <v>331</v>
      </c>
      <c r="B247" s="64" t="s">
        <v>332</v>
      </c>
      <c r="C247" s="37">
        <v>4301135192</v>
      </c>
      <c r="D247" s="224">
        <v>4640242180380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4" t="s">
        <v>333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73</v>
      </c>
      <c r="W247" s="56">
        <f t="shared" si="4"/>
        <v>73</v>
      </c>
      <c r="X247" s="42">
        <f t="shared" si="5"/>
        <v>0.68328</v>
      </c>
      <c r="Y247" s="69" t="s">
        <v>49</v>
      </c>
      <c r="Z247" s="70" t="s">
        <v>49</v>
      </c>
      <c r="AD247" s="74"/>
      <c r="BA247" s="158" t="s">
        <v>90</v>
      </c>
    </row>
    <row r="248" spans="1:53" ht="27" hidden="1" customHeight="1" x14ac:dyDescent="0.25">
      <c r="A248" s="64" t="s">
        <v>334</v>
      </c>
      <c r="B248" s="64" t="s">
        <v>335</v>
      </c>
      <c r="C248" s="37">
        <v>4301135186</v>
      </c>
      <c r="D248" s="224">
        <v>4640242180311</v>
      </c>
      <c r="E248" s="224"/>
      <c r="F248" s="63">
        <v>5.5</v>
      </c>
      <c r="G248" s="38">
        <v>1</v>
      </c>
      <c r="H248" s="63">
        <v>5.5</v>
      </c>
      <c r="I248" s="63">
        <v>5.7350000000000003</v>
      </c>
      <c r="J248" s="38">
        <v>84</v>
      </c>
      <c r="K248" s="38" t="s">
        <v>85</v>
      </c>
      <c r="L248" s="39" t="s">
        <v>84</v>
      </c>
      <c r="M248" s="38">
        <v>180</v>
      </c>
      <c r="N248" s="315" t="s">
        <v>336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IFERROR(IF(V248="","",V248*0.0155),"")</f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37.5" customHeight="1" x14ac:dyDescent="0.25">
      <c r="A249" s="64" t="s">
        <v>337</v>
      </c>
      <c r="B249" s="64" t="s">
        <v>338</v>
      </c>
      <c r="C249" s="37">
        <v>4301135187</v>
      </c>
      <c r="D249" s="224">
        <v>4640242180328</v>
      </c>
      <c r="E249" s="224"/>
      <c r="F249" s="63">
        <v>3.5</v>
      </c>
      <c r="G249" s="38">
        <v>1</v>
      </c>
      <c r="H249" s="63">
        <v>3.5</v>
      </c>
      <c r="I249" s="63">
        <v>3.6920000000000002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16" t="s">
        <v>339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73</v>
      </c>
      <c r="W249" s="56">
        <f t="shared" si="4"/>
        <v>73</v>
      </c>
      <c r="X249" s="42">
        <f>IFERROR(IF(V249="","",V249*0.00936),"")</f>
        <v>0.68328</v>
      </c>
      <c r="Y249" s="69" t="s">
        <v>49</v>
      </c>
      <c r="Z249" s="70" t="s">
        <v>49</v>
      </c>
      <c r="AD249" s="74"/>
      <c r="BA249" s="160" t="s">
        <v>90</v>
      </c>
    </row>
    <row r="250" spans="1:53" ht="27" hidden="1" customHeight="1" x14ac:dyDescent="0.25">
      <c r="A250" s="64" t="s">
        <v>340</v>
      </c>
      <c r="B250" s="64" t="s">
        <v>341</v>
      </c>
      <c r="C250" s="37">
        <v>4301135194</v>
      </c>
      <c r="D250" s="224">
        <v>4640242180380</v>
      </c>
      <c r="E250" s="224"/>
      <c r="F250" s="63">
        <v>1.8</v>
      </c>
      <c r="G250" s="38">
        <v>1</v>
      </c>
      <c r="H250" s="63">
        <v>1.8</v>
      </c>
      <c r="I250" s="63">
        <v>1.9119999999999999</v>
      </c>
      <c r="J250" s="38">
        <v>234</v>
      </c>
      <c r="K250" s="38" t="s">
        <v>137</v>
      </c>
      <c r="L250" s="39" t="s">
        <v>84</v>
      </c>
      <c r="M250" s="38">
        <v>180</v>
      </c>
      <c r="N250" s="317" t="s">
        <v>342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IFERROR(IF(V250="","",V250*0.00502),"")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hidden="1" customHeight="1" x14ac:dyDescent="0.25">
      <c r="A251" s="64" t="s">
        <v>343</v>
      </c>
      <c r="B251" s="64" t="s">
        <v>344</v>
      </c>
      <c r="C251" s="37">
        <v>4301135193</v>
      </c>
      <c r="D251" s="224">
        <v>4640242180403</v>
      </c>
      <c r="E251" s="224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91</v>
      </c>
      <c r="L251" s="39" t="s">
        <v>84</v>
      </c>
      <c r="M251" s="38">
        <v>180</v>
      </c>
      <c r="N251" s="318" t="s">
        <v>345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x14ac:dyDescent="0.2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232"/>
      <c r="N252" s="228" t="s">
        <v>43</v>
      </c>
      <c r="O252" s="229"/>
      <c r="P252" s="229"/>
      <c r="Q252" s="229"/>
      <c r="R252" s="229"/>
      <c r="S252" s="229"/>
      <c r="T252" s="230"/>
      <c r="U252" s="43" t="s">
        <v>42</v>
      </c>
      <c r="V252" s="44">
        <f>IFERROR(SUM(V242:V251),"0")</f>
        <v>146</v>
      </c>
      <c r="W252" s="44">
        <f>IFERROR(SUM(W242:W251),"0")</f>
        <v>146</v>
      </c>
      <c r="X252" s="4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1.36656</v>
      </c>
      <c r="Y252" s="68"/>
      <c r="Z252" s="68"/>
    </row>
    <row r="253" spans="1:53" x14ac:dyDescent="0.2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232"/>
      <c r="N253" s="228" t="s">
        <v>43</v>
      </c>
      <c r="O253" s="229"/>
      <c r="P253" s="229"/>
      <c r="Q253" s="229"/>
      <c r="R253" s="229"/>
      <c r="S253" s="229"/>
      <c r="T253" s="230"/>
      <c r="U253" s="43" t="s">
        <v>0</v>
      </c>
      <c r="V253" s="44">
        <f>IFERROR(SUMPRODUCT(V242:V251*H242:H251),"0")</f>
        <v>525.6</v>
      </c>
      <c r="W253" s="44">
        <f>IFERROR(SUMPRODUCT(W242:W251*H242:H251),"0")</f>
        <v>525.6</v>
      </c>
      <c r="X253" s="43"/>
      <c r="Y253" s="68"/>
      <c r="Z253" s="68"/>
    </row>
    <row r="254" spans="1:53" ht="15" customHeight="1" x14ac:dyDescent="0.2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36</v>
      </c>
      <c r="O254" s="320"/>
      <c r="P254" s="320"/>
      <c r="Q254" s="320"/>
      <c r="R254" s="320"/>
      <c r="S254" s="320"/>
      <c r="T254" s="321"/>
      <c r="U254" s="43" t="s">
        <v>0</v>
      </c>
      <c r="V254" s="44">
        <f>IFERROR(V24+V33+V41+V47+V57+V63+V68+V74+V84+V91+V99+V105+V110+V118+V123+V129+V134+V140+V148+V153+V160+V165+V170+V175+V181+V187+V195+V200+V206+V212+V218+V223+V229+V233+V240+V253,"0")</f>
        <v>13196.920000000002</v>
      </c>
      <c r="W254" s="44">
        <f>IFERROR(W24+W33+W41+W47+W57+W63+W68+W74+W84+W91+W99+W105+W110+W118+W123+W129+W134+W140+W148+W153+W160+W165+W170+W175+W181+W187+W195+W200+W206+W212+W218+W223+W229+W233+W240+W253,"0")</f>
        <v>13196.920000000002</v>
      </c>
      <c r="X254" s="43"/>
      <c r="Y254" s="68"/>
      <c r="Z254" s="68"/>
    </row>
    <row r="255" spans="1:53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37</v>
      </c>
      <c r="O255" s="320"/>
      <c r="P255" s="320"/>
      <c r="Q255" s="320"/>
      <c r="R255" s="320"/>
      <c r="S255" s="320"/>
      <c r="T255" s="321"/>
      <c r="U255" s="43" t="s">
        <v>0</v>
      </c>
      <c r="V25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14554.517199999998</v>
      </c>
      <c r="W255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14554.517199999998</v>
      </c>
      <c r="X255" s="43"/>
      <c r="Y255" s="68"/>
      <c r="Z255" s="68"/>
    </row>
    <row r="256" spans="1:53" x14ac:dyDescent="0.2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322"/>
      <c r="N256" s="319" t="s">
        <v>38</v>
      </c>
      <c r="O256" s="320"/>
      <c r="P256" s="320"/>
      <c r="Q256" s="320"/>
      <c r="R256" s="320"/>
      <c r="S256" s="320"/>
      <c r="T256" s="321"/>
      <c r="U256" s="43" t="s">
        <v>23</v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37</v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37</v>
      </c>
      <c r="X256" s="43"/>
      <c r="Y256" s="68"/>
      <c r="Z256" s="68"/>
    </row>
    <row r="257" spans="1:33" x14ac:dyDescent="0.2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39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GrossWeightTotal+PalletQtyTotal*25</f>
        <v>15479.517199999998</v>
      </c>
      <c r="W257" s="44">
        <f>GrossWeightTotalR+PalletQtyTotalR*25</f>
        <v>15479.517199999998</v>
      </c>
      <c r="X257" s="43"/>
      <c r="Y257" s="68"/>
      <c r="Z257" s="68"/>
    </row>
    <row r="258" spans="1:33" x14ac:dyDescent="0.2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40</v>
      </c>
      <c r="O258" s="320"/>
      <c r="P258" s="320"/>
      <c r="Q258" s="320"/>
      <c r="R258" s="320"/>
      <c r="S258" s="320"/>
      <c r="T258" s="321"/>
      <c r="U258" s="43" t="s">
        <v>23</v>
      </c>
      <c r="V258" s="44">
        <f>IFERROR(V23+V32+V40+V46+V56+V62+V67+V73+V83+V90+V98+V104+V109+V117+V122+V128+V133+V139+V147+V152+V159+V164+V169+V174+V180+V186+V194+V199+V205+V211+V217+V222+V228+V232+V239+V252,"0")</f>
        <v>3053</v>
      </c>
      <c r="W258" s="44">
        <f>IFERROR(W23+W32+W40+W46+W56+W62+W67+W73+W83+W90+W98+W104+W109+W117+W122+W128+W133+W139+W147+W152+W159+W164+W169+W174+W180+W186+W194+W199+W205+W211+W217+W222+W228+W232+W239+W252,"0")</f>
        <v>3053</v>
      </c>
      <c r="X258" s="43"/>
      <c r="Y258" s="68"/>
      <c r="Z258" s="68"/>
    </row>
    <row r="259" spans="1:33" ht="14.25" hidden="1" x14ac:dyDescent="0.2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41</v>
      </c>
      <c r="O259" s="320"/>
      <c r="P259" s="320"/>
      <c r="Q259" s="320"/>
      <c r="R259" s="320"/>
      <c r="S259" s="320"/>
      <c r="T259" s="321"/>
      <c r="U259" s="46" t="s">
        <v>55</v>
      </c>
      <c r="V259" s="43"/>
      <c r="W259" s="43"/>
      <c r="X259" s="43">
        <f>IFERROR(X23+X32+X40+X46+X56+X62+X67+X73+X83+X90+X98+X104+X109+X117+X122+X128+X133+X139+X147+X152+X159+X164+X169+X174+X180+X186+X194+X199+X205+X211+X217+X222+X228+X232+X239+X252,"0")</f>
        <v>45.72728</v>
      </c>
      <c r="Y259" s="68"/>
      <c r="Z259" s="68"/>
    </row>
    <row r="260" spans="1:33" ht="13.5" thickBot="1" x14ac:dyDescent="0.25"/>
    <row r="261" spans="1:33" ht="27" thickTop="1" thickBot="1" x14ac:dyDescent="0.25">
      <c r="A261" s="47" t="s">
        <v>9</v>
      </c>
      <c r="B261" s="75" t="s">
        <v>79</v>
      </c>
      <c r="C261" s="323" t="s">
        <v>48</v>
      </c>
      <c r="D261" s="323" t="s">
        <v>48</v>
      </c>
      <c r="E261" s="323" t="s">
        <v>48</v>
      </c>
      <c r="F261" s="323" t="s">
        <v>48</v>
      </c>
      <c r="G261" s="323" t="s">
        <v>48</v>
      </c>
      <c r="H261" s="323" t="s">
        <v>48</v>
      </c>
      <c r="I261" s="323" t="s">
        <v>48</v>
      </c>
      <c r="J261" s="323" t="s">
        <v>48</v>
      </c>
      <c r="K261" s="323" t="s">
        <v>48</v>
      </c>
      <c r="L261" s="323" t="s">
        <v>48</v>
      </c>
      <c r="M261" s="323" t="s">
        <v>48</v>
      </c>
      <c r="N261" s="323" t="s">
        <v>48</v>
      </c>
      <c r="O261" s="323" t="s">
        <v>48</v>
      </c>
      <c r="P261" s="323" t="s">
        <v>48</v>
      </c>
      <c r="Q261" s="323" t="s">
        <v>48</v>
      </c>
      <c r="R261" s="323" t="s">
        <v>48</v>
      </c>
      <c r="S261" s="323" t="s">
        <v>217</v>
      </c>
      <c r="T261" s="323" t="s">
        <v>217</v>
      </c>
      <c r="U261" s="323" t="s">
        <v>236</v>
      </c>
      <c r="V261" s="323" t="s">
        <v>236</v>
      </c>
      <c r="W261" s="323" t="s">
        <v>236</v>
      </c>
      <c r="X261" s="323" t="s">
        <v>236</v>
      </c>
      <c r="Y261" s="323" t="s">
        <v>255</v>
      </c>
      <c r="Z261" s="323" t="s">
        <v>255</v>
      </c>
      <c r="AA261" s="323" t="s">
        <v>255</v>
      </c>
      <c r="AB261" s="323" t="s">
        <v>255</v>
      </c>
      <c r="AC261" s="323" t="s">
        <v>255</v>
      </c>
      <c r="AD261" s="75" t="s">
        <v>284</v>
      </c>
      <c r="AE261" s="323" t="s">
        <v>288</v>
      </c>
      <c r="AF261" s="323" t="s">
        <v>288</v>
      </c>
      <c r="AG261" s="75" t="s">
        <v>296</v>
      </c>
    </row>
    <row r="262" spans="1:33" ht="14.25" customHeight="1" thickTop="1" x14ac:dyDescent="0.2">
      <c r="A262" s="324" t="s">
        <v>10</v>
      </c>
      <c r="B262" s="323" t="s">
        <v>79</v>
      </c>
      <c r="C262" s="323" t="s">
        <v>86</v>
      </c>
      <c r="D262" s="323" t="s">
        <v>98</v>
      </c>
      <c r="E262" s="323" t="s">
        <v>108</v>
      </c>
      <c r="F262" s="323" t="s">
        <v>115</v>
      </c>
      <c r="G262" s="323" t="s">
        <v>133</v>
      </c>
      <c r="H262" s="323" t="s">
        <v>141</v>
      </c>
      <c r="I262" s="323" t="s">
        <v>145</v>
      </c>
      <c r="J262" s="323" t="s">
        <v>151</v>
      </c>
      <c r="K262" s="323" t="s">
        <v>164</v>
      </c>
      <c r="L262" s="323" t="s">
        <v>171</v>
      </c>
      <c r="M262" s="323" t="s">
        <v>184</v>
      </c>
      <c r="N262" s="323" t="s">
        <v>189</v>
      </c>
      <c r="O262" s="323" t="s">
        <v>192</v>
      </c>
      <c r="P262" s="323" t="s">
        <v>203</v>
      </c>
      <c r="Q262" s="323" t="s">
        <v>206</v>
      </c>
      <c r="R262" s="323" t="s">
        <v>214</v>
      </c>
      <c r="S262" s="323" t="s">
        <v>218</v>
      </c>
      <c r="T262" s="323" t="s">
        <v>221</v>
      </c>
      <c r="U262" s="323" t="s">
        <v>237</v>
      </c>
      <c r="V262" s="323" t="s">
        <v>242</v>
      </c>
      <c r="W262" s="323" t="s">
        <v>236</v>
      </c>
      <c r="X262" s="323" t="s">
        <v>251</v>
      </c>
      <c r="Y262" s="323" t="s">
        <v>256</v>
      </c>
      <c r="Z262" s="323" t="s">
        <v>259</v>
      </c>
      <c r="AA262" s="323" t="s">
        <v>266</v>
      </c>
      <c r="AB262" s="323" t="s">
        <v>275</v>
      </c>
      <c r="AC262" s="323" t="s">
        <v>279</v>
      </c>
      <c r="AD262" s="323" t="s">
        <v>285</v>
      </c>
      <c r="AE262" s="323" t="s">
        <v>289</v>
      </c>
      <c r="AF262" s="323" t="s">
        <v>293</v>
      </c>
      <c r="AG262" s="323" t="s">
        <v>297</v>
      </c>
    </row>
    <row r="263" spans="1:33" ht="13.5" thickBot="1" x14ac:dyDescent="0.25">
      <c r="A263" s="325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23"/>
      <c r="AB263" s="323"/>
      <c r="AC263" s="323"/>
      <c r="AD263" s="323"/>
      <c r="AE263" s="323"/>
      <c r="AF263" s="323"/>
      <c r="AG263" s="323"/>
    </row>
    <row r="264" spans="1:33" ht="18" thickTop="1" thickBot="1" x14ac:dyDescent="0.25">
      <c r="A264" s="47" t="s">
        <v>13</v>
      </c>
      <c r="B264" s="53">
        <f>IFERROR(V22*H22,"0")</f>
        <v>0</v>
      </c>
      <c r="C264" s="53">
        <f>IFERROR(V28*H28,"0")+IFERROR(V29*H29,"0")+IFERROR(V30*H30,"0")+IFERROR(V31*H31,"0")</f>
        <v>759</v>
      </c>
      <c r="D264" s="53">
        <f>IFERROR(V36*H36,"0")+IFERROR(V37*H37,"0")+IFERROR(V38*H38,"0")+IFERROR(V39*H39,"0")</f>
        <v>1890</v>
      </c>
      <c r="E264" s="53">
        <f>IFERROR(V44*H44,"0")+IFERROR(V45*H45,"0")</f>
        <v>0</v>
      </c>
      <c r="F264" s="53">
        <f>IFERROR(V50*H50,"0")+IFERROR(V51*H51,"0")+IFERROR(V52*H52,"0")+IFERROR(V53*H53,"0")+IFERROR(V54*H54,"0")+IFERROR(V55*H55,"0")</f>
        <v>2078.08</v>
      </c>
      <c r="G264" s="53">
        <f>IFERROR(V60*H60,"0")+IFERROR(V61*H61,"0")</f>
        <v>0</v>
      </c>
      <c r="H264" s="53">
        <f>IFERROR(V66*H66,"0")</f>
        <v>165.6</v>
      </c>
      <c r="I264" s="53">
        <f>IFERROR(V71*H71,"0")+IFERROR(V72*H72,"0")</f>
        <v>475.20000000000005</v>
      </c>
      <c r="J264" s="53">
        <f>IFERROR(V77*H77,"0")+IFERROR(V78*H78,"0")+IFERROR(V79*H79,"0")+IFERROR(V80*H80,"0")+IFERROR(V81*H81,"0")+IFERROR(V82*H82,"0")</f>
        <v>720</v>
      </c>
      <c r="K264" s="53">
        <f>IFERROR(V87*H87,"0")+IFERROR(V88*H88,"0")+IFERROR(V89*H89,"0")</f>
        <v>536.40000000000009</v>
      </c>
      <c r="L264" s="53">
        <f>IFERROR(V94*H94,"0")+IFERROR(V95*H95,"0")+IFERROR(V96*H96,"0")+IFERROR(V97*H97,"0")</f>
        <v>4019.0400000000004</v>
      </c>
      <c r="M264" s="53">
        <f>IFERROR(V102*H102,"0")+IFERROR(V103*H103,"0")</f>
        <v>696</v>
      </c>
      <c r="N264" s="53">
        <f>IFERROR(V108*H108,"0")</f>
        <v>270</v>
      </c>
      <c r="O264" s="53">
        <f>IFERROR(V113*H113,"0")+IFERROR(V114*H114,"0")+IFERROR(V115*H115,"0")+IFERROR(V116*H116,"0")</f>
        <v>405</v>
      </c>
      <c r="P264" s="53">
        <f>IFERROR(V121*H121,"0")</f>
        <v>159</v>
      </c>
      <c r="Q264" s="53">
        <f>IFERROR(V126*H126,"0")+IFERROR(V127*H127,"0")</f>
        <v>0</v>
      </c>
      <c r="R264" s="53">
        <f>IFERROR(V132*H132,"0")</f>
        <v>0</v>
      </c>
      <c r="S264" s="53">
        <f>IFERROR(V138*H138,"0")</f>
        <v>0</v>
      </c>
      <c r="T264" s="53">
        <f>IFERROR(V143*H143,"0")+IFERROR(V144*H144,"0")+IFERROR(V145*H145,"0")+IFERROR(V146*H146,"0")+IFERROR(V150*H150,"0")+IFERROR(V151*H151,"0")</f>
        <v>0</v>
      </c>
      <c r="U264" s="53">
        <f>IFERROR(V157*H157,"0")+IFERROR(V158*H158,"0")</f>
        <v>498</v>
      </c>
      <c r="V264" s="53">
        <f>IFERROR(V163*H163,"0")</f>
        <v>0</v>
      </c>
      <c r="W264" s="53">
        <f>IFERROR(V168*H168,"0")</f>
        <v>0</v>
      </c>
      <c r="X264" s="53">
        <f>IFERROR(V173*H173,"0")</f>
        <v>0</v>
      </c>
      <c r="Y264" s="53">
        <f>IFERROR(V179*H179,"0")</f>
        <v>0</v>
      </c>
      <c r="Z264" s="53">
        <f>IFERROR(V184*H184,"0")+IFERROR(V185*H185,"0")</f>
        <v>0</v>
      </c>
      <c r="AA264" s="53">
        <f>IFERROR(V190*H190,"0")+IFERROR(V191*H191,"0")+IFERROR(V192*H192,"0")+IFERROR(V193*H193,"0")</f>
        <v>0</v>
      </c>
      <c r="AB264" s="53">
        <f>IFERROR(V198*H198,"0")</f>
        <v>0</v>
      </c>
      <c r="AC264" s="53">
        <f>IFERROR(V203*H203,"0")+IFERROR(V204*H204,"0")</f>
        <v>0</v>
      </c>
      <c r="AD264" s="53">
        <f>IFERROR(V210*H210,"0")</f>
        <v>0</v>
      </c>
      <c r="AE264" s="53">
        <f>IFERROR(V216*H216,"0")</f>
        <v>0</v>
      </c>
      <c r="AF264" s="53">
        <f>IFERROR(V221*H221,"0")</f>
        <v>0</v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525.6</v>
      </c>
    </row>
    <row r="265" spans="1:33" ht="13.5" thickTop="1" x14ac:dyDescent="0.2">
      <c r="C265" s="1"/>
    </row>
    <row r="266" spans="1:33" ht="19.5" customHeight="1" x14ac:dyDescent="0.2">
      <c r="A266" s="71" t="s">
        <v>65</v>
      </c>
      <c r="B266" s="71" t="s">
        <v>66</v>
      </c>
      <c r="C266" s="71" t="s">
        <v>68</v>
      </c>
    </row>
    <row r="267" spans="1:33" x14ac:dyDescent="0.2">
      <c r="A267" s="72">
        <f>SUMPRODUCT(--(BA:BA="ЗПФ"),--(U:U="кор"),H:H,W:W)+SUMPRODUCT(--(BA:BA="ЗПФ"),--(U:U="кг"),W:W)</f>
        <v>7987.12</v>
      </c>
      <c r="B267" s="73">
        <f>SUMPRODUCT(--(BA:BA="ПГП"),--(U:U="кор"),H:H,W:W)+SUMPRODUCT(--(BA:BA="ПГП"),--(U:U="кг"),W:W)</f>
        <v>5209.8000000000011</v>
      </c>
      <c r="C267" s="73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90,00"/>
        <filter val="108,00"/>
        <filter val="110,00"/>
        <filter val="111,00"/>
        <filter val="113,00"/>
        <filter val="122,00"/>
        <filter val="13 196,92"/>
        <filter val="132,00"/>
        <filter val="135,00"/>
        <filter val="14 554,52"/>
        <filter val="141,00"/>
        <filter val="146,00"/>
        <filter val="15 479,52"/>
        <filter val="159,00"/>
        <filter val="165,60"/>
        <filter val="166,00"/>
        <filter val="173,00"/>
        <filter val="179,00"/>
        <filter val="180,00"/>
        <filter val="186,00"/>
        <filter val="2 078,08"/>
        <filter val="200,00"/>
        <filter val="232,00"/>
        <filter val="270,00"/>
        <filter val="294,00"/>
        <filter val="3 053,00"/>
        <filter val="315,00"/>
        <filter val="37"/>
        <filter val="4 019,04"/>
        <filter val="405,00"/>
        <filter val="46,00"/>
        <filter val="475,20"/>
        <filter val="498,00"/>
        <filter val="506,00"/>
        <filter val="51,00"/>
        <filter val="525,60"/>
        <filter val="53,00"/>
        <filter val="536,40"/>
        <filter val="54,00"/>
        <filter val="565,00"/>
        <filter val="58,00"/>
        <filter val="60,00"/>
        <filter val="63,00"/>
        <filter val="69,00"/>
        <filter val="696,00"/>
        <filter val="71,00"/>
        <filter val="72,00"/>
        <filter val="720,00"/>
        <filter val="73,00"/>
        <filter val="759,00"/>
        <filter val="78,00"/>
        <filter val="81,00"/>
        <filter val="90,00"/>
        <filter val="96,00"/>
      </filters>
    </filterColumn>
  </autoFilter>
  <dataConsolidate/>
  <mergeCells count="468">
    <mergeCell ref="AC262:AC263"/>
    <mergeCell ref="AD262:AD263"/>
    <mergeCell ref="AE262:AE263"/>
    <mergeCell ref="AF262:AF263"/>
    <mergeCell ref="AG262:AG263"/>
    <mergeCell ref="T262:T263"/>
    <mergeCell ref="U262:U263"/>
    <mergeCell ref="V262:V263"/>
    <mergeCell ref="W262:W263"/>
    <mergeCell ref="X262:X263"/>
    <mergeCell ref="Y262:Y263"/>
    <mergeCell ref="Z262:Z263"/>
    <mergeCell ref="AA262:AA263"/>
    <mergeCell ref="AB262:AB263"/>
    <mergeCell ref="C261:R261"/>
    <mergeCell ref="S261:T261"/>
    <mergeCell ref="U261:X261"/>
    <mergeCell ref="Y261:AC261"/>
    <mergeCell ref="AE261:AF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S262:S263"/>
    <mergeCell ref="D250:E250"/>
    <mergeCell ref="N250:R250"/>
    <mergeCell ref="D251:E251"/>
    <mergeCell ref="N251:R251"/>
    <mergeCell ref="N252:T252"/>
    <mergeCell ref="A252:M253"/>
    <mergeCell ref="N253:T253"/>
    <mergeCell ref="N254:T254"/>
    <mergeCell ref="A254:M259"/>
    <mergeCell ref="N255:T255"/>
    <mergeCell ref="N256:T256"/>
    <mergeCell ref="N257:T257"/>
    <mergeCell ref="N258:T258"/>
    <mergeCell ref="N259:T259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28:T228"/>
    <mergeCell ref="A228:M229"/>
    <mergeCell ref="N229:T229"/>
    <mergeCell ref="A230:X230"/>
    <mergeCell ref="D231:E231"/>
    <mergeCell ref="N231:R231"/>
    <mergeCell ref="N232:T232"/>
    <mergeCell ref="A232:M233"/>
    <mergeCell ref="N233:T233"/>
    <mergeCell ref="D221:E221"/>
    <mergeCell ref="N221:R221"/>
    <mergeCell ref="N222:T222"/>
    <mergeCell ref="A222:M223"/>
    <mergeCell ref="N223:T223"/>
    <mergeCell ref="A224:X224"/>
    <mergeCell ref="A225:X225"/>
    <mergeCell ref="A226:X226"/>
    <mergeCell ref="D227:E227"/>
    <mergeCell ref="N227:R227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07:X207"/>
    <mergeCell ref="A208:X208"/>
    <mergeCell ref="A209:X209"/>
    <mergeCell ref="D210:E210"/>
    <mergeCell ref="N210:R210"/>
    <mergeCell ref="N211:T211"/>
    <mergeCell ref="A211:M212"/>
    <mergeCell ref="N212:T212"/>
    <mergeCell ref="A213:X213"/>
    <mergeCell ref="A201:X201"/>
    <mergeCell ref="A202:X202"/>
    <mergeCell ref="D203:E203"/>
    <mergeCell ref="N203:R203"/>
    <mergeCell ref="D204:E204"/>
    <mergeCell ref="N204:R204"/>
    <mergeCell ref="N205:T205"/>
    <mergeCell ref="A205:M206"/>
    <mergeCell ref="N206:T206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188:X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