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3B40A63-1B4A-4756-B812-0AD0996DAD3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6" i="1" l="1"/>
  <c r="V475" i="1"/>
  <c r="V477" i="1" s="1"/>
  <c r="V473" i="1"/>
  <c r="V472" i="1"/>
  <c r="W471" i="1"/>
  <c r="X471" i="1" s="1"/>
  <c r="W470" i="1"/>
  <c r="X470" i="1" s="1"/>
  <c r="W469" i="1"/>
  <c r="X469" i="1" s="1"/>
  <c r="N469" i="1"/>
  <c r="W468" i="1"/>
  <c r="X468" i="1" s="1"/>
  <c r="X467" i="1"/>
  <c r="W467" i="1"/>
  <c r="V465" i="1"/>
  <c r="V464" i="1"/>
  <c r="W463" i="1"/>
  <c r="X463" i="1" s="1"/>
  <c r="W462" i="1"/>
  <c r="X462" i="1" s="1"/>
  <c r="W461" i="1"/>
  <c r="X461" i="1" s="1"/>
  <c r="W460" i="1"/>
  <c r="V458" i="1"/>
  <c r="V457" i="1"/>
  <c r="W456" i="1"/>
  <c r="X456" i="1" s="1"/>
  <c r="W455" i="1"/>
  <c r="V453" i="1"/>
  <c r="V452" i="1"/>
  <c r="W451" i="1"/>
  <c r="X451" i="1" s="1"/>
  <c r="W450" i="1"/>
  <c r="V446" i="1"/>
  <c r="V445" i="1"/>
  <c r="W444" i="1"/>
  <c r="X444" i="1" s="1"/>
  <c r="N444" i="1"/>
  <c r="W443" i="1"/>
  <c r="N443" i="1"/>
  <c r="V441" i="1"/>
  <c r="V440" i="1"/>
  <c r="X439" i="1"/>
  <c r="W439" i="1"/>
  <c r="W438" i="1"/>
  <c r="X438" i="1" s="1"/>
  <c r="W437" i="1"/>
  <c r="X437" i="1" s="1"/>
  <c r="W436" i="1"/>
  <c r="X436" i="1" s="1"/>
  <c r="N436" i="1"/>
  <c r="W435" i="1"/>
  <c r="X435" i="1" s="1"/>
  <c r="N435" i="1"/>
  <c r="W434" i="1"/>
  <c r="X434" i="1" s="1"/>
  <c r="N434" i="1"/>
  <c r="V432" i="1"/>
  <c r="V431" i="1"/>
  <c r="X430" i="1"/>
  <c r="W430" i="1"/>
  <c r="N430" i="1"/>
  <c r="W429" i="1"/>
  <c r="W431" i="1" s="1"/>
  <c r="N429" i="1"/>
  <c r="V427" i="1"/>
  <c r="V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X417" i="1"/>
  <c r="W417" i="1"/>
  <c r="N417" i="1"/>
  <c r="V413" i="1"/>
  <c r="V412" i="1"/>
  <c r="W411" i="1"/>
  <c r="V409" i="1"/>
  <c r="V408" i="1"/>
  <c r="W407" i="1"/>
  <c r="W408" i="1" s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X397" i="1" s="1"/>
  <c r="N397" i="1"/>
  <c r="V395" i="1"/>
  <c r="V394" i="1"/>
  <c r="W393" i="1"/>
  <c r="X393" i="1" s="1"/>
  <c r="N393" i="1"/>
  <c r="W392" i="1"/>
  <c r="N392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1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W378" i="1" s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X353" i="1" s="1"/>
  <c r="N353" i="1"/>
  <c r="W352" i="1"/>
  <c r="N352" i="1"/>
  <c r="V348" i="1"/>
  <c r="V347" i="1"/>
  <c r="W346" i="1"/>
  <c r="X346" i="1" s="1"/>
  <c r="X347" i="1" s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W334" i="1"/>
  <c r="N334" i="1"/>
  <c r="V332" i="1"/>
  <c r="V331" i="1"/>
  <c r="W330" i="1"/>
  <c r="X330" i="1" s="1"/>
  <c r="N330" i="1"/>
  <c r="W329" i="1"/>
  <c r="X329" i="1" s="1"/>
  <c r="N329" i="1"/>
  <c r="X328" i="1"/>
  <c r="W328" i="1"/>
  <c r="N328" i="1"/>
  <c r="W327" i="1"/>
  <c r="N327" i="1"/>
  <c r="V324" i="1"/>
  <c r="V323" i="1"/>
  <c r="W322" i="1"/>
  <c r="W323" i="1" s="1"/>
  <c r="N322" i="1"/>
  <c r="V320" i="1"/>
  <c r="V319" i="1"/>
  <c r="W318" i="1"/>
  <c r="X318" i="1" s="1"/>
  <c r="N318" i="1"/>
  <c r="W317" i="1"/>
  <c r="V315" i="1"/>
  <c r="V314" i="1"/>
  <c r="X313" i="1"/>
  <c r="W313" i="1"/>
  <c r="N313" i="1"/>
  <c r="W312" i="1"/>
  <c r="X312" i="1" s="1"/>
  <c r="W311" i="1"/>
  <c r="X311" i="1" s="1"/>
  <c r="N311" i="1"/>
  <c r="V309" i="1"/>
  <c r="V308" i="1"/>
  <c r="W307" i="1"/>
  <c r="X307" i="1" s="1"/>
  <c r="N307" i="1"/>
  <c r="W306" i="1"/>
  <c r="X306" i="1" s="1"/>
  <c r="N306" i="1"/>
  <c r="W305" i="1"/>
  <c r="X305" i="1" s="1"/>
  <c r="W304" i="1"/>
  <c r="X304" i="1" s="1"/>
  <c r="N304" i="1"/>
  <c r="W303" i="1"/>
  <c r="X303" i="1" s="1"/>
  <c r="N303" i="1"/>
  <c r="W302" i="1"/>
  <c r="X302" i="1" s="1"/>
  <c r="N302" i="1"/>
  <c r="W301" i="1"/>
  <c r="X301" i="1" s="1"/>
  <c r="N301" i="1"/>
  <c r="W300" i="1"/>
  <c r="N300" i="1"/>
  <c r="V296" i="1"/>
  <c r="V295" i="1"/>
  <c r="W294" i="1"/>
  <c r="X294" i="1" s="1"/>
  <c r="X295" i="1" s="1"/>
  <c r="N294" i="1"/>
  <c r="V292" i="1"/>
  <c r="V291" i="1"/>
  <c r="W290" i="1"/>
  <c r="X290" i="1" s="1"/>
  <c r="X291" i="1" s="1"/>
  <c r="N290" i="1"/>
  <c r="V288" i="1"/>
  <c r="V287" i="1"/>
  <c r="W286" i="1"/>
  <c r="X286" i="1" s="1"/>
  <c r="X287" i="1" s="1"/>
  <c r="N286" i="1"/>
  <c r="V284" i="1"/>
  <c r="V283" i="1"/>
  <c r="W282" i="1"/>
  <c r="X282" i="1" s="1"/>
  <c r="X283" i="1" s="1"/>
  <c r="N282" i="1"/>
  <c r="V279" i="1"/>
  <c r="V278" i="1"/>
  <c r="W277" i="1"/>
  <c r="X277" i="1" s="1"/>
  <c r="N277" i="1"/>
  <c r="W276" i="1"/>
  <c r="N276" i="1"/>
  <c r="V274" i="1"/>
  <c r="V273" i="1"/>
  <c r="X272" i="1"/>
  <c r="W272" i="1"/>
  <c r="N272" i="1"/>
  <c r="W271" i="1"/>
  <c r="X271" i="1" s="1"/>
  <c r="N271" i="1"/>
  <c r="W270" i="1"/>
  <c r="X270" i="1" s="1"/>
  <c r="N270" i="1"/>
  <c r="W269" i="1"/>
  <c r="X269" i="1" s="1"/>
  <c r="X268" i="1"/>
  <c r="W268" i="1"/>
  <c r="N268" i="1"/>
  <c r="W267" i="1"/>
  <c r="X267" i="1" s="1"/>
  <c r="N267" i="1"/>
  <c r="W266" i="1"/>
  <c r="X266" i="1" s="1"/>
  <c r="N266" i="1"/>
  <c r="V263" i="1"/>
  <c r="V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W253" i="1"/>
  <c r="V251" i="1"/>
  <c r="V250" i="1"/>
  <c r="W249" i="1"/>
  <c r="X249" i="1" s="1"/>
  <c r="N249" i="1"/>
  <c r="W248" i="1"/>
  <c r="X248" i="1" s="1"/>
  <c r="N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W240" i="1"/>
  <c r="X240" i="1" s="1"/>
  <c r="N240" i="1"/>
  <c r="W239" i="1"/>
  <c r="X239" i="1" s="1"/>
  <c r="W238" i="1"/>
  <c r="W237" i="1"/>
  <c r="X237" i="1" s="1"/>
  <c r="N237" i="1"/>
  <c r="W236" i="1"/>
  <c r="X236" i="1" s="1"/>
  <c r="N236" i="1"/>
  <c r="W235" i="1"/>
  <c r="X235" i="1" s="1"/>
  <c r="N235" i="1"/>
  <c r="V233" i="1"/>
  <c r="V232" i="1"/>
  <c r="W231" i="1"/>
  <c r="X231" i="1" s="1"/>
  <c r="N231" i="1"/>
  <c r="W230" i="1"/>
  <c r="X230" i="1" s="1"/>
  <c r="N230" i="1"/>
  <c r="W229" i="1"/>
  <c r="W232" i="1" s="1"/>
  <c r="N229" i="1"/>
  <c r="W227" i="1"/>
  <c r="V227" i="1"/>
  <c r="V226" i="1"/>
  <c r="W225" i="1"/>
  <c r="X225" i="1" s="1"/>
  <c r="X226" i="1" s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X216" i="1"/>
  <c r="W216" i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N207" i="1"/>
  <c r="V204" i="1"/>
  <c r="V203" i="1"/>
  <c r="W202" i="1"/>
  <c r="X202" i="1" s="1"/>
  <c r="X203" i="1" s="1"/>
  <c r="N202" i="1"/>
  <c r="V199" i="1"/>
  <c r="V198" i="1"/>
  <c r="W197" i="1"/>
  <c r="X197" i="1" s="1"/>
  <c r="N197" i="1"/>
  <c r="W196" i="1"/>
  <c r="X196" i="1" s="1"/>
  <c r="N196" i="1"/>
  <c r="W195" i="1"/>
  <c r="X195" i="1" s="1"/>
  <c r="W194" i="1"/>
  <c r="X194" i="1" s="1"/>
  <c r="V192" i="1"/>
  <c r="V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W180" i="1"/>
  <c r="X180" i="1" s="1"/>
  <c r="W179" i="1"/>
  <c r="X179" i="1" s="1"/>
  <c r="N179" i="1"/>
  <c r="W178" i="1"/>
  <c r="X178" i="1" s="1"/>
  <c r="N178" i="1"/>
  <c r="W177" i="1"/>
  <c r="X177" i="1" s="1"/>
  <c r="W176" i="1"/>
  <c r="X176" i="1" s="1"/>
  <c r="N176" i="1"/>
  <c r="W175" i="1"/>
  <c r="X175" i="1" s="1"/>
  <c r="W174" i="1"/>
  <c r="N174" i="1"/>
  <c r="V172" i="1"/>
  <c r="V171" i="1"/>
  <c r="W170" i="1"/>
  <c r="X170" i="1" s="1"/>
  <c r="N170" i="1"/>
  <c r="W169" i="1"/>
  <c r="X169" i="1" s="1"/>
  <c r="N169" i="1"/>
  <c r="X168" i="1"/>
  <c r="W168" i="1"/>
  <c r="N168" i="1"/>
  <c r="W167" i="1"/>
  <c r="N167" i="1"/>
  <c r="V165" i="1"/>
  <c r="V164" i="1"/>
  <c r="W163" i="1"/>
  <c r="X163" i="1" s="1"/>
  <c r="N163" i="1"/>
  <c r="W162" i="1"/>
  <c r="X162" i="1" s="1"/>
  <c r="X164" i="1" s="1"/>
  <c r="V160" i="1"/>
  <c r="V159" i="1"/>
  <c r="W158" i="1"/>
  <c r="X158" i="1" s="1"/>
  <c r="N158" i="1"/>
  <c r="W157" i="1"/>
  <c r="X157" i="1" s="1"/>
  <c r="X159" i="1" s="1"/>
  <c r="N157" i="1"/>
  <c r="V154" i="1"/>
  <c r="V153" i="1"/>
  <c r="W152" i="1"/>
  <c r="X152" i="1" s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N144" i="1"/>
  <c r="V141" i="1"/>
  <c r="V140" i="1"/>
  <c r="W139" i="1"/>
  <c r="X139" i="1" s="1"/>
  <c r="N139" i="1"/>
  <c r="W138" i="1"/>
  <c r="N138" i="1"/>
  <c r="W137" i="1"/>
  <c r="X137" i="1" s="1"/>
  <c r="N137" i="1"/>
  <c r="V133" i="1"/>
  <c r="V132" i="1"/>
  <c r="W131" i="1"/>
  <c r="X131" i="1" s="1"/>
  <c r="N131" i="1"/>
  <c r="X130" i="1"/>
  <c r="W130" i="1"/>
  <c r="N130" i="1"/>
  <c r="W129" i="1"/>
  <c r="V126" i="1"/>
  <c r="V125" i="1"/>
  <c r="W124" i="1"/>
  <c r="X124" i="1" s="1"/>
  <c r="W123" i="1"/>
  <c r="X123" i="1" s="1"/>
  <c r="W122" i="1"/>
  <c r="X122" i="1" s="1"/>
  <c r="W121" i="1"/>
  <c r="X121" i="1" s="1"/>
  <c r="N121" i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X112" i="1"/>
  <c r="W112" i="1"/>
  <c r="W111" i="1"/>
  <c r="X111" i="1" s="1"/>
  <c r="W110" i="1"/>
  <c r="X110" i="1" s="1"/>
  <c r="W109" i="1"/>
  <c r="X109" i="1" s="1"/>
  <c r="N109" i="1"/>
  <c r="W108" i="1"/>
  <c r="X108" i="1" s="1"/>
  <c r="W107" i="1"/>
  <c r="X106" i="1"/>
  <c r="W106" i="1"/>
  <c r="V104" i="1"/>
  <c r="V103" i="1"/>
  <c r="X102" i="1"/>
  <c r="W102" i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4" i="1" s="1"/>
  <c r="N94" i="1"/>
  <c r="X93" i="1"/>
  <c r="W93" i="1"/>
  <c r="N93" i="1"/>
  <c r="V91" i="1"/>
  <c r="V90" i="1"/>
  <c r="W89" i="1"/>
  <c r="X89" i="1" s="1"/>
  <c r="N89" i="1"/>
  <c r="W88" i="1"/>
  <c r="X88" i="1" s="1"/>
  <c r="W87" i="1"/>
  <c r="X87" i="1" s="1"/>
  <c r="X86" i="1"/>
  <c r="W86" i="1"/>
  <c r="W85" i="1"/>
  <c r="N85" i="1"/>
  <c r="V83" i="1"/>
  <c r="V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W60" i="1" s="1"/>
  <c r="W55" i="1"/>
  <c r="N55" i="1"/>
  <c r="V52" i="1"/>
  <c r="V51" i="1"/>
  <c r="W50" i="1"/>
  <c r="X50" i="1" s="1"/>
  <c r="N50" i="1"/>
  <c r="W49" i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J9" i="1" s="1"/>
  <c r="D7" i="1"/>
  <c r="O6" i="1"/>
  <c r="N2" i="1"/>
  <c r="W140" i="1" l="1"/>
  <c r="W41" i="1"/>
  <c r="W45" i="1"/>
  <c r="W171" i="1"/>
  <c r="W226" i="1"/>
  <c r="W262" i="1"/>
  <c r="W263" i="1"/>
  <c r="X259" i="1"/>
  <c r="W279" i="1"/>
  <c r="W278" i="1"/>
  <c r="X276" i="1"/>
  <c r="W347" i="1"/>
  <c r="W348" i="1"/>
  <c r="W472" i="1"/>
  <c r="W37" i="1"/>
  <c r="C484" i="1"/>
  <c r="X49" i="1"/>
  <c r="X51" i="1" s="1"/>
  <c r="W90" i="1"/>
  <c r="W91" i="1"/>
  <c r="V474" i="1"/>
  <c r="W32" i="1"/>
  <c r="X35" i="1"/>
  <c r="X36" i="1" s="1"/>
  <c r="X39" i="1"/>
  <c r="X40" i="1" s="1"/>
  <c r="X43" i="1"/>
  <c r="X44" i="1" s="1"/>
  <c r="W51" i="1"/>
  <c r="W52" i="1"/>
  <c r="D484" i="1"/>
  <c r="X55" i="1"/>
  <c r="W153" i="1"/>
  <c r="L484" i="1"/>
  <c r="W256" i="1"/>
  <c r="X253" i="1"/>
  <c r="W446" i="1"/>
  <c r="W445" i="1"/>
  <c r="X443" i="1"/>
  <c r="X445" i="1" s="1"/>
  <c r="W465" i="1"/>
  <c r="W464" i="1"/>
  <c r="X460" i="1"/>
  <c r="X464" i="1" s="1"/>
  <c r="E484" i="1"/>
  <c r="W103" i="1"/>
  <c r="W118" i="1"/>
  <c r="W117" i="1"/>
  <c r="W126" i="1"/>
  <c r="F484" i="1"/>
  <c r="W164" i="1"/>
  <c r="W172" i="1"/>
  <c r="W192" i="1"/>
  <c r="W244" i="1"/>
  <c r="W283" i="1"/>
  <c r="W284" i="1"/>
  <c r="W287" i="1"/>
  <c r="W288" i="1"/>
  <c r="W291" i="1"/>
  <c r="W292" i="1"/>
  <c r="W295" i="1"/>
  <c r="W296" i="1"/>
  <c r="X314" i="1"/>
  <c r="W315" i="1"/>
  <c r="W388" i="1"/>
  <c r="X426" i="1"/>
  <c r="W473" i="1"/>
  <c r="X472" i="1"/>
  <c r="X198" i="1"/>
  <c r="W125" i="1"/>
  <c r="W223" i="1"/>
  <c r="P484" i="1"/>
  <c r="X327" i="1"/>
  <c r="X331" i="1" s="1"/>
  <c r="W332" i="1"/>
  <c r="W343" i="1"/>
  <c r="W404" i="1"/>
  <c r="W412" i="1"/>
  <c r="W413" i="1"/>
  <c r="T484" i="1"/>
  <c r="W452" i="1"/>
  <c r="X450" i="1"/>
  <c r="X452" i="1" s="1"/>
  <c r="A10" i="1"/>
  <c r="W59" i="1"/>
  <c r="W82" i="1"/>
  <c r="W154" i="1"/>
  <c r="F9" i="1"/>
  <c r="X26" i="1"/>
  <c r="X32" i="1" s="1"/>
  <c r="W33" i="1"/>
  <c r="X56" i="1"/>
  <c r="X59" i="1" s="1"/>
  <c r="X63" i="1"/>
  <c r="X82" i="1" s="1"/>
  <c r="X107" i="1"/>
  <c r="X117" i="1" s="1"/>
  <c r="X120" i="1"/>
  <c r="X125" i="1" s="1"/>
  <c r="X129" i="1"/>
  <c r="X132" i="1" s="1"/>
  <c r="W132" i="1"/>
  <c r="X144" i="1"/>
  <c r="X153" i="1" s="1"/>
  <c r="X174" i="1"/>
  <c r="X191" i="1" s="1"/>
  <c r="X207" i="1"/>
  <c r="X222" i="1" s="1"/>
  <c r="W245" i="1"/>
  <c r="W308" i="1"/>
  <c r="X384" i="1"/>
  <c r="X388" i="1" s="1"/>
  <c r="W389" i="1"/>
  <c r="X411" i="1"/>
  <c r="X412" i="1" s="1"/>
  <c r="X429" i="1"/>
  <c r="X431" i="1" s="1"/>
  <c r="W453" i="1"/>
  <c r="H484" i="1"/>
  <c r="B484" i="1"/>
  <c r="W475" i="1"/>
  <c r="W133" i="1"/>
  <c r="F10" i="1"/>
  <c r="H9" i="1"/>
  <c r="V478" i="1"/>
  <c r="W24" i="1"/>
  <c r="X85" i="1"/>
  <c r="X90" i="1" s="1"/>
  <c r="X94" i="1"/>
  <c r="X103" i="1" s="1"/>
  <c r="G484" i="1"/>
  <c r="X138" i="1"/>
  <c r="X140" i="1" s="1"/>
  <c r="W141" i="1"/>
  <c r="I484" i="1"/>
  <c r="W160" i="1"/>
  <c r="X167" i="1"/>
  <c r="X171" i="1" s="1"/>
  <c r="W198" i="1"/>
  <c r="W199" i="1"/>
  <c r="J484" i="1"/>
  <c r="W203" i="1"/>
  <c r="W204" i="1"/>
  <c r="W222" i="1"/>
  <c r="X238" i="1"/>
  <c r="W257" i="1"/>
  <c r="X254" i="1"/>
  <c r="X256" i="1" s="1"/>
  <c r="X273" i="1"/>
  <c r="X278" i="1"/>
  <c r="O484" i="1"/>
  <c r="W320" i="1"/>
  <c r="W319" i="1"/>
  <c r="W324" i="1"/>
  <c r="X322" i="1"/>
  <c r="X323" i="1" s="1"/>
  <c r="W331" i="1"/>
  <c r="W337" i="1"/>
  <c r="W336" i="1"/>
  <c r="X343" i="1"/>
  <c r="W344" i="1"/>
  <c r="W355" i="1"/>
  <c r="W354" i="1"/>
  <c r="W370" i="1"/>
  <c r="W371" i="1"/>
  <c r="X357" i="1"/>
  <c r="X370" i="1" s="1"/>
  <c r="X373" i="1"/>
  <c r="X377" i="1" s="1"/>
  <c r="W405" i="1"/>
  <c r="S484" i="1"/>
  <c r="W426" i="1"/>
  <c r="W427" i="1"/>
  <c r="X440" i="1"/>
  <c r="W441" i="1"/>
  <c r="W457" i="1"/>
  <c r="W476" i="1"/>
  <c r="M484" i="1"/>
  <c r="X22" i="1"/>
  <c r="X23" i="1" s="1"/>
  <c r="W23" i="1"/>
  <c r="W83" i="1"/>
  <c r="W159" i="1"/>
  <c r="W165" i="1"/>
  <c r="W191" i="1"/>
  <c r="X244" i="1"/>
  <c r="W250" i="1"/>
  <c r="X262" i="1"/>
  <c r="W274" i="1"/>
  <c r="W309" i="1"/>
  <c r="W377" i="1"/>
  <c r="W382" i="1"/>
  <c r="X380" i="1"/>
  <c r="X381" i="1" s="1"/>
  <c r="W395" i="1"/>
  <c r="W394" i="1"/>
  <c r="X404" i="1"/>
  <c r="W409" i="1"/>
  <c r="X407" i="1"/>
  <c r="X408" i="1" s="1"/>
  <c r="W432" i="1"/>
  <c r="Q484" i="1"/>
  <c r="W233" i="1"/>
  <c r="W251" i="1"/>
  <c r="W273" i="1"/>
  <c r="W314" i="1"/>
  <c r="W440" i="1"/>
  <c r="W458" i="1"/>
  <c r="N484" i="1"/>
  <c r="R484" i="1"/>
  <c r="X229" i="1"/>
  <c r="X232" i="1" s="1"/>
  <c r="X247" i="1"/>
  <c r="X250" i="1" s="1"/>
  <c r="X300" i="1"/>
  <c r="X308" i="1" s="1"/>
  <c r="X317" i="1"/>
  <c r="X319" i="1" s="1"/>
  <c r="X334" i="1"/>
  <c r="X336" i="1" s="1"/>
  <c r="X352" i="1"/>
  <c r="X354" i="1" s="1"/>
  <c r="X392" i="1"/>
  <c r="X394" i="1" s="1"/>
  <c r="X455" i="1"/>
  <c r="X457" i="1" s="1"/>
  <c r="W478" i="1" l="1"/>
  <c r="X479" i="1"/>
  <c r="W474" i="1"/>
  <c r="W477" i="1"/>
</calcChain>
</file>

<file path=xl/sharedStrings.xml><?xml version="1.0" encoding="utf-8"?>
<sst xmlns="http://schemas.openxmlformats.org/spreadsheetml/2006/main" count="2036" uniqueCount="698">
  <si>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</si>
  <si>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</si>
  <si>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</si>
  <si>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</si>
  <si>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</si>
  <si>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</si>
  <si>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</si>
  <si>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</si>
  <si>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</si>
  <si>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</si>
  <si>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</si>
  <si>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</si>
  <si>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</si>
  <si>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</si>
  <si>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</si>
  <si>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</si>
  <si>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</si>
  <si>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</si>
  <si>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</si>
  <si>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</si>
  <si>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</si>
  <si>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</si>
  <si>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</si>
  <si>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</si>
  <si>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</si>
  <si>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</si>
  <si>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</si>
  <si>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</si>
  <si>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</si>
  <si>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</si>
  <si>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</si>
  <si>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</si>
  <si>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</si>
  <si>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</si>
  <si>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</si>
  <si>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</si>
  <si>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</si>
  <si>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</si>
  <si>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</si>
  <si>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</si>
  <si>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</si>
  <si>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</si>
  <si>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</si>
  <si>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</si>
  <si>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</si>
  <si>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</si>
  <si>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</si>
  <si>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</si>
  <si>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</si>
  <si>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</si>
  <si>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</si>
  <si>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</si>
  <si>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</si>
  <si>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</si>
  <si>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</si>
  <si>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</si>
  <si>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</si>
  <si>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</si>
  <si>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</si>
  <si>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</si>
  <si>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</si>
  <si>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</si>
  <si>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</si>
  <si>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</si>
  <si>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</si>
  <si>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</si>
  <si>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</si>
  <si>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</si>
  <si>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</si>
  <si>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</si>
  <si>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</si>
  <si>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</si>
  <si>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</si>
  <si>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</si>
  <si>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</si>
  <si>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</si>
  <si>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</si>
  <si>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</si>
  <si>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</si>
  <si>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</si>
  <si>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</si>
  <si>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</si>
  <si>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</si>
  <si>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</si>
  <si>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</si>
  <si>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</si>
  <si>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</si>
  <si>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</si>
  <si>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</si>
  <si>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</si>
  <si>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</si>
  <si>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</si>
  <si>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</si>
  <si>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</si>
  <si>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</si>
  <si>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</si>
  <si>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</si>
  <si>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</si>
  <si>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</si>
  <si>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</si>
  <si>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</si>
  <si>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</si>
  <si>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</si>
  <si>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</si>
  <si>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</si>
  <si>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</si>
  <si>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</si>
  <si>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</si>
  <si>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</si>
  <si>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</si>
  <si>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</si>
  <si>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</si>
  <si>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</si>
  <si>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</si>
  <si>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</si>
  <si>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</si>
  <si>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</si>
  <si>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</si>
  <si>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</si>
  <si>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</si>
  <si>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</si>
  <si>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</si>
  <si>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</si>
  <si>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</si>
  <si>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</si>
  <si>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</si>
  <si>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09.01.2024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</si>
  <si>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</si>
  <si>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</si>
  <si>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</si>
  <si>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</si>
  <si>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</si>
  <si>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</si>
  <si>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</si>
  <si>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</si>
  <si>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</si>
  <si>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</si>
  <si>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</si>
  <si>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</si>
  <si>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</si>
  <si>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</si>
  <si>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</si>
  <si>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</si>
  <si>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</si>
  <si>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</si>
  <si>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</si>
  <si>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</si>
  <si>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</si>
  <si>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</si>
  <si>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</si>
  <si>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</si>
  <si>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</si>
  <si>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</si>
  <si>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</si>
  <si>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</si>
  <si>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</si>
  <si>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</si>
  <si>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</si>
  <si>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</si>
  <si>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</si>
  <si>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</si>
  <si>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</si>
  <si>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</si>
  <si>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</si>
  <si>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</si>
  <si>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</si>
  <si>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</si>
  <si>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</si>
  <si>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</si>
  <si>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</si>
  <si>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</si>
  <si>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</si>
  <si>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</si>
  <si>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</si>
  <si>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</si>
  <si>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</si>
  <si>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</si>
  <si>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</si>
  <si>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</si>
  <si>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</si>
  <si>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</si>
  <si>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</si>
  <si>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</si>
  <si>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</si>
  <si>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</si>
  <si>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</si>
  <si>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</si>
  <si>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</si>
  <si>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</si>
  <si>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</si>
  <si>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</si>
  <si>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</si>
  <si>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</si>
  <si>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</si>
  <si>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</si>
  <si>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</si>
  <si>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</si>
  <si>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</si>
  <si>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</si>
  <si>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</si>
  <si>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</si>
  <si>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</si>
  <si>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</si>
  <si>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</si>
  <si>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</si>
  <si>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</si>
  <si>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</si>
  <si>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</si>
  <si>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</si>
  <si>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</si>
  <si>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</si>
  <si>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</si>
  <si>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</si>
  <si>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</si>
  <si>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</si>
  <si>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</si>
  <si>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</si>
  <si>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</si>
  <si>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</si>
  <si>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</si>
  <si>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</si>
  <si>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</si>
  <si>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</si>
  <si>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</si>
  <si>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</si>
  <si>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</si>
  <si>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</si>
  <si>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</si>
  <si>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</si>
  <si>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</si>
  <si>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</si>
  <si>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</si>
  <si>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</si>
  <si>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</si>
  <si>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</si>
  <si>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</si>
  <si>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</si>
  <si>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</si>
  <si>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</si>
  <si>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</si>
  <si>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</si>
  <si>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</si>
  <si>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</si>
  <si>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</si>
  <si>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</si>
  <si>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</si>
  <si>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</si>
  <si>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</si>
  <si>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</si>
  <si>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</si>
  <si>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</si>
  <si>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</si>
  <si>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</si>
  <si>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</si>
  <si>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</si>
  <si>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</si>
  <si>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</si>
  <si>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</si>
  <si>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</si>
  <si>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</si>
  <si>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</si>
  <si>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</si>
  <si>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</si>
  <si>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</si>
  <si>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</si>
  <si>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</si>
  <si>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</si>
  <si>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</si>
  <si>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</si>
  <si>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</si>
  <si>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</si>
  <si>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</si>
  <si>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</si>
  <si>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</si>
  <si>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</si>
  <si>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</si>
  <si>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</si>
  <si>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</si>
  <si>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</si>
  <si>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</si>
  <si>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</si>
  <si>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</si>
  <si>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</si>
  <si>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</si>
  <si>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</si>
  <si>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</si>
  <si>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</si>
  <si>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</si>
  <si>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</si>
  <si>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</si>
  <si>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</si>
  <si>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</si>
  <si>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</si>
  <si>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</si>
  <si>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</si>
  <si>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</si>
  <si>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</si>
  <si>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</si>
  <si>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</si>
  <si>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</si>
  <si>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</si>
  <si>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</si>
  <si>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</si>
  <si>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</si>
  <si>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</si>
  <si>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</si>
  <si>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</si>
  <si>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</si>
  <si>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</si>
  <si>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</si>
  <si>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</si>
  <si>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</si>
  <si>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</si>
  <si>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</si>
  <si>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</si>
  <si>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</si>
  <si>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</si>
  <si>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</si>
  <si>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</si>
  <si>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</si>
  <si>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</si>
  <si>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</si>
  <si>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</si>
  <si>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</si>
  <si>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</si>
  <si>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</si>
  <si>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</si>
  <si>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</si>
  <si>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</si>
  <si>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</si>
  <si>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</si>
  <si>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</si>
  <si>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</si>
  <si>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</si>
  <si>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</si>
  <si>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</si>
  <si>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</si>
  <si>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</si>
  <si>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</si>
  <si>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</si>
  <si>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</si>
  <si>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</si>
  <si>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</si>
  <si>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</si>
  <si>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</si>
  <si>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</si>
  <si>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</si>
  <si>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</si>
  <si>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</si>
  <si>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</si>
  <si>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</si>
  <si>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</si>
  <si>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</si>
  <si>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</si>
  <si>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</si>
  <si>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</si>
  <si>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</si>
  <si>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</si>
  <si>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</si>
  <si>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</si>
  <si>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</si>
  <si>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</si>
  <si>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</si>
  <si>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</si>
  <si>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</si>
  <si>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</si>
  <si>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</si>
  <si>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</si>
  <si>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</si>
  <si>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</si>
  <si>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</si>
  <si>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</si>
  <si>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</si>
  <si>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</si>
  <si>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</si>
  <si>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</si>
  <si>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</si>
  <si>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</si>
  <si>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</si>
  <si>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</si>
  <si>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</si>
  <si>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</si>
  <si>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</si>
  <si>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</si>
  <si>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</si>
  <si>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</si>
  <si>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</si>
  <si>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</si>
  <si>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</si>
  <si>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</si>
  <si>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</si>
  <si>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</si>
  <si>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</si>
  <si>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</si>
  <si>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</si>
  <si>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</si>
  <si>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</si>
  <si>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</si>
  <si>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</si>
  <si>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</si>
  <si>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</si>
  <si>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</si>
  <si>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</si>
  <si>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</si>
  <si>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</si>
  <si>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</si>
  <si>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</si>
  <si>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</si>
  <si>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</si>
  <si>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</si>
  <si>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</si>
  <si>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</si>
  <si>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</si>
  <si>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</si>
  <si>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</si>
  <si>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</si>
  <si>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</si>
  <si>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</si>
  <si>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</si>
  <si>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</si>
  <si>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</si>
  <si>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</si>
  <si>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</si>
  <si>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</si>
  <si>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</si>
  <si>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</si>
  <si>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</si>
  <si>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</si>
  <si>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</si>
  <si>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</si>
  <si>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</si>
  <si>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</si>
  <si>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</si>
  <si>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</si>
  <si>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</si>
  <si>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</si>
  <si>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</si>
  <si>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</si>
  <si>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</si>
  <si>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</si>
  <si>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</si>
  <si>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</si>
  <si>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</si>
  <si>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</si>
  <si>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</si>
  <si>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</si>
  <si>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</si>
  <si>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</si>
  <si>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</si>
  <si>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</si>
  <si>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</si>
  <si>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</si>
  <si>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</si>
  <si>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</si>
  <si>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</si>
  <si>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</si>
  <si>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</si>
  <si>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</si>
  <si>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</si>
  <si>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</si>
  <si>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</si>
  <si>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</si>
  <si>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</si>
  <si>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</si>
  <si>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</si>
  <si>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</si>
  <si>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</si>
  <si>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</si>
  <si>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</si>
  <si>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</si>
  <si>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</si>
  <si>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</si>
  <si>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</si>
  <si>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</si>
  <si>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</si>
  <si>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</si>
  <si>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</si>
  <si>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</si>
  <si>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</si>
  <si>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</si>
  <si>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</si>
  <si>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</si>
  <si>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</si>
  <si>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</si>
  <si>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</si>
  <si>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</si>
  <si>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</si>
  <si>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</si>
  <si>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</si>
  <si>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</si>
  <si>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</si>
  <si>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</si>
  <si>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</si>
  <si>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</si>
  <si>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</si>
  <si>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</si>
  <si>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</si>
  <si>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</si>
  <si>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</si>
  <si>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</si>
  <si>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</si>
  <si>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</si>
  <si>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</si>
  <si>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</si>
  <si>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</si>
  <si>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</si>
  <si>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</si>
  <si>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</si>
  <si>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</si>
  <si>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</si>
  <si>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</si>
  <si>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</si>
  <si>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</si>
  <si>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</si>
  <si>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</si>
  <si>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</si>
  <si>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</si>
  <si>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</si>
  <si>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</si>
  <si>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</si>
  <si>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</si>
  <si>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</si>
  <si>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</si>
  <si>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</si>
  <si>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</si>
  <si>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</si>
  <si>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</si>
  <si>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</si>
  <si>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</si>
  <si>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</si>
  <si>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</si>
  <si>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</si>
  <si>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</si>
  <si>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</si>
  <si>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</si>
  <si>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</si>
  <si>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</si>
  <si>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</si>
  <si>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</si>
  <si>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</si>
  <si>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</si>
  <si>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</si>
  <si>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</si>
  <si>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</si>
  <si>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</si>
  <si>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</si>
  <si>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</si>
  <si>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</si>
  <si>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</si>
  <si>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</si>
  <si>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</si>
  <si>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</si>
  <si>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</si>
  <si>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</si>
  <si>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</si>
  <si>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</si>
  <si>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</si>
  <si>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</si>
  <si>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</si>
  <si>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</si>
  <si>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</si>
  <si>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</si>
  <si>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</si>
  <si>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</si>
  <si>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</si>
  <si>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</si>
  <si>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</si>
  <si>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</si>
  <si>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</si>
  <si>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</si>
  <si>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</si>
  <si>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</si>
  <si>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</si>
  <si>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</si>
  <si>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</si>
  <si>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</si>
  <si>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</si>
  <si>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</si>
  <si>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</si>
  <si>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</si>
  <si>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</si>
  <si>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</si>
  <si>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</si>
  <si>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</si>
  <si>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</si>
  <si>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</si>
  <si>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</si>
  <si>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</si>
  <si>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</si>
  <si>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</si>
  <si>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</si>
  <si>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</si>
  <si>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</si>
  <si>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</si>
  <si>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</si>
  <si>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</si>
  <si>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</si>
  <si>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</si>
  <si>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</si>
  <si>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</si>
  <si>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</si>
  <si>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</si>
  <si>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</si>
  <si>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</si>
  <si>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</si>
  <si>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</si>
  <si>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</si>
  <si>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</si>
  <si>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</si>
  <si>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</si>
  <si>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</si>
  <si>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</si>
  <si>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</si>
  <si>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</si>
  <si>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</si>
  <si>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</si>
  <si>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</si>
  <si>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</si>
  <si>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</si>
  <si>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</si>
  <si>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</si>
  <si>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</si>
  <si>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</si>
  <si>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</si>
  <si>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</si>
  <si>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</si>
  <si>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</si>
  <si>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</si>
  <si>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</si>
  <si>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</si>
  <si>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</si>
  <si>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</si>
  <si>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</si>
  <si>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</si>
  <si>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</si>
  <si>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</si>
  <si>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</si>
  <si>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</si>
  <si>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</si>
  <si>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</si>
  <si>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</si>
  <si>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</si>
  <si>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</si>
  <si>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</si>
  <si>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</si>
  <si>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</si>
  <si>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</si>
  <si>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</si>
  <si>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</si>
  <si>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</si>
  <si>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</si>
  <si>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</si>
  <si>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</si>
  <si>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</si>
  <si>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</si>
  <si>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</si>
  <si>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</si>
  <si>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</si>
  <si>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</si>
  <si>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</si>
  <si>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</si>
  <si>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</si>
  <si>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</si>
  <si>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</si>
  <si>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</si>
  <si>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</si>
  <si>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</si>
  <si>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</si>
  <si>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</si>
  <si>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</si>
  <si>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</si>
  <si>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</si>
  <si>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</si>
  <si>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</si>
  <si>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</si>
  <si>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</si>
  <si>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</si>
  <si>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</si>
  <si>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</si>
  <si>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</si>
  <si>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</si>
  <si>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</si>
  <si>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</si>
  <si>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</si>
  <si>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</si>
  <si>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</si>
  <si>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</si>
  <si>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</si>
  <si>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</si>
  <si>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</si>
  <si>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</si>
  <si>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</si>
  <si>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</si>
  <si>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</si>
  <si>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</si>
  <si>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</si>
  <si>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</si>
  <si>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Симферополь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</si>
</sst>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0" fillId="0" borderId="19" xfId="0" applyBorder="1"/>
    <xf numFmtId="0" fontId="5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6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6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4"/>
  <sheetViews>
    <sheetView showGridLines="0" tabSelected="1" topLeftCell="A2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17" customFormat="1" ht="45" customHeight="1" x14ac:dyDescent="0.2">
      <c r="A1" s="41"/>
      <c r="B1" s="41"/>
      <c r="C1" s="41"/>
      <c r="D1" s="415" t="s">
        <v>0</v>
      </c>
      <c r="E1" s="416"/>
      <c r="F1" s="416"/>
      <c r="G1" s="12" t="s">
        <v>1</v>
      </c>
      <c r="H1" s="415" t="s">
        <v>2</v>
      </c>
      <c r="I1" s="416"/>
      <c r="J1" s="416"/>
      <c r="K1" s="416"/>
      <c r="L1" s="416"/>
      <c r="M1" s="416"/>
      <c r="N1" s="416"/>
      <c r="O1" s="416"/>
      <c r="P1" s="658" t="s">
        <v>3</v>
      </c>
      <c r="Q1" s="416"/>
      <c r="R1" s="41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4"/>
      <c r="P2" s="324"/>
      <c r="Q2" s="324"/>
      <c r="R2" s="324"/>
      <c r="S2" s="324"/>
      <c r="T2" s="324"/>
      <c r="U2" s="324"/>
      <c r="V2" s="16"/>
      <c r="W2" s="16"/>
      <c r="X2" s="16"/>
      <c r="Y2" s="16"/>
      <c r="Z2" s="51"/>
      <c r="AA2" s="51"/>
      <c r="AB2" s="51"/>
    </row>
    <row r="3" spans="1:29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4"/>
      <c r="O3" s="324"/>
      <c r="P3" s="324"/>
      <c r="Q3" s="324"/>
      <c r="R3" s="324"/>
      <c r="S3" s="324"/>
      <c r="T3" s="324"/>
      <c r="U3" s="324"/>
      <c r="V3" s="16"/>
      <c r="W3" s="16"/>
      <c r="X3" s="16"/>
      <c r="Y3" s="16"/>
      <c r="Z3" s="51"/>
      <c r="AA3" s="51"/>
      <c r="AB3" s="51"/>
    </row>
    <row r="4" spans="1:29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7" customFormat="1" ht="23.45" customHeight="1" x14ac:dyDescent="0.2">
      <c r="A5" s="465" t="s">
        <v>8</v>
      </c>
      <c r="B5" s="363"/>
      <c r="C5" s="364"/>
      <c r="D5" s="354"/>
      <c r="E5" s="356"/>
      <c r="F5" s="618" t="s">
        <v>9</v>
      </c>
      <c r="G5" s="364"/>
      <c r="H5" s="354" t="s">
        <v>697</v>
      </c>
      <c r="I5" s="355"/>
      <c r="J5" s="355"/>
      <c r="K5" s="355"/>
      <c r="L5" s="356"/>
      <c r="N5" s="24" t="s">
        <v>10</v>
      </c>
      <c r="O5" s="561">
        <v>45299</v>
      </c>
      <c r="P5" s="407"/>
      <c r="R5" s="644" t="s">
        <v>11</v>
      </c>
      <c r="S5" s="378"/>
      <c r="T5" s="514" t="s">
        <v>12</v>
      </c>
      <c r="U5" s="407"/>
      <c r="Z5" s="51"/>
      <c r="AA5" s="51"/>
      <c r="AB5" s="51"/>
    </row>
    <row r="6" spans="1:29" s="317" customFormat="1" ht="24" customHeight="1" x14ac:dyDescent="0.2">
      <c r="A6" s="465" t="s">
        <v>13</v>
      </c>
      <c r="B6" s="363"/>
      <c r="C6" s="364"/>
      <c r="D6" s="591" t="s">
        <v>14</v>
      </c>
      <c r="E6" s="592"/>
      <c r="F6" s="592"/>
      <c r="G6" s="592"/>
      <c r="H6" s="592"/>
      <c r="I6" s="592"/>
      <c r="J6" s="592"/>
      <c r="K6" s="592"/>
      <c r="L6" s="407"/>
      <c r="N6" s="24" t="s">
        <v>15</v>
      </c>
      <c r="O6" s="430" t="str">
        <f>IF(O5=0," ",CHOOSE(WEEKDAY(O5,2),"Понедельник","Вторник","Среда","Четверг","Пятница","Суббота","Воскресенье"))</f>
        <v>Понедельник</v>
      </c>
      <c r="P6" s="328"/>
      <c r="R6" s="377" t="s">
        <v>16</v>
      </c>
      <c r="S6" s="378"/>
      <c r="T6" s="518" t="s">
        <v>17</v>
      </c>
      <c r="U6" s="369"/>
      <c r="Z6" s="51"/>
      <c r="AA6" s="51"/>
      <c r="AB6" s="51"/>
    </row>
    <row r="7" spans="1:29" s="317" customFormat="1" ht="21.75" hidden="1" customHeight="1" x14ac:dyDescent="0.2">
      <c r="A7" s="55"/>
      <c r="B7" s="55"/>
      <c r="C7" s="55"/>
      <c r="D7" s="540" t="str">
        <f>IFERROR(VLOOKUP(DeliveryAddress,Table,3,0),1)</f>
        <v>1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24"/>
      <c r="S7" s="378"/>
      <c r="T7" s="519"/>
      <c r="U7" s="520"/>
      <c r="Z7" s="51"/>
      <c r="AA7" s="51"/>
      <c r="AB7" s="51"/>
    </row>
    <row r="8" spans="1:29" s="317" customFormat="1" ht="25.5" customHeight="1" x14ac:dyDescent="0.2">
      <c r="A8" s="651" t="s">
        <v>18</v>
      </c>
      <c r="B8" s="330"/>
      <c r="C8" s="331"/>
      <c r="D8" s="382"/>
      <c r="E8" s="383"/>
      <c r="F8" s="383"/>
      <c r="G8" s="383"/>
      <c r="H8" s="383"/>
      <c r="I8" s="383"/>
      <c r="J8" s="383"/>
      <c r="K8" s="383"/>
      <c r="L8" s="384"/>
      <c r="N8" s="24" t="s">
        <v>19</v>
      </c>
      <c r="O8" s="406">
        <v>0.33333333333333331</v>
      </c>
      <c r="P8" s="407"/>
      <c r="R8" s="324"/>
      <c r="S8" s="378"/>
      <c r="T8" s="519"/>
      <c r="U8" s="520"/>
      <c r="Z8" s="51"/>
      <c r="AA8" s="51"/>
      <c r="AB8" s="51"/>
    </row>
    <row r="9" spans="1:29" s="317" customFormat="1" ht="39.950000000000003" customHeight="1" x14ac:dyDescent="0.2">
      <c r="A9" s="4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487"/>
      <c r="E9" s="334"/>
      <c r="F9" s="4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L9" s="334"/>
      <c r="N9" s="26" t="s">
        <v>20</v>
      </c>
      <c r="O9" s="561"/>
      <c r="P9" s="407"/>
      <c r="R9" s="324"/>
      <c r="S9" s="378"/>
      <c r="T9" s="521"/>
      <c r="U9" s="522"/>
      <c r="V9" s="43"/>
      <c r="W9" s="43"/>
      <c r="X9" s="43"/>
      <c r="Y9" s="43"/>
      <c r="Z9" s="51"/>
      <c r="AA9" s="51"/>
      <c r="AB9" s="51"/>
    </row>
    <row r="10" spans="1:29" s="317" customFormat="1" ht="26.45" customHeight="1" x14ac:dyDescent="0.2">
      <c r="A10" s="4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487"/>
      <c r="E10" s="334"/>
      <c r="F10" s="4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567" t="str">
        <f>IFERROR(VLOOKUP($D$10,Proxy,2,FALSE),"")</f>
        <v/>
      </c>
      <c r="I10" s="324"/>
      <c r="J10" s="324"/>
      <c r="K10" s="324"/>
      <c r="L10" s="324"/>
      <c r="N10" s="26" t="s">
        <v>21</v>
      </c>
      <c r="O10" s="406"/>
      <c r="P10" s="407"/>
      <c r="S10" s="24" t="s">
        <v>22</v>
      </c>
      <c r="T10" s="368" t="s">
        <v>23</v>
      </c>
      <c r="U10" s="369"/>
      <c r="V10" s="44"/>
      <c r="W10" s="44"/>
      <c r="X10" s="44"/>
      <c r="Y10" s="44"/>
      <c r="Z10" s="51"/>
      <c r="AA10" s="51"/>
      <c r="AB10" s="51"/>
    </row>
    <row r="11" spans="1:29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6"/>
      <c r="P11" s="407"/>
      <c r="S11" s="24" t="s">
        <v>26</v>
      </c>
      <c r="T11" s="594" t="s">
        <v>27</v>
      </c>
      <c r="U11" s="595"/>
      <c r="V11" s="45"/>
      <c r="W11" s="45"/>
      <c r="X11" s="45"/>
      <c r="Y11" s="45"/>
      <c r="Z11" s="51"/>
      <c r="AA11" s="51"/>
      <c r="AB11" s="51"/>
    </row>
    <row r="12" spans="1:29" s="317" customFormat="1" ht="18.600000000000001" customHeight="1" x14ac:dyDescent="0.2">
      <c r="A12" s="613" t="s">
        <v>28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4"/>
      <c r="N12" s="24" t="s">
        <v>29</v>
      </c>
      <c r="O12" s="583"/>
      <c r="P12" s="542"/>
      <c r="Q12" s="23"/>
      <c r="S12" s="24"/>
      <c r="T12" s="416"/>
      <c r="U12" s="324"/>
      <c r="Z12" s="51"/>
      <c r="AA12" s="51"/>
      <c r="AB12" s="51"/>
    </row>
    <row r="13" spans="1:29" s="317" customFormat="1" ht="23.25" customHeight="1" x14ac:dyDescent="0.2">
      <c r="A13" s="613" t="s">
        <v>30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4"/>
      <c r="M13" s="26"/>
      <c r="N13" s="26" t="s">
        <v>31</v>
      </c>
      <c r="O13" s="594"/>
      <c r="P13" s="595"/>
      <c r="Q13" s="23"/>
      <c r="V13" s="49"/>
      <c r="W13" s="49"/>
      <c r="X13" s="49"/>
      <c r="Y13" s="49"/>
      <c r="Z13" s="51"/>
      <c r="AA13" s="51"/>
      <c r="AB13" s="51"/>
    </row>
    <row r="14" spans="1:29" s="317" customFormat="1" ht="18.600000000000001" customHeight="1" x14ac:dyDescent="0.2">
      <c r="A14" s="613" t="s">
        <v>32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4"/>
      <c r="V14" s="50"/>
      <c r="W14" s="50"/>
      <c r="X14" s="50"/>
      <c r="Y14" s="50"/>
      <c r="Z14" s="51"/>
      <c r="AA14" s="51"/>
      <c r="AB14" s="51"/>
    </row>
    <row r="15" spans="1:29" s="317" customFormat="1" ht="22.5" customHeight="1" x14ac:dyDescent="0.2">
      <c r="A15" s="663" t="s">
        <v>33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4"/>
      <c r="N15" s="462" t="s">
        <v>34</v>
      </c>
      <c r="O15" s="416"/>
      <c r="P15" s="416"/>
      <c r="Q15" s="416"/>
      <c r="R15" s="41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3"/>
      <c r="O16" s="463"/>
      <c r="P16" s="463"/>
      <c r="Q16" s="463"/>
      <c r="R16" s="46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9" t="s">
        <v>35</v>
      </c>
      <c r="B17" s="359" t="s">
        <v>36</v>
      </c>
      <c r="C17" s="483" t="s">
        <v>37</v>
      </c>
      <c r="D17" s="359" t="s">
        <v>38</v>
      </c>
      <c r="E17" s="425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59" t="s">
        <v>47</v>
      </c>
      <c r="O17" s="424"/>
      <c r="P17" s="424"/>
      <c r="Q17" s="424"/>
      <c r="R17" s="425"/>
      <c r="S17" s="648" t="s">
        <v>48</v>
      </c>
      <c r="T17" s="364"/>
      <c r="U17" s="359" t="s">
        <v>49</v>
      </c>
      <c r="V17" s="359" t="s">
        <v>50</v>
      </c>
      <c r="W17" s="441" t="s">
        <v>51</v>
      </c>
      <c r="X17" s="359" t="s">
        <v>52</v>
      </c>
      <c r="Y17" s="392" t="s">
        <v>53</v>
      </c>
      <c r="Z17" s="392" t="s">
        <v>54</v>
      </c>
      <c r="AA17" s="392" t="s">
        <v>55</v>
      </c>
      <c r="AB17" s="393"/>
      <c r="AC17" s="394"/>
      <c r="AD17" s="468"/>
      <c r="BA17" s="386" t="s">
        <v>56</v>
      </c>
    </row>
    <row r="18" spans="1:53" ht="14.25" customHeight="1" x14ac:dyDescent="0.2">
      <c r="A18" s="360"/>
      <c r="B18" s="360"/>
      <c r="C18" s="360"/>
      <c r="D18" s="426"/>
      <c r="E18" s="428"/>
      <c r="F18" s="360"/>
      <c r="G18" s="360"/>
      <c r="H18" s="360"/>
      <c r="I18" s="360"/>
      <c r="J18" s="360"/>
      <c r="K18" s="360"/>
      <c r="L18" s="360"/>
      <c r="M18" s="360"/>
      <c r="N18" s="426"/>
      <c r="O18" s="427"/>
      <c r="P18" s="427"/>
      <c r="Q18" s="427"/>
      <c r="R18" s="428"/>
      <c r="S18" s="316" t="s">
        <v>57</v>
      </c>
      <c r="T18" s="316" t="s">
        <v>58</v>
      </c>
      <c r="U18" s="360"/>
      <c r="V18" s="360"/>
      <c r="W18" s="442"/>
      <c r="X18" s="360"/>
      <c r="Y18" s="572"/>
      <c r="Z18" s="572"/>
      <c r="AA18" s="395"/>
      <c r="AB18" s="396"/>
      <c r="AC18" s="397"/>
      <c r="AD18" s="469"/>
      <c r="BA18" s="324"/>
    </row>
    <row r="19" spans="1:53" ht="27.75" hidden="1" customHeight="1" x14ac:dyDescent="0.2">
      <c r="A19" s="422" t="s">
        <v>59</v>
      </c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8"/>
      <c r="Z19" s="48"/>
    </row>
    <row r="20" spans="1:53" ht="16.5" hidden="1" customHeight="1" x14ac:dyDescent="0.25">
      <c r="A20" s="326" t="s">
        <v>59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15"/>
      <c r="Z20" s="315"/>
    </row>
    <row r="21" spans="1:53" ht="14.25" hidden="1" customHeight="1" x14ac:dyDescent="0.25">
      <c r="A21" s="332" t="s">
        <v>60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14"/>
      <c r="Z21" s="31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7">
        <v>4607091389258</v>
      </c>
      <c r="E22" s="328"/>
      <c r="F22" s="318">
        <v>0.3</v>
      </c>
      <c r="G22" s="32">
        <v>6</v>
      </c>
      <c r="H22" s="318">
        <v>1.8</v>
      </c>
      <c r="I22" s="31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8"/>
      <c r="P22" s="338"/>
      <c r="Q22" s="338"/>
      <c r="R22" s="328"/>
      <c r="S22" s="34"/>
      <c r="T22" s="34"/>
      <c r="U22" s="35" t="s">
        <v>65</v>
      </c>
      <c r="V22" s="319">
        <v>0</v>
      </c>
      <c r="W22" s="32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5"/>
      <c r="N23" s="329" t="s">
        <v>66</v>
      </c>
      <c r="O23" s="330"/>
      <c r="P23" s="330"/>
      <c r="Q23" s="330"/>
      <c r="R23" s="330"/>
      <c r="S23" s="330"/>
      <c r="T23" s="331"/>
      <c r="U23" s="37" t="s">
        <v>67</v>
      </c>
      <c r="V23" s="321">
        <f>IFERROR(V22/H22,"0")</f>
        <v>0</v>
      </c>
      <c r="W23" s="321">
        <f>IFERROR(W22/H22,"0")</f>
        <v>0</v>
      </c>
      <c r="X23" s="321">
        <f>IFERROR(IF(X22="",0,X22),"0")</f>
        <v>0</v>
      </c>
      <c r="Y23" s="322"/>
      <c r="Z23" s="322"/>
    </row>
    <row r="24" spans="1:53" hidden="1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25"/>
      <c r="N24" s="329" t="s">
        <v>66</v>
      </c>
      <c r="O24" s="330"/>
      <c r="P24" s="330"/>
      <c r="Q24" s="330"/>
      <c r="R24" s="330"/>
      <c r="S24" s="330"/>
      <c r="T24" s="331"/>
      <c r="U24" s="37" t="s">
        <v>65</v>
      </c>
      <c r="V24" s="321">
        <f>IFERROR(SUM(V22:V22),"0")</f>
        <v>0</v>
      </c>
      <c r="W24" s="321">
        <f>IFERROR(SUM(W22:W22),"0")</f>
        <v>0</v>
      </c>
      <c r="X24" s="37"/>
      <c r="Y24" s="322"/>
      <c r="Z24" s="322"/>
    </row>
    <row r="25" spans="1:53" ht="14.25" hidden="1" customHeight="1" x14ac:dyDescent="0.25">
      <c r="A25" s="332" t="s">
        <v>68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14"/>
      <c r="Z25" s="31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7">
        <v>4607091383881</v>
      </c>
      <c r="E26" s="328"/>
      <c r="F26" s="318">
        <v>0.33</v>
      </c>
      <c r="G26" s="32">
        <v>6</v>
      </c>
      <c r="H26" s="318">
        <v>1.98</v>
      </c>
      <c r="I26" s="31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4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8"/>
      <c r="P26" s="338"/>
      <c r="Q26" s="338"/>
      <c r="R26" s="328"/>
      <c r="S26" s="34"/>
      <c r="T26" s="34"/>
      <c r="U26" s="35" t="s">
        <v>65</v>
      </c>
      <c r="V26" s="319">
        <v>0</v>
      </c>
      <c r="W26" s="320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7">
        <v>4607091388237</v>
      </c>
      <c r="E27" s="328"/>
      <c r="F27" s="318">
        <v>0.42</v>
      </c>
      <c r="G27" s="32">
        <v>6</v>
      </c>
      <c r="H27" s="318">
        <v>2.52</v>
      </c>
      <c r="I27" s="318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4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8"/>
      <c r="P27" s="338"/>
      <c r="Q27" s="338"/>
      <c r="R27" s="328"/>
      <c r="S27" s="34"/>
      <c r="T27" s="34"/>
      <c r="U27" s="35" t="s">
        <v>65</v>
      </c>
      <c r="V27" s="319">
        <v>0</v>
      </c>
      <c r="W27" s="32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7">
        <v>4607091383935</v>
      </c>
      <c r="E28" s="328"/>
      <c r="F28" s="318">
        <v>0.33</v>
      </c>
      <c r="G28" s="32">
        <v>6</v>
      </c>
      <c r="H28" s="318">
        <v>1.98</v>
      </c>
      <c r="I28" s="31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8"/>
      <c r="P28" s="338"/>
      <c r="Q28" s="338"/>
      <c r="R28" s="328"/>
      <c r="S28" s="34"/>
      <c r="T28" s="34"/>
      <c r="U28" s="35" t="s">
        <v>65</v>
      </c>
      <c r="V28" s="319">
        <v>0</v>
      </c>
      <c r="W28" s="32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7">
        <v>4680115881853</v>
      </c>
      <c r="E29" s="328"/>
      <c r="F29" s="318">
        <v>0.33</v>
      </c>
      <c r="G29" s="32">
        <v>6</v>
      </c>
      <c r="H29" s="318">
        <v>1.98</v>
      </c>
      <c r="I29" s="31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8"/>
      <c r="P29" s="338"/>
      <c r="Q29" s="338"/>
      <c r="R29" s="328"/>
      <c r="S29" s="34"/>
      <c r="T29" s="34"/>
      <c r="U29" s="35" t="s">
        <v>65</v>
      </c>
      <c r="V29" s="319">
        <v>0</v>
      </c>
      <c r="W29" s="32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7">
        <v>4607091383911</v>
      </c>
      <c r="E30" s="328"/>
      <c r="F30" s="318">
        <v>0.33</v>
      </c>
      <c r="G30" s="32">
        <v>6</v>
      </c>
      <c r="H30" s="318">
        <v>1.98</v>
      </c>
      <c r="I30" s="31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8"/>
      <c r="P30" s="338"/>
      <c r="Q30" s="338"/>
      <c r="R30" s="328"/>
      <c r="S30" s="34"/>
      <c r="T30" s="34"/>
      <c r="U30" s="35" t="s">
        <v>65</v>
      </c>
      <c r="V30" s="319">
        <v>0</v>
      </c>
      <c r="W30" s="32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7">
        <v>4607091388244</v>
      </c>
      <c r="E31" s="328"/>
      <c r="F31" s="318">
        <v>0.42</v>
      </c>
      <c r="G31" s="32">
        <v>6</v>
      </c>
      <c r="H31" s="318">
        <v>2.52</v>
      </c>
      <c r="I31" s="318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2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8"/>
      <c r="P31" s="338"/>
      <c r="Q31" s="338"/>
      <c r="R31" s="328"/>
      <c r="S31" s="34"/>
      <c r="T31" s="34"/>
      <c r="U31" s="35" t="s">
        <v>65</v>
      </c>
      <c r="V31" s="319">
        <v>0</v>
      </c>
      <c r="W31" s="32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4"/>
      <c r="M32" s="325"/>
      <c r="N32" s="329" t="s">
        <v>66</v>
      </c>
      <c r="O32" s="330"/>
      <c r="P32" s="330"/>
      <c r="Q32" s="330"/>
      <c r="R32" s="330"/>
      <c r="S32" s="330"/>
      <c r="T32" s="331"/>
      <c r="U32" s="37" t="s">
        <v>67</v>
      </c>
      <c r="V32" s="321">
        <f>IFERROR(V26/H26,"0")+IFERROR(V27/H27,"0")+IFERROR(V28/H28,"0")+IFERROR(V29/H29,"0")+IFERROR(V30/H30,"0")+IFERROR(V31/H31,"0")</f>
        <v>0</v>
      </c>
      <c r="W32" s="321">
        <f>IFERROR(W26/H26,"0")+IFERROR(W27/H27,"0")+IFERROR(W28/H28,"0")+IFERROR(W29/H29,"0")+IFERROR(W30/H30,"0")+IFERROR(W31/H31,"0")</f>
        <v>0</v>
      </c>
      <c r="X32" s="321">
        <f>IFERROR(IF(X26="",0,X26),"0")+IFERROR(IF(X27="",0,X27),"0")+IFERROR(IF(X28="",0,X28),"0")+IFERROR(IF(X29="",0,X29),"0")+IFERROR(IF(X30="",0,X30),"0")+IFERROR(IF(X31="",0,X31),"0")</f>
        <v>0</v>
      </c>
      <c r="Y32" s="322"/>
      <c r="Z32" s="322"/>
    </row>
    <row r="33" spans="1:53" hidden="1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5"/>
      <c r="N33" s="329" t="s">
        <v>66</v>
      </c>
      <c r="O33" s="330"/>
      <c r="P33" s="330"/>
      <c r="Q33" s="330"/>
      <c r="R33" s="330"/>
      <c r="S33" s="330"/>
      <c r="T33" s="331"/>
      <c r="U33" s="37" t="s">
        <v>65</v>
      </c>
      <c r="V33" s="321">
        <f>IFERROR(SUM(V26:V31),"0")</f>
        <v>0</v>
      </c>
      <c r="W33" s="321">
        <f>IFERROR(SUM(W26:W31),"0")</f>
        <v>0</v>
      </c>
      <c r="X33" s="37"/>
      <c r="Y33" s="322"/>
      <c r="Z33" s="322"/>
    </row>
    <row r="34" spans="1:53" ht="14.25" hidden="1" customHeight="1" x14ac:dyDescent="0.25">
      <c r="A34" s="332" t="s">
        <v>81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24"/>
      <c r="Y34" s="314"/>
      <c r="Z34" s="314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7">
        <v>4607091388503</v>
      </c>
      <c r="E35" s="328"/>
      <c r="F35" s="318">
        <v>0.05</v>
      </c>
      <c r="G35" s="32">
        <v>12</v>
      </c>
      <c r="H35" s="318">
        <v>0.6</v>
      </c>
      <c r="I35" s="318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8"/>
      <c r="P35" s="338"/>
      <c r="Q35" s="338"/>
      <c r="R35" s="328"/>
      <c r="S35" s="34"/>
      <c r="T35" s="34"/>
      <c r="U35" s="35" t="s">
        <v>65</v>
      </c>
      <c r="V35" s="319">
        <v>0</v>
      </c>
      <c r="W35" s="320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3"/>
      <c r="B36" s="324"/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5"/>
      <c r="N36" s="329" t="s">
        <v>66</v>
      </c>
      <c r="O36" s="330"/>
      <c r="P36" s="330"/>
      <c r="Q36" s="330"/>
      <c r="R36" s="330"/>
      <c r="S36" s="330"/>
      <c r="T36" s="331"/>
      <c r="U36" s="37" t="s">
        <v>67</v>
      </c>
      <c r="V36" s="321">
        <f>IFERROR(V35/H35,"0")</f>
        <v>0</v>
      </c>
      <c r="W36" s="321">
        <f>IFERROR(W35/H35,"0")</f>
        <v>0</v>
      </c>
      <c r="X36" s="321">
        <f>IFERROR(IF(X35="",0,X35),"0")</f>
        <v>0</v>
      </c>
      <c r="Y36" s="322"/>
      <c r="Z36" s="322"/>
    </row>
    <row r="37" spans="1:53" hidden="1" x14ac:dyDescent="0.2">
      <c r="A37" s="324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5"/>
      <c r="N37" s="329" t="s">
        <v>66</v>
      </c>
      <c r="O37" s="330"/>
      <c r="P37" s="330"/>
      <c r="Q37" s="330"/>
      <c r="R37" s="330"/>
      <c r="S37" s="330"/>
      <c r="T37" s="331"/>
      <c r="U37" s="37" t="s">
        <v>65</v>
      </c>
      <c r="V37" s="321">
        <f>IFERROR(SUM(V35:V35),"0")</f>
        <v>0</v>
      </c>
      <c r="W37" s="321">
        <f>IFERROR(SUM(W35:W35),"0")</f>
        <v>0</v>
      </c>
      <c r="X37" s="37"/>
      <c r="Y37" s="322"/>
      <c r="Z37" s="322"/>
    </row>
    <row r="38" spans="1:53" ht="14.25" hidden="1" customHeight="1" x14ac:dyDescent="0.25">
      <c r="A38" s="332" t="s">
        <v>86</v>
      </c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324"/>
      <c r="T38" s="324"/>
      <c r="U38" s="324"/>
      <c r="V38" s="324"/>
      <c r="W38" s="324"/>
      <c r="X38" s="324"/>
      <c r="Y38" s="314"/>
      <c r="Z38" s="314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7">
        <v>4607091388282</v>
      </c>
      <c r="E39" s="328"/>
      <c r="F39" s="318">
        <v>0.3</v>
      </c>
      <c r="G39" s="32">
        <v>6</v>
      </c>
      <c r="H39" s="318">
        <v>1.8</v>
      </c>
      <c r="I39" s="318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8"/>
      <c r="P39" s="338"/>
      <c r="Q39" s="338"/>
      <c r="R39" s="328"/>
      <c r="S39" s="34"/>
      <c r="T39" s="34"/>
      <c r="U39" s="35" t="s">
        <v>65</v>
      </c>
      <c r="V39" s="319">
        <v>0</v>
      </c>
      <c r="W39" s="320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3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5"/>
      <c r="N40" s="329" t="s">
        <v>66</v>
      </c>
      <c r="O40" s="330"/>
      <c r="P40" s="330"/>
      <c r="Q40" s="330"/>
      <c r="R40" s="330"/>
      <c r="S40" s="330"/>
      <c r="T40" s="331"/>
      <c r="U40" s="37" t="s">
        <v>67</v>
      </c>
      <c r="V40" s="321">
        <f>IFERROR(V39/H39,"0")</f>
        <v>0</v>
      </c>
      <c r="W40" s="321">
        <f>IFERROR(W39/H39,"0")</f>
        <v>0</v>
      </c>
      <c r="X40" s="321">
        <f>IFERROR(IF(X39="",0,X39),"0")</f>
        <v>0</v>
      </c>
      <c r="Y40" s="322"/>
      <c r="Z40" s="322"/>
    </row>
    <row r="41" spans="1:53" hidden="1" x14ac:dyDescent="0.2">
      <c r="A41" s="324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5"/>
      <c r="N41" s="329" t="s">
        <v>66</v>
      </c>
      <c r="O41" s="330"/>
      <c r="P41" s="330"/>
      <c r="Q41" s="330"/>
      <c r="R41" s="330"/>
      <c r="S41" s="330"/>
      <c r="T41" s="331"/>
      <c r="U41" s="37" t="s">
        <v>65</v>
      </c>
      <c r="V41" s="321">
        <f>IFERROR(SUM(V39:V39),"0")</f>
        <v>0</v>
      </c>
      <c r="W41" s="321">
        <f>IFERROR(SUM(W39:W39),"0")</f>
        <v>0</v>
      </c>
      <c r="X41" s="37"/>
      <c r="Y41" s="322"/>
      <c r="Z41" s="322"/>
    </row>
    <row r="42" spans="1:53" ht="14.25" hidden="1" customHeight="1" x14ac:dyDescent="0.25">
      <c r="A42" s="332" t="s">
        <v>90</v>
      </c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14"/>
      <c r="Z42" s="314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7">
        <v>4607091389111</v>
      </c>
      <c r="E43" s="328"/>
      <c r="F43" s="318">
        <v>2.5000000000000001E-2</v>
      </c>
      <c r="G43" s="32">
        <v>10</v>
      </c>
      <c r="H43" s="318">
        <v>0.25</v>
      </c>
      <c r="I43" s="318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8"/>
      <c r="P43" s="338"/>
      <c r="Q43" s="338"/>
      <c r="R43" s="328"/>
      <c r="S43" s="34"/>
      <c r="T43" s="34"/>
      <c r="U43" s="35" t="s">
        <v>65</v>
      </c>
      <c r="V43" s="319">
        <v>0</v>
      </c>
      <c r="W43" s="320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3"/>
      <c r="B44" s="324"/>
      <c r="C44" s="324"/>
      <c r="D44" s="324"/>
      <c r="E44" s="324"/>
      <c r="F44" s="324"/>
      <c r="G44" s="324"/>
      <c r="H44" s="324"/>
      <c r="I44" s="324"/>
      <c r="J44" s="324"/>
      <c r="K44" s="324"/>
      <c r="L44" s="324"/>
      <c r="M44" s="325"/>
      <c r="N44" s="329" t="s">
        <v>66</v>
      </c>
      <c r="O44" s="330"/>
      <c r="P44" s="330"/>
      <c r="Q44" s="330"/>
      <c r="R44" s="330"/>
      <c r="S44" s="330"/>
      <c r="T44" s="331"/>
      <c r="U44" s="37" t="s">
        <v>67</v>
      </c>
      <c r="V44" s="321">
        <f>IFERROR(V43/H43,"0")</f>
        <v>0</v>
      </c>
      <c r="W44" s="321">
        <f>IFERROR(W43/H43,"0")</f>
        <v>0</v>
      </c>
      <c r="X44" s="321">
        <f>IFERROR(IF(X43="",0,X43),"0")</f>
        <v>0</v>
      </c>
      <c r="Y44" s="322"/>
      <c r="Z44" s="322"/>
    </row>
    <row r="45" spans="1:53" hidden="1" x14ac:dyDescent="0.2">
      <c r="A45" s="324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25"/>
      <c r="N45" s="329" t="s">
        <v>66</v>
      </c>
      <c r="O45" s="330"/>
      <c r="P45" s="330"/>
      <c r="Q45" s="330"/>
      <c r="R45" s="330"/>
      <c r="S45" s="330"/>
      <c r="T45" s="331"/>
      <c r="U45" s="37" t="s">
        <v>65</v>
      </c>
      <c r="V45" s="321">
        <f>IFERROR(SUM(V43:V43),"0")</f>
        <v>0</v>
      </c>
      <c r="W45" s="321">
        <f>IFERROR(SUM(W43:W43),"0")</f>
        <v>0</v>
      </c>
      <c r="X45" s="37"/>
      <c r="Y45" s="322"/>
      <c r="Z45" s="322"/>
    </row>
    <row r="46" spans="1:53" ht="27.75" hidden="1" customHeight="1" x14ac:dyDescent="0.2">
      <c r="A46" s="422" t="s">
        <v>93</v>
      </c>
      <c r="B46" s="423"/>
      <c r="C46" s="423"/>
      <c r="D46" s="423"/>
      <c r="E46" s="423"/>
      <c r="F46" s="423"/>
      <c r="G46" s="423"/>
      <c r="H46" s="423"/>
      <c r="I46" s="423"/>
      <c r="J46" s="423"/>
      <c r="K46" s="423"/>
      <c r="L46" s="423"/>
      <c r="M46" s="423"/>
      <c r="N46" s="423"/>
      <c r="O46" s="423"/>
      <c r="P46" s="423"/>
      <c r="Q46" s="423"/>
      <c r="R46" s="423"/>
      <c r="S46" s="423"/>
      <c r="T46" s="423"/>
      <c r="U46" s="423"/>
      <c r="V46" s="423"/>
      <c r="W46" s="423"/>
      <c r="X46" s="423"/>
      <c r="Y46" s="48"/>
      <c r="Z46" s="48"/>
    </row>
    <row r="47" spans="1:53" ht="16.5" hidden="1" customHeight="1" x14ac:dyDescent="0.25">
      <c r="A47" s="326" t="s">
        <v>94</v>
      </c>
      <c r="B47" s="324"/>
      <c r="C47" s="324"/>
      <c r="D47" s="324"/>
      <c r="E47" s="324"/>
      <c r="F47" s="324"/>
      <c r="G47" s="324"/>
      <c r="H47" s="324"/>
      <c r="I47" s="324"/>
      <c r="J47" s="324"/>
      <c r="K47" s="324"/>
      <c r="L47" s="324"/>
      <c r="M47" s="324"/>
      <c r="N47" s="324"/>
      <c r="O47" s="324"/>
      <c r="P47" s="324"/>
      <c r="Q47" s="324"/>
      <c r="R47" s="324"/>
      <c r="S47" s="324"/>
      <c r="T47" s="324"/>
      <c r="U47" s="324"/>
      <c r="V47" s="324"/>
      <c r="W47" s="324"/>
      <c r="X47" s="324"/>
      <c r="Y47" s="315"/>
      <c r="Z47" s="315"/>
    </row>
    <row r="48" spans="1:53" ht="14.25" hidden="1" customHeight="1" x14ac:dyDescent="0.25">
      <c r="A48" s="332" t="s">
        <v>95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24"/>
      <c r="Y48" s="314"/>
      <c r="Z48" s="314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7">
        <v>4680115881440</v>
      </c>
      <c r="E49" s="328"/>
      <c r="F49" s="318">
        <v>1.35</v>
      </c>
      <c r="G49" s="32">
        <v>8</v>
      </c>
      <c r="H49" s="318">
        <v>10.8</v>
      </c>
      <c r="I49" s="318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8"/>
      <c r="P49" s="338"/>
      <c r="Q49" s="338"/>
      <c r="R49" s="328"/>
      <c r="S49" s="34"/>
      <c r="T49" s="34"/>
      <c r="U49" s="35" t="s">
        <v>65</v>
      </c>
      <c r="V49" s="319">
        <v>50</v>
      </c>
      <c r="W49" s="320">
        <f>IFERROR(IF(V49="",0,CEILING((V49/$H49),1)*$H49),"")</f>
        <v>54</v>
      </c>
      <c r="X49" s="36">
        <f>IFERROR(IF(W49=0,"",ROUNDUP(W49/H49,0)*0.02175),"")</f>
        <v>0.10874999999999999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7">
        <v>4680115881433</v>
      </c>
      <c r="E50" s="328"/>
      <c r="F50" s="318">
        <v>0.45</v>
      </c>
      <c r="G50" s="32">
        <v>6</v>
      </c>
      <c r="H50" s="318">
        <v>2.7</v>
      </c>
      <c r="I50" s="318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8"/>
      <c r="P50" s="338"/>
      <c r="Q50" s="338"/>
      <c r="R50" s="328"/>
      <c r="S50" s="34"/>
      <c r="T50" s="34"/>
      <c r="U50" s="35" t="s">
        <v>65</v>
      </c>
      <c r="V50" s="319">
        <v>225</v>
      </c>
      <c r="W50" s="320">
        <f>IFERROR(IF(V50="",0,CEILING((V50/$H50),1)*$H50),"")</f>
        <v>226.8</v>
      </c>
      <c r="X50" s="36">
        <f>IFERROR(IF(W50=0,"",ROUNDUP(W50/H50,0)*0.00753),"")</f>
        <v>0.63251999999999997</v>
      </c>
      <c r="Y50" s="56"/>
      <c r="Z50" s="57"/>
      <c r="AD50" s="58"/>
      <c r="BA50" s="70" t="s">
        <v>1</v>
      </c>
    </row>
    <row r="51" spans="1:53" x14ac:dyDescent="0.2">
      <c r="A51" s="323"/>
      <c r="B51" s="324"/>
      <c r="C51" s="324"/>
      <c r="D51" s="324"/>
      <c r="E51" s="324"/>
      <c r="F51" s="324"/>
      <c r="G51" s="324"/>
      <c r="H51" s="324"/>
      <c r="I51" s="324"/>
      <c r="J51" s="324"/>
      <c r="K51" s="324"/>
      <c r="L51" s="324"/>
      <c r="M51" s="325"/>
      <c r="N51" s="329" t="s">
        <v>66</v>
      </c>
      <c r="O51" s="330"/>
      <c r="P51" s="330"/>
      <c r="Q51" s="330"/>
      <c r="R51" s="330"/>
      <c r="S51" s="330"/>
      <c r="T51" s="331"/>
      <c r="U51" s="37" t="s">
        <v>67</v>
      </c>
      <c r="V51" s="321">
        <f>IFERROR(V49/H49,"0")+IFERROR(V50/H50,"0")</f>
        <v>87.962962962962962</v>
      </c>
      <c r="W51" s="321">
        <f>IFERROR(W49/H49,"0")+IFERROR(W50/H50,"0")</f>
        <v>89</v>
      </c>
      <c r="X51" s="321">
        <f>IFERROR(IF(X49="",0,X49),"0")+IFERROR(IF(X50="",0,X50),"0")</f>
        <v>0.74126999999999998</v>
      </c>
      <c r="Y51" s="322"/>
      <c r="Z51" s="322"/>
    </row>
    <row r="52" spans="1:53" x14ac:dyDescent="0.2">
      <c r="A52" s="324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25"/>
      <c r="N52" s="329" t="s">
        <v>66</v>
      </c>
      <c r="O52" s="330"/>
      <c r="P52" s="330"/>
      <c r="Q52" s="330"/>
      <c r="R52" s="330"/>
      <c r="S52" s="330"/>
      <c r="T52" s="331"/>
      <c r="U52" s="37" t="s">
        <v>65</v>
      </c>
      <c r="V52" s="321">
        <f>IFERROR(SUM(V49:V50),"0")</f>
        <v>275</v>
      </c>
      <c r="W52" s="321">
        <f>IFERROR(SUM(W49:W50),"0")</f>
        <v>280.8</v>
      </c>
      <c r="X52" s="37"/>
      <c r="Y52" s="322"/>
      <c r="Z52" s="322"/>
    </row>
    <row r="53" spans="1:53" ht="16.5" hidden="1" customHeight="1" x14ac:dyDescent="0.25">
      <c r="A53" s="326" t="s">
        <v>102</v>
      </c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24"/>
      <c r="Y53" s="315"/>
      <c r="Z53" s="315"/>
    </row>
    <row r="54" spans="1:53" ht="14.25" hidden="1" customHeight="1" x14ac:dyDescent="0.25">
      <c r="A54" s="332" t="s">
        <v>103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14"/>
      <c r="Z54" s="314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7">
        <v>4680115881426</v>
      </c>
      <c r="E55" s="328"/>
      <c r="F55" s="318">
        <v>1.35</v>
      </c>
      <c r="G55" s="32">
        <v>8</v>
      </c>
      <c r="H55" s="318">
        <v>10.8</v>
      </c>
      <c r="I55" s="318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8"/>
      <c r="P55" s="338"/>
      <c r="Q55" s="338"/>
      <c r="R55" s="328"/>
      <c r="S55" s="34"/>
      <c r="T55" s="34"/>
      <c r="U55" s="35" t="s">
        <v>65</v>
      </c>
      <c r="V55" s="319">
        <v>350</v>
      </c>
      <c r="W55" s="320">
        <f>IFERROR(IF(V55="",0,CEILING((V55/$H55),1)*$H55),"")</f>
        <v>356.40000000000003</v>
      </c>
      <c r="X55" s="36">
        <f>IFERROR(IF(W55=0,"",ROUNDUP(W55/H55,0)*0.02175),"")</f>
        <v>0.71775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7">
        <v>4680115881426</v>
      </c>
      <c r="E56" s="328"/>
      <c r="F56" s="318">
        <v>1.35</v>
      </c>
      <c r="G56" s="32">
        <v>8</v>
      </c>
      <c r="H56" s="318">
        <v>10.8</v>
      </c>
      <c r="I56" s="318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7" t="s">
        <v>108</v>
      </c>
      <c r="O56" s="338"/>
      <c r="P56" s="338"/>
      <c r="Q56" s="338"/>
      <c r="R56" s="328"/>
      <c r="S56" s="34"/>
      <c r="T56" s="34"/>
      <c r="U56" s="35" t="s">
        <v>65</v>
      </c>
      <c r="V56" s="319">
        <v>0</v>
      </c>
      <c r="W56" s="320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7">
        <v>4680115881419</v>
      </c>
      <c r="E57" s="328"/>
      <c r="F57" s="318">
        <v>0.45</v>
      </c>
      <c r="G57" s="32">
        <v>10</v>
      </c>
      <c r="H57" s="318">
        <v>4.5</v>
      </c>
      <c r="I57" s="318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8"/>
      <c r="P57" s="338"/>
      <c r="Q57" s="338"/>
      <c r="R57" s="328"/>
      <c r="S57" s="34"/>
      <c r="T57" s="34"/>
      <c r="U57" s="35" t="s">
        <v>65</v>
      </c>
      <c r="V57" s="319">
        <v>450</v>
      </c>
      <c r="W57" s="320">
        <f>IFERROR(IF(V57="",0,CEILING((V57/$H57),1)*$H57),"")</f>
        <v>450</v>
      </c>
      <c r="X57" s="36">
        <f>IFERROR(IF(W57=0,"",ROUNDUP(W57/H57,0)*0.00937),"")</f>
        <v>0.93699999999999994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7">
        <v>4680115881525</v>
      </c>
      <c r="E58" s="328"/>
      <c r="F58" s="318">
        <v>0.4</v>
      </c>
      <c r="G58" s="32">
        <v>10</v>
      </c>
      <c r="H58" s="318">
        <v>4</v>
      </c>
      <c r="I58" s="318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80" t="s">
        <v>113</v>
      </c>
      <c r="O58" s="338"/>
      <c r="P58" s="338"/>
      <c r="Q58" s="338"/>
      <c r="R58" s="328"/>
      <c r="S58" s="34"/>
      <c r="T58" s="34"/>
      <c r="U58" s="35" t="s">
        <v>65</v>
      </c>
      <c r="V58" s="319">
        <v>0</v>
      </c>
      <c r="W58" s="32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3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4"/>
      <c r="M59" s="325"/>
      <c r="N59" s="329" t="s">
        <v>66</v>
      </c>
      <c r="O59" s="330"/>
      <c r="P59" s="330"/>
      <c r="Q59" s="330"/>
      <c r="R59" s="330"/>
      <c r="S59" s="330"/>
      <c r="T59" s="331"/>
      <c r="U59" s="37" t="s">
        <v>67</v>
      </c>
      <c r="V59" s="321">
        <f>IFERROR(V55/H55,"0")+IFERROR(V56/H56,"0")+IFERROR(V57/H57,"0")+IFERROR(V58/H58,"0")</f>
        <v>132.40740740740739</v>
      </c>
      <c r="W59" s="321">
        <f>IFERROR(W55/H55,"0")+IFERROR(W56/H56,"0")+IFERROR(W57/H57,"0")+IFERROR(W58/H58,"0")</f>
        <v>133</v>
      </c>
      <c r="X59" s="321">
        <f>IFERROR(IF(X55="",0,X55),"0")+IFERROR(IF(X56="",0,X56),"0")+IFERROR(IF(X57="",0,X57),"0")+IFERROR(IF(X58="",0,X58),"0")</f>
        <v>1.6547499999999999</v>
      </c>
      <c r="Y59" s="322"/>
      <c r="Z59" s="322"/>
    </row>
    <row r="60" spans="1:53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25"/>
      <c r="N60" s="329" t="s">
        <v>66</v>
      </c>
      <c r="O60" s="330"/>
      <c r="P60" s="330"/>
      <c r="Q60" s="330"/>
      <c r="R60" s="330"/>
      <c r="S60" s="330"/>
      <c r="T60" s="331"/>
      <c r="U60" s="37" t="s">
        <v>65</v>
      </c>
      <c r="V60" s="321">
        <f>IFERROR(SUM(V55:V58),"0")</f>
        <v>800</v>
      </c>
      <c r="W60" s="321">
        <f>IFERROR(SUM(W55:W58),"0")</f>
        <v>806.40000000000009</v>
      </c>
      <c r="X60" s="37"/>
      <c r="Y60" s="322"/>
      <c r="Z60" s="322"/>
    </row>
    <row r="61" spans="1:53" ht="16.5" hidden="1" customHeight="1" x14ac:dyDescent="0.25">
      <c r="A61" s="326" t="s">
        <v>93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24"/>
      <c r="Y61" s="315"/>
      <c r="Z61" s="315"/>
    </row>
    <row r="62" spans="1:53" ht="14.25" hidden="1" customHeight="1" x14ac:dyDescent="0.25">
      <c r="A62" s="332" t="s">
        <v>103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14"/>
      <c r="Z62" s="314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27">
        <v>4680115883956</v>
      </c>
      <c r="E63" s="328"/>
      <c r="F63" s="318">
        <v>1.4</v>
      </c>
      <c r="G63" s="32">
        <v>8</v>
      </c>
      <c r="H63" s="318">
        <v>11.2</v>
      </c>
      <c r="I63" s="318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1" t="s">
        <v>116</v>
      </c>
      <c r="O63" s="338"/>
      <c r="P63" s="338"/>
      <c r="Q63" s="338"/>
      <c r="R63" s="328"/>
      <c r="S63" s="34"/>
      <c r="T63" s="34"/>
      <c r="U63" s="35" t="s">
        <v>65</v>
      </c>
      <c r="V63" s="319">
        <v>0</v>
      </c>
      <c r="W63" s="320">
        <f t="shared" ref="W63:W81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27">
        <v>4680115883949</v>
      </c>
      <c r="E64" s="328"/>
      <c r="F64" s="318">
        <v>0.37</v>
      </c>
      <c r="G64" s="32">
        <v>10</v>
      </c>
      <c r="H64" s="318">
        <v>3.7</v>
      </c>
      <c r="I64" s="318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400" t="s">
        <v>120</v>
      </c>
      <c r="O64" s="338"/>
      <c r="P64" s="338"/>
      <c r="Q64" s="338"/>
      <c r="R64" s="328"/>
      <c r="S64" s="34"/>
      <c r="T64" s="34"/>
      <c r="U64" s="35" t="s">
        <v>65</v>
      </c>
      <c r="V64" s="319">
        <v>0</v>
      </c>
      <c r="W64" s="320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27">
        <v>4607091382945</v>
      </c>
      <c r="E65" s="328"/>
      <c r="F65" s="318">
        <v>1.4</v>
      </c>
      <c r="G65" s="32">
        <v>8</v>
      </c>
      <c r="H65" s="318">
        <v>11.2</v>
      </c>
      <c r="I65" s="318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18" t="s">
        <v>123</v>
      </c>
      <c r="O65" s="338"/>
      <c r="P65" s="338"/>
      <c r="Q65" s="338"/>
      <c r="R65" s="328"/>
      <c r="S65" s="34"/>
      <c r="T65" s="34"/>
      <c r="U65" s="35" t="s">
        <v>65</v>
      </c>
      <c r="V65" s="319">
        <v>0</v>
      </c>
      <c r="W65" s="320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4301011380</v>
      </c>
      <c r="D66" s="327">
        <v>4607091385670</v>
      </c>
      <c r="E66" s="328"/>
      <c r="F66" s="318">
        <v>1.35</v>
      </c>
      <c r="G66" s="32">
        <v>8</v>
      </c>
      <c r="H66" s="318">
        <v>10.8</v>
      </c>
      <c r="I66" s="318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8"/>
      <c r="P66" s="338"/>
      <c r="Q66" s="338"/>
      <c r="R66" s="328"/>
      <c r="S66" s="34"/>
      <c r="T66" s="34" t="s">
        <v>126</v>
      </c>
      <c r="U66" s="35" t="s">
        <v>65</v>
      </c>
      <c r="V66" s="319">
        <v>0</v>
      </c>
      <c r="W66" s="320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127</v>
      </c>
      <c r="C67" s="31">
        <v>4301011540</v>
      </c>
      <c r="D67" s="327">
        <v>4607091385670</v>
      </c>
      <c r="E67" s="328"/>
      <c r="F67" s="318">
        <v>1.4</v>
      </c>
      <c r="G67" s="32">
        <v>8</v>
      </c>
      <c r="H67" s="318">
        <v>11.2</v>
      </c>
      <c r="I67" s="318">
        <v>11.68</v>
      </c>
      <c r="J67" s="32">
        <v>56</v>
      </c>
      <c r="K67" s="32" t="s">
        <v>98</v>
      </c>
      <c r="L67" s="33" t="s">
        <v>128</v>
      </c>
      <c r="M67" s="32">
        <v>50</v>
      </c>
      <c r="N67" s="617" t="s">
        <v>129</v>
      </c>
      <c r="O67" s="338"/>
      <c r="P67" s="338"/>
      <c r="Q67" s="338"/>
      <c r="R67" s="328"/>
      <c r="S67" s="34"/>
      <c r="T67" s="34"/>
      <c r="U67" s="35" t="s">
        <v>65</v>
      </c>
      <c r="V67" s="319">
        <v>200</v>
      </c>
      <c r="W67" s="320">
        <f t="shared" si="2"/>
        <v>201.6</v>
      </c>
      <c r="X67" s="36">
        <f>IFERROR(IF(W67=0,"",ROUNDUP(W67/H67,0)*0.02175),"")</f>
        <v>0.39149999999999996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4301011468</v>
      </c>
      <c r="D68" s="327">
        <v>4680115881327</v>
      </c>
      <c r="E68" s="328"/>
      <c r="F68" s="318">
        <v>1.35</v>
      </c>
      <c r="G68" s="32">
        <v>8</v>
      </c>
      <c r="H68" s="318">
        <v>10.8</v>
      </c>
      <c r="I68" s="318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56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8"/>
      <c r="P68" s="338"/>
      <c r="Q68" s="338"/>
      <c r="R68" s="328"/>
      <c r="S68" s="34"/>
      <c r="T68" s="34"/>
      <c r="U68" s="35" t="s">
        <v>65</v>
      </c>
      <c r="V68" s="319">
        <v>250</v>
      </c>
      <c r="W68" s="320">
        <f t="shared" si="2"/>
        <v>259.20000000000005</v>
      </c>
      <c r="X68" s="36">
        <f>IFERROR(IF(W68=0,"",ROUNDUP(W68/H68,0)*0.02175),"")</f>
        <v>0.52200000000000002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133</v>
      </c>
      <c r="B69" s="54" t="s">
        <v>134</v>
      </c>
      <c r="C69" s="31">
        <v>4301011703</v>
      </c>
      <c r="D69" s="327">
        <v>4680115882133</v>
      </c>
      <c r="E69" s="328"/>
      <c r="F69" s="318">
        <v>1.4</v>
      </c>
      <c r="G69" s="32">
        <v>8</v>
      </c>
      <c r="H69" s="318">
        <v>11.2</v>
      </c>
      <c r="I69" s="318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04" t="s">
        <v>135</v>
      </c>
      <c r="O69" s="338"/>
      <c r="P69" s="338"/>
      <c r="Q69" s="338"/>
      <c r="R69" s="328"/>
      <c r="S69" s="34"/>
      <c r="T69" s="34"/>
      <c r="U69" s="35" t="s">
        <v>65</v>
      </c>
      <c r="V69" s="319">
        <v>40</v>
      </c>
      <c r="W69" s="320">
        <f t="shared" si="2"/>
        <v>44.8</v>
      </c>
      <c r="X69" s="36">
        <f>IFERROR(IF(W69=0,"",ROUNDUP(W69/H69,0)*0.02175),"")</f>
        <v>8.6999999999999994E-2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136</v>
      </c>
      <c r="B70" s="54" t="s">
        <v>137</v>
      </c>
      <c r="C70" s="31">
        <v>4301011192</v>
      </c>
      <c r="D70" s="327">
        <v>4607091382952</v>
      </c>
      <c r="E70" s="328"/>
      <c r="F70" s="318">
        <v>0.5</v>
      </c>
      <c r="G70" s="32">
        <v>6</v>
      </c>
      <c r="H70" s="318">
        <v>3</v>
      </c>
      <c r="I70" s="318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8"/>
      <c r="P70" s="338"/>
      <c r="Q70" s="338"/>
      <c r="R70" s="328"/>
      <c r="S70" s="34"/>
      <c r="T70" s="34"/>
      <c r="U70" s="35" t="s">
        <v>65</v>
      </c>
      <c r="V70" s="319">
        <v>15</v>
      </c>
      <c r="W70" s="320">
        <f t="shared" si="2"/>
        <v>15</v>
      </c>
      <c r="X70" s="36">
        <f>IFERROR(IF(W70=0,"",ROUNDUP(W70/H70,0)*0.00753),"")</f>
        <v>3.7650000000000003E-2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138</v>
      </c>
      <c r="B71" s="54" t="s">
        <v>139</v>
      </c>
      <c r="C71" s="31">
        <v>4301011382</v>
      </c>
      <c r="D71" s="327">
        <v>4607091385687</v>
      </c>
      <c r="E71" s="328"/>
      <c r="F71" s="318">
        <v>0.4</v>
      </c>
      <c r="G71" s="32">
        <v>10</v>
      </c>
      <c r="H71" s="318">
        <v>4</v>
      </c>
      <c r="I71" s="318">
        <v>4.24</v>
      </c>
      <c r="J71" s="32">
        <v>120</v>
      </c>
      <c r="K71" s="32" t="s">
        <v>63</v>
      </c>
      <c r="L71" s="33" t="s">
        <v>128</v>
      </c>
      <c r="M71" s="32">
        <v>50</v>
      </c>
      <c r="N71" s="4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8"/>
      <c r="P71" s="338"/>
      <c r="Q71" s="338"/>
      <c r="R71" s="328"/>
      <c r="S71" s="34"/>
      <c r="T71" s="34"/>
      <c r="U71" s="35" t="s">
        <v>65</v>
      </c>
      <c r="V71" s="319">
        <v>120</v>
      </c>
      <c r="W71" s="320">
        <f t="shared" si="2"/>
        <v>120</v>
      </c>
      <c r="X71" s="36">
        <f t="shared" ref="X71:X77" si="3">IFERROR(IF(W71=0,"",ROUNDUP(W71/H71,0)*0.00937),"")</f>
        <v>0.28110000000000002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140</v>
      </c>
      <c r="B72" s="54" t="s">
        <v>141</v>
      </c>
      <c r="C72" s="31">
        <v>4301011565</v>
      </c>
      <c r="D72" s="327">
        <v>4680115882539</v>
      </c>
      <c r="E72" s="328"/>
      <c r="F72" s="318">
        <v>0.37</v>
      </c>
      <c r="G72" s="32">
        <v>10</v>
      </c>
      <c r="H72" s="318">
        <v>3.7</v>
      </c>
      <c r="I72" s="318">
        <v>3.94</v>
      </c>
      <c r="J72" s="32">
        <v>120</v>
      </c>
      <c r="K72" s="32" t="s">
        <v>63</v>
      </c>
      <c r="L72" s="33" t="s">
        <v>128</v>
      </c>
      <c r="M72" s="32">
        <v>50</v>
      </c>
      <c r="N72" s="6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8"/>
      <c r="P72" s="338"/>
      <c r="Q72" s="338"/>
      <c r="R72" s="328"/>
      <c r="S72" s="34"/>
      <c r="T72" s="34"/>
      <c r="U72" s="35" t="s">
        <v>65</v>
      </c>
      <c r="V72" s="319">
        <v>0</v>
      </c>
      <c r="W72" s="320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142</v>
      </c>
      <c r="B73" s="54" t="s">
        <v>143</v>
      </c>
      <c r="C73" s="31">
        <v>4301011344</v>
      </c>
      <c r="D73" s="327">
        <v>4607091384604</v>
      </c>
      <c r="E73" s="328"/>
      <c r="F73" s="318">
        <v>0.4</v>
      </c>
      <c r="G73" s="32">
        <v>10</v>
      </c>
      <c r="H73" s="318">
        <v>4</v>
      </c>
      <c r="I73" s="318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8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8"/>
      <c r="P73" s="338"/>
      <c r="Q73" s="338"/>
      <c r="R73" s="328"/>
      <c r="S73" s="34"/>
      <c r="T73" s="34"/>
      <c r="U73" s="35" t="s">
        <v>65</v>
      </c>
      <c r="V73" s="319">
        <v>0</v>
      </c>
      <c r="W73" s="320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144</v>
      </c>
      <c r="B74" s="54" t="s">
        <v>145</v>
      </c>
      <c r="C74" s="31">
        <v>4301011386</v>
      </c>
      <c r="D74" s="327">
        <v>4680115880283</v>
      </c>
      <c r="E74" s="328"/>
      <c r="F74" s="318">
        <v>0.6</v>
      </c>
      <c r="G74" s="32">
        <v>8</v>
      </c>
      <c r="H74" s="318">
        <v>4.8</v>
      </c>
      <c r="I74" s="318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8"/>
      <c r="P74" s="338"/>
      <c r="Q74" s="338"/>
      <c r="R74" s="328"/>
      <c r="S74" s="34"/>
      <c r="T74" s="34"/>
      <c r="U74" s="35" t="s">
        <v>65</v>
      </c>
      <c r="V74" s="319">
        <v>0</v>
      </c>
      <c r="W74" s="320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146</v>
      </c>
      <c r="B75" s="54" t="s">
        <v>147</v>
      </c>
      <c r="C75" s="31">
        <v>4301011476</v>
      </c>
      <c r="D75" s="327">
        <v>4680115881518</v>
      </c>
      <c r="E75" s="328"/>
      <c r="F75" s="318">
        <v>0.4</v>
      </c>
      <c r="G75" s="32">
        <v>10</v>
      </c>
      <c r="H75" s="318">
        <v>4</v>
      </c>
      <c r="I75" s="318">
        <v>4.24</v>
      </c>
      <c r="J75" s="32">
        <v>120</v>
      </c>
      <c r="K75" s="32" t="s">
        <v>63</v>
      </c>
      <c r="L75" s="33" t="s">
        <v>128</v>
      </c>
      <c r="M75" s="32">
        <v>50</v>
      </c>
      <c r="N75" s="4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8"/>
      <c r="P75" s="338"/>
      <c r="Q75" s="338"/>
      <c r="R75" s="328"/>
      <c r="S75" s="34"/>
      <c r="T75" s="34"/>
      <c r="U75" s="35" t="s">
        <v>65</v>
      </c>
      <c r="V75" s="319">
        <v>0</v>
      </c>
      <c r="W75" s="320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148</v>
      </c>
      <c r="B76" s="54" t="s">
        <v>149</v>
      </c>
      <c r="C76" s="31">
        <v>4301011443</v>
      </c>
      <c r="D76" s="327">
        <v>4680115881303</v>
      </c>
      <c r="E76" s="328"/>
      <c r="F76" s="318">
        <v>0.45</v>
      </c>
      <c r="G76" s="32">
        <v>10</v>
      </c>
      <c r="H76" s="318">
        <v>4.5</v>
      </c>
      <c r="I76" s="318">
        <v>4.71</v>
      </c>
      <c r="J76" s="32">
        <v>120</v>
      </c>
      <c r="K76" s="32" t="s">
        <v>63</v>
      </c>
      <c r="L76" s="33" t="s">
        <v>132</v>
      </c>
      <c r="M76" s="32">
        <v>50</v>
      </c>
      <c r="N76" s="5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8"/>
      <c r="P76" s="338"/>
      <c r="Q76" s="338"/>
      <c r="R76" s="328"/>
      <c r="S76" s="34"/>
      <c r="T76" s="34"/>
      <c r="U76" s="35" t="s">
        <v>65</v>
      </c>
      <c r="V76" s="319">
        <v>450</v>
      </c>
      <c r="W76" s="320">
        <f t="shared" si="2"/>
        <v>450</v>
      </c>
      <c r="X76" s="36">
        <f t="shared" si="3"/>
        <v>0.93699999999999994</v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4301011432</v>
      </c>
      <c r="D77" s="327">
        <v>4680115882720</v>
      </c>
      <c r="E77" s="328"/>
      <c r="F77" s="318">
        <v>0.45</v>
      </c>
      <c r="G77" s="32">
        <v>10</v>
      </c>
      <c r="H77" s="318">
        <v>4.5</v>
      </c>
      <c r="I77" s="318">
        <v>4.74</v>
      </c>
      <c r="J77" s="32">
        <v>120</v>
      </c>
      <c r="K77" s="32" t="s">
        <v>63</v>
      </c>
      <c r="L77" s="33" t="s">
        <v>99</v>
      </c>
      <c r="M77" s="32">
        <v>90</v>
      </c>
      <c r="N77" s="527" t="s">
        <v>152</v>
      </c>
      <c r="O77" s="338"/>
      <c r="P77" s="338"/>
      <c r="Q77" s="338"/>
      <c r="R77" s="328"/>
      <c r="S77" s="34"/>
      <c r="T77" s="34"/>
      <c r="U77" s="35" t="s">
        <v>65</v>
      </c>
      <c r="V77" s="319">
        <v>0</v>
      </c>
      <c r="W77" s="320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4301011352</v>
      </c>
      <c r="D78" s="327">
        <v>4607091388466</v>
      </c>
      <c r="E78" s="328"/>
      <c r="F78" s="318">
        <v>0.45</v>
      </c>
      <c r="G78" s="32">
        <v>6</v>
      </c>
      <c r="H78" s="318">
        <v>2.7</v>
      </c>
      <c r="I78" s="318">
        <v>2.9</v>
      </c>
      <c r="J78" s="32">
        <v>156</v>
      </c>
      <c r="K78" s="32" t="s">
        <v>63</v>
      </c>
      <c r="L78" s="33" t="s">
        <v>128</v>
      </c>
      <c r="M78" s="32">
        <v>45</v>
      </c>
      <c r="N78" s="45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8"/>
      <c r="P78" s="338"/>
      <c r="Q78" s="338"/>
      <c r="R78" s="328"/>
      <c r="S78" s="34"/>
      <c r="T78" s="34"/>
      <c r="U78" s="35" t="s">
        <v>65</v>
      </c>
      <c r="V78" s="319">
        <v>0</v>
      </c>
      <c r="W78" s="32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155</v>
      </c>
      <c r="B79" s="54" t="s">
        <v>156</v>
      </c>
      <c r="C79" s="31">
        <v>4301011417</v>
      </c>
      <c r="D79" s="327">
        <v>4680115880269</v>
      </c>
      <c r="E79" s="328"/>
      <c r="F79" s="318">
        <v>0.375</v>
      </c>
      <c r="G79" s="32">
        <v>10</v>
      </c>
      <c r="H79" s="318">
        <v>3.75</v>
      </c>
      <c r="I79" s="318">
        <v>3.99</v>
      </c>
      <c r="J79" s="32">
        <v>120</v>
      </c>
      <c r="K79" s="32" t="s">
        <v>63</v>
      </c>
      <c r="L79" s="33" t="s">
        <v>128</v>
      </c>
      <c r="M79" s="32">
        <v>50</v>
      </c>
      <c r="N79" s="5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8"/>
      <c r="P79" s="338"/>
      <c r="Q79" s="338"/>
      <c r="R79" s="328"/>
      <c r="S79" s="34"/>
      <c r="T79" s="34"/>
      <c r="U79" s="35" t="s">
        <v>65</v>
      </c>
      <c r="V79" s="319">
        <v>0</v>
      </c>
      <c r="W79" s="320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157</v>
      </c>
      <c r="B80" s="54" t="s">
        <v>158</v>
      </c>
      <c r="C80" s="31">
        <v>4301011415</v>
      </c>
      <c r="D80" s="327">
        <v>4680115880429</v>
      </c>
      <c r="E80" s="328"/>
      <c r="F80" s="318">
        <v>0.45</v>
      </c>
      <c r="G80" s="32">
        <v>10</v>
      </c>
      <c r="H80" s="318">
        <v>4.5</v>
      </c>
      <c r="I80" s="318">
        <v>4.74</v>
      </c>
      <c r="J80" s="32">
        <v>120</v>
      </c>
      <c r="K80" s="32" t="s">
        <v>63</v>
      </c>
      <c r="L80" s="33" t="s">
        <v>128</v>
      </c>
      <c r="M80" s="32">
        <v>50</v>
      </c>
      <c r="N80" s="4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8"/>
      <c r="P80" s="338"/>
      <c r="Q80" s="338"/>
      <c r="R80" s="328"/>
      <c r="S80" s="34"/>
      <c r="T80" s="34"/>
      <c r="U80" s="35" t="s">
        <v>65</v>
      </c>
      <c r="V80" s="319">
        <v>540</v>
      </c>
      <c r="W80" s="320">
        <f t="shared" si="2"/>
        <v>540</v>
      </c>
      <c r="X80" s="36">
        <f>IFERROR(IF(W80=0,"",ROUNDUP(W80/H80,0)*0.00937),"")</f>
        <v>1.1244000000000001</v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159</v>
      </c>
      <c r="B81" s="54" t="s">
        <v>160</v>
      </c>
      <c r="C81" s="31">
        <v>4301011462</v>
      </c>
      <c r="D81" s="327">
        <v>4680115881457</v>
      </c>
      <c r="E81" s="328"/>
      <c r="F81" s="318">
        <v>0.75</v>
      </c>
      <c r="G81" s="32">
        <v>6</v>
      </c>
      <c r="H81" s="318">
        <v>4.5</v>
      </c>
      <c r="I81" s="318">
        <v>4.74</v>
      </c>
      <c r="J81" s="32">
        <v>120</v>
      </c>
      <c r="K81" s="32" t="s">
        <v>63</v>
      </c>
      <c r="L81" s="33" t="s">
        <v>128</v>
      </c>
      <c r="M81" s="32">
        <v>50</v>
      </c>
      <c r="N81" s="3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8"/>
      <c r="P81" s="338"/>
      <c r="Q81" s="338"/>
      <c r="R81" s="328"/>
      <c r="S81" s="34"/>
      <c r="T81" s="34"/>
      <c r="U81" s="35" t="s">
        <v>65</v>
      </c>
      <c r="V81" s="319">
        <v>0</v>
      </c>
      <c r="W81" s="32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x14ac:dyDescent="0.2">
      <c r="A82" s="323"/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5"/>
      <c r="N82" s="329" t="s">
        <v>66</v>
      </c>
      <c r="O82" s="330"/>
      <c r="P82" s="330"/>
      <c r="Q82" s="330"/>
      <c r="R82" s="330"/>
      <c r="S82" s="330"/>
      <c r="T82" s="331"/>
      <c r="U82" s="37" t="s">
        <v>67</v>
      </c>
      <c r="V82" s="32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299.5767195767196</v>
      </c>
      <c r="W82" s="32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301</v>
      </c>
      <c r="X82" s="32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3.3806499999999997</v>
      </c>
      <c r="Y82" s="322"/>
      <c r="Z82" s="322"/>
    </row>
    <row r="83" spans="1:53" x14ac:dyDescent="0.2">
      <c r="A83" s="324"/>
      <c r="B83" s="324"/>
      <c r="C83" s="324"/>
      <c r="D83" s="324"/>
      <c r="E83" s="324"/>
      <c r="F83" s="324"/>
      <c r="G83" s="324"/>
      <c r="H83" s="324"/>
      <c r="I83" s="324"/>
      <c r="J83" s="324"/>
      <c r="K83" s="324"/>
      <c r="L83" s="324"/>
      <c r="M83" s="325"/>
      <c r="N83" s="329" t="s">
        <v>66</v>
      </c>
      <c r="O83" s="330"/>
      <c r="P83" s="330"/>
      <c r="Q83" s="330"/>
      <c r="R83" s="330"/>
      <c r="S83" s="330"/>
      <c r="T83" s="331"/>
      <c r="U83" s="37" t="s">
        <v>65</v>
      </c>
      <c r="V83" s="321">
        <f>IFERROR(SUM(V63:V81),"0")</f>
        <v>1615</v>
      </c>
      <c r="W83" s="321">
        <f>IFERROR(SUM(W63:W81),"0")</f>
        <v>1630.6000000000001</v>
      </c>
      <c r="X83" s="37"/>
      <c r="Y83" s="322"/>
      <c r="Z83" s="322"/>
    </row>
    <row r="84" spans="1:53" ht="14.25" hidden="1" customHeight="1" x14ac:dyDescent="0.25">
      <c r="A84" s="332" t="s">
        <v>95</v>
      </c>
      <c r="B84" s="324"/>
      <c r="C84" s="324"/>
      <c r="D84" s="324"/>
      <c r="E84" s="324"/>
      <c r="F84" s="324"/>
      <c r="G84" s="324"/>
      <c r="H84" s="324"/>
      <c r="I84" s="324"/>
      <c r="J84" s="324"/>
      <c r="K84" s="324"/>
      <c r="L84" s="324"/>
      <c r="M84" s="324"/>
      <c r="N84" s="324"/>
      <c r="O84" s="324"/>
      <c r="P84" s="324"/>
      <c r="Q84" s="324"/>
      <c r="R84" s="324"/>
      <c r="S84" s="324"/>
      <c r="T84" s="324"/>
      <c r="U84" s="324"/>
      <c r="V84" s="324"/>
      <c r="W84" s="324"/>
      <c r="X84" s="324"/>
      <c r="Y84" s="314"/>
      <c r="Z84" s="314"/>
    </row>
    <row r="85" spans="1:53" ht="16.5" hidden="1" customHeight="1" x14ac:dyDescent="0.25">
      <c r="A85" s="54" t="s">
        <v>161</v>
      </c>
      <c r="B85" s="54" t="s">
        <v>162</v>
      </c>
      <c r="C85" s="31">
        <v>4301020235</v>
      </c>
      <c r="D85" s="327">
        <v>4680115881488</v>
      </c>
      <c r="E85" s="328"/>
      <c r="F85" s="318">
        <v>1.35</v>
      </c>
      <c r="G85" s="32">
        <v>8</v>
      </c>
      <c r="H85" s="318">
        <v>10.8</v>
      </c>
      <c r="I85" s="318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8"/>
      <c r="P85" s="338"/>
      <c r="Q85" s="338"/>
      <c r="R85" s="328"/>
      <c r="S85" s="34"/>
      <c r="T85" s="34"/>
      <c r="U85" s="35" t="s">
        <v>65</v>
      </c>
      <c r="V85" s="319">
        <v>0</v>
      </c>
      <c r="W85" s="320">
        <f>IFERROR(IF(V85="",0,CEILING((V85/$H85),1)*$H85),"")</f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163</v>
      </c>
      <c r="B86" s="54" t="s">
        <v>164</v>
      </c>
      <c r="C86" s="31">
        <v>4301020183</v>
      </c>
      <c r="D86" s="327">
        <v>4607091384765</v>
      </c>
      <c r="E86" s="328"/>
      <c r="F86" s="318">
        <v>0.42</v>
      </c>
      <c r="G86" s="32">
        <v>6</v>
      </c>
      <c r="H86" s="318">
        <v>2.52</v>
      </c>
      <c r="I86" s="318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489" t="s">
        <v>165</v>
      </c>
      <c r="O86" s="338"/>
      <c r="P86" s="338"/>
      <c r="Q86" s="338"/>
      <c r="R86" s="328"/>
      <c r="S86" s="34"/>
      <c r="T86" s="34"/>
      <c r="U86" s="35" t="s">
        <v>65</v>
      </c>
      <c r="V86" s="319">
        <v>0</v>
      </c>
      <c r="W86" s="320">
        <f>IFERROR(IF(V86="",0,CEILING((V86/$H86),1)*$H86),"")</f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4301020228</v>
      </c>
      <c r="D87" s="327">
        <v>4680115882751</v>
      </c>
      <c r="E87" s="328"/>
      <c r="F87" s="318">
        <v>0.45</v>
      </c>
      <c r="G87" s="32">
        <v>10</v>
      </c>
      <c r="H87" s="318">
        <v>4.5</v>
      </c>
      <c r="I87" s="318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24" t="s">
        <v>168</v>
      </c>
      <c r="O87" s="338"/>
      <c r="P87" s="338"/>
      <c r="Q87" s="338"/>
      <c r="R87" s="328"/>
      <c r="S87" s="34"/>
      <c r="T87" s="34"/>
      <c r="U87" s="35" t="s">
        <v>65</v>
      </c>
      <c r="V87" s="319">
        <v>0</v>
      </c>
      <c r="W87" s="320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4301020258</v>
      </c>
      <c r="D88" s="327">
        <v>4680115882775</v>
      </c>
      <c r="E88" s="328"/>
      <c r="F88" s="318">
        <v>0.3</v>
      </c>
      <c r="G88" s="32">
        <v>8</v>
      </c>
      <c r="H88" s="318">
        <v>2.4</v>
      </c>
      <c r="I88" s="318">
        <v>2.5</v>
      </c>
      <c r="J88" s="32">
        <v>234</v>
      </c>
      <c r="K88" s="32" t="s">
        <v>171</v>
      </c>
      <c r="L88" s="33" t="s">
        <v>128</v>
      </c>
      <c r="M88" s="32">
        <v>50</v>
      </c>
      <c r="N88" s="661" t="s">
        <v>172</v>
      </c>
      <c r="O88" s="338"/>
      <c r="P88" s="338"/>
      <c r="Q88" s="338"/>
      <c r="R88" s="328"/>
      <c r="S88" s="34"/>
      <c r="T88" s="34"/>
      <c r="U88" s="35" t="s">
        <v>65</v>
      </c>
      <c r="V88" s="319">
        <v>0</v>
      </c>
      <c r="W88" s="320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173</v>
      </c>
      <c r="B89" s="54" t="s">
        <v>174</v>
      </c>
      <c r="C89" s="31">
        <v>4301020217</v>
      </c>
      <c r="D89" s="327">
        <v>4680115880658</v>
      </c>
      <c r="E89" s="328"/>
      <c r="F89" s="318">
        <v>0.4</v>
      </c>
      <c r="G89" s="32">
        <v>6</v>
      </c>
      <c r="H89" s="318">
        <v>2.4</v>
      </c>
      <c r="I89" s="318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1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8"/>
      <c r="P89" s="338"/>
      <c r="Q89" s="338"/>
      <c r="R89" s="328"/>
      <c r="S89" s="34"/>
      <c r="T89" s="34"/>
      <c r="U89" s="35" t="s">
        <v>65</v>
      </c>
      <c r="V89" s="319">
        <v>0</v>
      </c>
      <c r="W89" s="32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idden="1" x14ac:dyDescent="0.2">
      <c r="A90" s="323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4"/>
      <c r="M90" s="325"/>
      <c r="N90" s="329" t="s">
        <v>66</v>
      </c>
      <c r="O90" s="330"/>
      <c r="P90" s="330"/>
      <c r="Q90" s="330"/>
      <c r="R90" s="330"/>
      <c r="S90" s="330"/>
      <c r="T90" s="331"/>
      <c r="U90" s="37" t="s">
        <v>67</v>
      </c>
      <c r="V90" s="321">
        <f>IFERROR(V85/H85,"0")+IFERROR(V86/H86,"0")+IFERROR(V87/H87,"0")+IFERROR(V88/H88,"0")+IFERROR(V89/H89,"0")</f>
        <v>0</v>
      </c>
      <c r="W90" s="321">
        <f>IFERROR(W85/H85,"0")+IFERROR(W86/H86,"0")+IFERROR(W87/H87,"0")+IFERROR(W88/H88,"0")+IFERROR(W89/H89,"0")</f>
        <v>0</v>
      </c>
      <c r="X90" s="321">
        <f>IFERROR(IF(X85="",0,X85),"0")+IFERROR(IF(X86="",0,X86),"0")+IFERROR(IF(X87="",0,X87),"0")+IFERROR(IF(X88="",0,X88),"0")+IFERROR(IF(X89="",0,X89),"0")</f>
        <v>0</v>
      </c>
      <c r="Y90" s="322"/>
      <c r="Z90" s="322"/>
    </row>
    <row r="91" spans="1:53" hidden="1" x14ac:dyDescent="0.2">
      <c r="A91" s="324"/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5"/>
      <c r="N91" s="329" t="s">
        <v>66</v>
      </c>
      <c r="O91" s="330"/>
      <c r="P91" s="330"/>
      <c r="Q91" s="330"/>
      <c r="R91" s="330"/>
      <c r="S91" s="330"/>
      <c r="T91" s="331"/>
      <c r="U91" s="37" t="s">
        <v>65</v>
      </c>
      <c r="V91" s="321">
        <f>IFERROR(SUM(V85:V89),"0")</f>
        <v>0</v>
      </c>
      <c r="W91" s="321">
        <f>IFERROR(SUM(W85:W89),"0")</f>
        <v>0</v>
      </c>
      <c r="X91" s="37"/>
      <c r="Y91" s="322"/>
      <c r="Z91" s="322"/>
    </row>
    <row r="92" spans="1:53" ht="14.25" hidden="1" customHeight="1" x14ac:dyDescent="0.25">
      <c r="A92" s="332" t="s">
        <v>60</v>
      </c>
      <c r="B92" s="324"/>
      <c r="C92" s="324"/>
      <c r="D92" s="324"/>
      <c r="E92" s="324"/>
      <c r="F92" s="324"/>
      <c r="G92" s="324"/>
      <c r="H92" s="324"/>
      <c r="I92" s="324"/>
      <c r="J92" s="324"/>
      <c r="K92" s="324"/>
      <c r="L92" s="324"/>
      <c r="M92" s="324"/>
      <c r="N92" s="324"/>
      <c r="O92" s="324"/>
      <c r="P92" s="324"/>
      <c r="Q92" s="324"/>
      <c r="R92" s="324"/>
      <c r="S92" s="324"/>
      <c r="T92" s="324"/>
      <c r="U92" s="324"/>
      <c r="V92" s="324"/>
      <c r="W92" s="324"/>
      <c r="X92" s="324"/>
      <c r="Y92" s="314"/>
      <c r="Z92" s="314"/>
    </row>
    <row r="93" spans="1:53" ht="16.5" hidden="1" customHeight="1" x14ac:dyDescent="0.25">
      <c r="A93" s="54" t="s">
        <v>175</v>
      </c>
      <c r="B93" s="54" t="s">
        <v>176</v>
      </c>
      <c r="C93" s="31">
        <v>4301030895</v>
      </c>
      <c r="D93" s="327">
        <v>4607091387667</v>
      </c>
      <c r="E93" s="328"/>
      <c r="F93" s="318">
        <v>0.9</v>
      </c>
      <c r="G93" s="32">
        <v>10</v>
      </c>
      <c r="H93" s="318">
        <v>9</v>
      </c>
      <c r="I93" s="318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8"/>
      <c r="P93" s="338"/>
      <c r="Q93" s="338"/>
      <c r="R93" s="328"/>
      <c r="S93" s="34"/>
      <c r="T93" s="34"/>
      <c r="U93" s="35" t="s">
        <v>65</v>
      </c>
      <c r="V93" s="319">
        <v>0</v>
      </c>
      <c r="W93" s="320">
        <f t="shared" ref="W93:W102" si="4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177</v>
      </c>
      <c r="B94" s="54" t="s">
        <v>178</v>
      </c>
      <c r="C94" s="31">
        <v>4301030961</v>
      </c>
      <c r="D94" s="327">
        <v>4607091387636</v>
      </c>
      <c r="E94" s="328"/>
      <c r="F94" s="318">
        <v>0.7</v>
      </c>
      <c r="G94" s="32">
        <v>6</v>
      </c>
      <c r="H94" s="318">
        <v>4.2</v>
      </c>
      <c r="I94" s="318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8"/>
      <c r="P94" s="338"/>
      <c r="Q94" s="338"/>
      <c r="R94" s="328"/>
      <c r="S94" s="34"/>
      <c r="T94" s="34"/>
      <c r="U94" s="35" t="s">
        <v>65</v>
      </c>
      <c r="V94" s="319">
        <v>0</v>
      </c>
      <c r="W94" s="320">
        <f t="shared" si="4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179</v>
      </c>
      <c r="B95" s="54" t="s">
        <v>180</v>
      </c>
      <c r="C95" s="31">
        <v>4301031078</v>
      </c>
      <c r="D95" s="327">
        <v>4607091384727</v>
      </c>
      <c r="E95" s="328"/>
      <c r="F95" s="318">
        <v>0.8</v>
      </c>
      <c r="G95" s="32">
        <v>6</v>
      </c>
      <c r="H95" s="318">
        <v>4.8</v>
      </c>
      <c r="I95" s="318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3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8"/>
      <c r="P95" s="338"/>
      <c r="Q95" s="338"/>
      <c r="R95" s="328"/>
      <c r="S95" s="34"/>
      <c r="T95" s="34"/>
      <c r="U95" s="35" t="s">
        <v>65</v>
      </c>
      <c r="V95" s="319">
        <v>0</v>
      </c>
      <c r="W95" s="320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181</v>
      </c>
      <c r="B96" s="54" t="s">
        <v>182</v>
      </c>
      <c r="C96" s="31">
        <v>4301031080</v>
      </c>
      <c r="D96" s="327">
        <v>4607091386745</v>
      </c>
      <c r="E96" s="328"/>
      <c r="F96" s="318">
        <v>0.8</v>
      </c>
      <c r="G96" s="32">
        <v>6</v>
      </c>
      <c r="H96" s="318">
        <v>4.8</v>
      </c>
      <c r="I96" s="318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6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8"/>
      <c r="P96" s="338"/>
      <c r="Q96" s="338"/>
      <c r="R96" s="328"/>
      <c r="S96" s="34"/>
      <c r="T96" s="34"/>
      <c r="U96" s="35" t="s">
        <v>65</v>
      </c>
      <c r="V96" s="319">
        <v>0</v>
      </c>
      <c r="W96" s="320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183</v>
      </c>
      <c r="B97" s="54" t="s">
        <v>184</v>
      </c>
      <c r="C97" s="31">
        <v>4301030963</v>
      </c>
      <c r="D97" s="327">
        <v>4607091382426</v>
      </c>
      <c r="E97" s="328"/>
      <c r="F97" s="318">
        <v>0.9</v>
      </c>
      <c r="G97" s="32">
        <v>10</v>
      </c>
      <c r="H97" s="318">
        <v>9</v>
      </c>
      <c r="I97" s="318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8"/>
      <c r="P97" s="338"/>
      <c r="Q97" s="338"/>
      <c r="R97" s="328"/>
      <c r="S97" s="34"/>
      <c r="T97" s="34"/>
      <c r="U97" s="35" t="s">
        <v>65</v>
      </c>
      <c r="V97" s="319">
        <v>0</v>
      </c>
      <c r="W97" s="320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185</v>
      </c>
      <c r="B98" s="54" t="s">
        <v>186</v>
      </c>
      <c r="C98" s="31">
        <v>4301030962</v>
      </c>
      <c r="D98" s="327">
        <v>4607091386547</v>
      </c>
      <c r="E98" s="328"/>
      <c r="F98" s="318">
        <v>0.35</v>
      </c>
      <c r="G98" s="32">
        <v>8</v>
      </c>
      <c r="H98" s="318">
        <v>2.8</v>
      </c>
      <c r="I98" s="318">
        <v>2.94</v>
      </c>
      <c r="J98" s="32">
        <v>234</v>
      </c>
      <c r="K98" s="32" t="s">
        <v>171</v>
      </c>
      <c r="L98" s="33" t="s">
        <v>64</v>
      </c>
      <c r="M98" s="32">
        <v>40</v>
      </c>
      <c r="N98" s="5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8"/>
      <c r="P98" s="338"/>
      <c r="Q98" s="338"/>
      <c r="R98" s="328"/>
      <c r="S98" s="34"/>
      <c r="T98" s="34"/>
      <c r="U98" s="35" t="s">
        <v>65</v>
      </c>
      <c r="V98" s="319">
        <v>0</v>
      </c>
      <c r="W98" s="320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187</v>
      </c>
      <c r="B99" s="54" t="s">
        <v>188</v>
      </c>
      <c r="C99" s="31">
        <v>4301031079</v>
      </c>
      <c r="D99" s="327">
        <v>4607091384734</v>
      </c>
      <c r="E99" s="328"/>
      <c r="F99" s="318">
        <v>0.35</v>
      </c>
      <c r="G99" s="32">
        <v>6</v>
      </c>
      <c r="H99" s="318">
        <v>2.1</v>
      </c>
      <c r="I99" s="318">
        <v>2.2000000000000002</v>
      </c>
      <c r="J99" s="32">
        <v>234</v>
      </c>
      <c r="K99" s="32" t="s">
        <v>171</v>
      </c>
      <c r="L99" s="33" t="s">
        <v>64</v>
      </c>
      <c r="M99" s="32">
        <v>45</v>
      </c>
      <c r="N99" s="44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8"/>
      <c r="P99" s="338"/>
      <c r="Q99" s="338"/>
      <c r="R99" s="328"/>
      <c r="S99" s="34"/>
      <c r="T99" s="34"/>
      <c r="U99" s="35" t="s">
        <v>65</v>
      </c>
      <c r="V99" s="319">
        <v>0</v>
      </c>
      <c r="W99" s="320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189</v>
      </c>
      <c r="B100" s="54" t="s">
        <v>190</v>
      </c>
      <c r="C100" s="31">
        <v>4301030964</v>
      </c>
      <c r="D100" s="327">
        <v>4607091382464</v>
      </c>
      <c r="E100" s="328"/>
      <c r="F100" s="318">
        <v>0.35</v>
      </c>
      <c r="G100" s="32">
        <v>8</v>
      </c>
      <c r="H100" s="318">
        <v>2.8</v>
      </c>
      <c r="I100" s="318">
        <v>2.964</v>
      </c>
      <c r="J100" s="32">
        <v>234</v>
      </c>
      <c r="K100" s="32" t="s">
        <v>171</v>
      </c>
      <c r="L100" s="33" t="s">
        <v>64</v>
      </c>
      <c r="M100" s="32">
        <v>40</v>
      </c>
      <c r="N100" s="3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8"/>
      <c r="P100" s="338"/>
      <c r="Q100" s="338"/>
      <c r="R100" s="328"/>
      <c r="S100" s="34"/>
      <c r="T100" s="34"/>
      <c r="U100" s="35" t="s">
        <v>65</v>
      </c>
      <c r="V100" s="319">
        <v>0</v>
      </c>
      <c r="W100" s="320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191</v>
      </c>
      <c r="B101" s="54" t="s">
        <v>192</v>
      </c>
      <c r="C101" s="31">
        <v>4301031234</v>
      </c>
      <c r="D101" s="327">
        <v>4680115883444</v>
      </c>
      <c r="E101" s="328"/>
      <c r="F101" s="318">
        <v>0.35</v>
      </c>
      <c r="G101" s="32">
        <v>8</v>
      </c>
      <c r="H101" s="318">
        <v>2.8</v>
      </c>
      <c r="I101" s="318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4" t="s">
        <v>193</v>
      </c>
      <c r="O101" s="338"/>
      <c r="P101" s="338"/>
      <c r="Q101" s="338"/>
      <c r="R101" s="328"/>
      <c r="S101" s="34"/>
      <c r="T101" s="34"/>
      <c r="U101" s="35" t="s">
        <v>65</v>
      </c>
      <c r="V101" s="319">
        <v>0</v>
      </c>
      <c r="W101" s="320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194</v>
      </c>
      <c r="C102" s="31">
        <v>4301031235</v>
      </c>
      <c r="D102" s="327">
        <v>4680115883444</v>
      </c>
      <c r="E102" s="328"/>
      <c r="F102" s="318">
        <v>0.35</v>
      </c>
      <c r="G102" s="32">
        <v>8</v>
      </c>
      <c r="H102" s="318">
        <v>2.8</v>
      </c>
      <c r="I102" s="318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10" t="s">
        <v>193</v>
      </c>
      <c r="O102" s="338"/>
      <c r="P102" s="338"/>
      <c r="Q102" s="338"/>
      <c r="R102" s="328"/>
      <c r="S102" s="34"/>
      <c r="T102" s="34"/>
      <c r="U102" s="35" t="s">
        <v>65</v>
      </c>
      <c r="V102" s="319">
        <v>0</v>
      </c>
      <c r="W102" s="320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23"/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5"/>
      <c r="N103" s="329" t="s">
        <v>66</v>
      </c>
      <c r="O103" s="330"/>
      <c r="P103" s="330"/>
      <c r="Q103" s="330"/>
      <c r="R103" s="330"/>
      <c r="S103" s="330"/>
      <c r="T103" s="331"/>
      <c r="U103" s="37" t="s">
        <v>67</v>
      </c>
      <c r="V103" s="321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21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21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2"/>
      <c r="Z103" s="322"/>
    </row>
    <row r="104" spans="1:53" hidden="1" x14ac:dyDescent="0.2">
      <c r="A104" s="324"/>
      <c r="B104" s="324"/>
      <c r="C104" s="324"/>
      <c r="D104" s="324"/>
      <c r="E104" s="324"/>
      <c r="F104" s="324"/>
      <c r="G104" s="324"/>
      <c r="H104" s="324"/>
      <c r="I104" s="324"/>
      <c r="J104" s="324"/>
      <c r="K104" s="324"/>
      <c r="L104" s="324"/>
      <c r="M104" s="325"/>
      <c r="N104" s="329" t="s">
        <v>66</v>
      </c>
      <c r="O104" s="330"/>
      <c r="P104" s="330"/>
      <c r="Q104" s="330"/>
      <c r="R104" s="330"/>
      <c r="S104" s="330"/>
      <c r="T104" s="331"/>
      <c r="U104" s="37" t="s">
        <v>65</v>
      </c>
      <c r="V104" s="321">
        <f>IFERROR(SUM(V93:V102),"0")</f>
        <v>0</v>
      </c>
      <c r="W104" s="321">
        <f>IFERROR(SUM(W93:W102),"0")</f>
        <v>0</v>
      </c>
      <c r="X104" s="37"/>
      <c r="Y104" s="322"/>
      <c r="Z104" s="322"/>
    </row>
    <row r="105" spans="1:53" ht="14.25" hidden="1" customHeight="1" x14ac:dyDescent="0.25">
      <c r="A105" s="332" t="s">
        <v>68</v>
      </c>
      <c r="B105" s="324"/>
      <c r="C105" s="324"/>
      <c r="D105" s="324"/>
      <c r="E105" s="324"/>
      <c r="F105" s="324"/>
      <c r="G105" s="324"/>
      <c r="H105" s="324"/>
      <c r="I105" s="324"/>
      <c r="J105" s="324"/>
      <c r="K105" s="324"/>
      <c r="L105" s="324"/>
      <c r="M105" s="324"/>
      <c r="N105" s="324"/>
      <c r="O105" s="324"/>
      <c r="P105" s="324"/>
      <c r="Q105" s="324"/>
      <c r="R105" s="324"/>
      <c r="S105" s="324"/>
      <c r="T105" s="324"/>
      <c r="U105" s="324"/>
      <c r="V105" s="324"/>
      <c r="W105" s="324"/>
      <c r="X105" s="324"/>
      <c r="Y105" s="314"/>
      <c r="Z105" s="314"/>
    </row>
    <row r="106" spans="1:53" ht="27" customHeight="1" x14ac:dyDescent="0.25">
      <c r="A106" s="54" t="s">
        <v>195</v>
      </c>
      <c r="B106" s="54" t="s">
        <v>196</v>
      </c>
      <c r="C106" s="31">
        <v>4301051543</v>
      </c>
      <c r="D106" s="327">
        <v>4607091386967</v>
      </c>
      <c r="E106" s="328"/>
      <c r="F106" s="318">
        <v>1.4</v>
      </c>
      <c r="G106" s="32">
        <v>6</v>
      </c>
      <c r="H106" s="318">
        <v>8.4</v>
      </c>
      <c r="I106" s="318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65" t="s">
        <v>197</v>
      </c>
      <c r="O106" s="338"/>
      <c r="P106" s="338"/>
      <c r="Q106" s="338"/>
      <c r="R106" s="328"/>
      <c r="S106" s="34"/>
      <c r="T106" s="34"/>
      <c r="U106" s="35" t="s">
        <v>65</v>
      </c>
      <c r="V106" s="319">
        <v>50</v>
      </c>
      <c r="W106" s="320">
        <f t="shared" ref="W106:W116" si="5">IFERROR(IF(V106="",0,CEILING((V106/$H106),1)*$H106),"")</f>
        <v>50.400000000000006</v>
      </c>
      <c r="X106" s="36">
        <f>IFERROR(IF(W106=0,"",ROUNDUP(W106/H106,0)*0.02175),"")</f>
        <v>0.1305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195</v>
      </c>
      <c r="B107" s="54" t="s">
        <v>198</v>
      </c>
      <c r="C107" s="31">
        <v>4301051437</v>
      </c>
      <c r="D107" s="327">
        <v>4607091386967</v>
      </c>
      <c r="E107" s="328"/>
      <c r="F107" s="318">
        <v>1.35</v>
      </c>
      <c r="G107" s="32">
        <v>6</v>
      </c>
      <c r="H107" s="318">
        <v>8.1</v>
      </c>
      <c r="I107" s="318">
        <v>8.6639999999999997</v>
      </c>
      <c r="J107" s="32">
        <v>56</v>
      </c>
      <c r="K107" s="32" t="s">
        <v>98</v>
      </c>
      <c r="L107" s="33" t="s">
        <v>128</v>
      </c>
      <c r="M107" s="32">
        <v>45</v>
      </c>
      <c r="N107" s="616" t="s">
        <v>199</v>
      </c>
      <c r="O107" s="338"/>
      <c r="P107" s="338"/>
      <c r="Q107" s="338"/>
      <c r="R107" s="328"/>
      <c r="S107" s="34"/>
      <c r="T107" s="34"/>
      <c r="U107" s="35" t="s">
        <v>65</v>
      </c>
      <c r="V107" s="319">
        <v>0</v>
      </c>
      <c r="W107" s="320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200</v>
      </c>
      <c r="B108" s="54" t="s">
        <v>201</v>
      </c>
      <c r="C108" s="31">
        <v>4301051611</v>
      </c>
      <c r="D108" s="327">
        <v>4607091385304</v>
      </c>
      <c r="E108" s="328"/>
      <c r="F108" s="318">
        <v>1.4</v>
      </c>
      <c r="G108" s="32">
        <v>6</v>
      </c>
      <c r="H108" s="318">
        <v>8.4</v>
      </c>
      <c r="I108" s="318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35" t="s">
        <v>202</v>
      </c>
      <c r="O108" s="338"/>
      <c r="P108" s="338"/>
      <c r="Q108" s="338"/>
      <c r="R108" s="328"/>
      <c r="S108" s="34"/>
      <c r="T108" s="34"/>
      <c r="U108" s="35" t="s">
        <v>65</v>
      </c>
      <c r="V108" s="319">
        <v>0</v>
      </c>
      <c r="W108" s="320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203</v>
      </c>
      <c r="B109" s="54" t="s">
        <v>204</v>
      </c>
      <c r="C109" s="31">
        <v>4301051306</v>
      </c>
      <c r="D109" s="327">
        <v>4607091386264</v>
      </c>
      <c r="E109" s="328"/>
      <c r="F109" s="318">
        <v>0.5</v>
      </c>
      <c r="G109" s="32">
        <v>6</v>
      </c>
      <c r="H109" s="318">
        <v>3</v>
      </c>
      <c r="I109" s="31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5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8"/>
      <c r="P109" s="338"/>
      <c r="Q109" s="338"/>
      <c r="R109" s="328"/>
      <c r="S109" s="34"/>
      <c r="T109" s="34"/>
      <c r="U109" s="35" t="s">
        <v>65</v>
      </c>
      <c r="V109" s="319">
        <v>0</v>
      </c>
      <c r="W109" s="320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205</v>
      </c>
      <c r="B110" s="54" t="s">
        <v>206</v>
      </c>
      <c r="C110" s="31">
        <v>4301051477</v>
      </c>
      <c r="D110" s="327">
        <v>4680115882584</v>
      </c>
      <c r="E110" s="328"/>
      <c r="F110" s="318">
        <v>0.33</v>
      </c>
      <c r="G110" s="32">
        <v>8</v>
      </c>
      <c r="H110" s="318">
        <v>2.64</v>
      </c>
      <c r="I110" s="318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12" t="s">
        <v>207</v>
      </c>
      <c r="O110" s="338"/>
      <c r="P110" s="338"/>
      <c r="Q110" s="338"/>
      <c r="R110" s="328"/>
      <c r="S110" s="34"/>
      <c r="T110" s="34"/>
      <c r="U110" s="35" t="s">
        <v>65</v>
      </c>
      <c r="V110" s="319">
        <v>0</v>
      </c>
      <c r="W110" s="320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208</v>
      </c>
      <c r="C111" s="31">
        <v>4301051476</v>
      </c>
      <c r="D111" s="327">
        <v>4680115882584</v>
      </c>
      <c r="E111" s="328"/>
      <c r="F111" s="318">
        <v>0.33</v>
      </c>
      <c r="G111" s="32">
        <v>8</v>
      </c>
      <c r="H111" s="318">
        <v>2.64</v>
      </c>
      <c r="I111" s="318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74" t="s">
        <v>209</v>
      </c>
      <c r="O111" s="338"/>
      <c r="P111" s="338"/>
      <c r="Q111" s="338"/>
      <c r="R111" s="328"/>
      <c r="S111" s="34"/>
      <c r="T111" s="34"/>
      <c r="U111" s="35" t="s">
        <v>65</v>
      </c>
      <c r="V111" s="319">
        <v>19.8</v>
      </c>
      <c r="W111" s="320">
        <f t="shared" si="5"/>
        <v>21.12</v>
      </c>
      <c r="X111" s="36">
        <f>IFERROR(IF(W111=0,"",ROUNDUP(W111/H111,0)*0.00753),"")</f>
        <v>6.0240000000000002E-2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4301051436</v>
      </c>
      <c r="D112" s="327">
        <v>4607091385731</v>
      </c>
      <c r="E112" s="328"/>
      <c r="F112" s="318">
        <v>0.45</v>
      </c>
      <c r="G112" s="32">
        <v>6</v>
      </c>
      <c r="H112" s="318">
        <v>2.7</v>
      </c>
      <c r="I112" s="318">
        <v>2.972</v>
      </c>
      <c r="J112" s="32">
        <v>156</v>
      </c>
      <c r="K112" s="32" t="s">
        <v>63</v>
      </c>
      <c r="L112" s="33" t="s">
        <v>128</v>
      </c>
      <c r="M112" s="32">
        <v>45</v>
      </c>
      <c r="N112" s="361" t="s">
        <v>212</v>
      </c>
      <c r="O112" s="338"/>
      <c r="P112" s="338"/>
      <c r="Q112" s="338"/>
      <c r="R112" s="328"/>
      <c r="S112" s="34"/>
      <c r="T112" s="34"/>
      <c r="U112" s="35" t="s">
        <v>65</v>
      </c>
      <c r="V112" s="319">
        <v>225</v>
      </c>
      <c r="W112" s="320">
        <f t="shared" si="5"/>
        <v>226.8</v>
      </c>
      <c r="X112" s="36">
        <f>IFERROR(IF(W112=0,"",ROUNDUP(W112/H112,0)*0.00753),"")</f>
        <v>0.63251999999999997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213</v>
      </c>
      <c r="B113" s="54" t="s">
        <v>214</v>
      </c>
      <c r="C113" s="31">
        <v>4301051439</v>
      </c>
      <c r="D113" s="327">
        <v>4680115880214</v>
      </c>
      <c r="E113" s="328"/>
      <c r="F113" s="318">
        <v>0.45</v>
      </c>
      <c r="G113" s="32">
        <v>6</v>
      </c>
      <c r="H113" s="318">
        <v>2.7</v>
      </c>
      <c r="I113" s="318">
        <v>2.988</v>
      </c>
      <c r="J113" s="32">
        <v>120</v>
      </c>
      <c r="K113" s="32" t="s">
        <v>63</v>
      </c>
      <c r="L113" s="33" t="s">
        <v>128</v>
      </c>
      <c r="M113" s="32">
        <v>45</v>
      </c>
      <c r="N113" s="388" t="s">
        <v>215</v>
      </c>
      <c r="O113" s="338"/>
      <c r="P113" s="338"/>
      <c r="Q113" s="338"/>
      <c r="R113" s="328"/>
      <c r="S113" s="34"/>
      <c r="T113" s="34"/>
      <c r="U113" s="35" t="s">
        <v>65</v>
      </c>
      <c r="V113" s="319">
        <v>0</v>
      </c>
      <c r="W113" s="320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216</v>
      </c>
      <c r="B114" s="54" t="s">
        <v>217</v>
      </c>
      <c r="C114" s="31">
        <v>4301051438</v>
      </c>
      <c r="D114" s="327">
        <v>4680115880894</v>
      </c>
      <c r="E114" s="328"/>
      <c r="F114" s="318">
        <v>0.33</v>
      </c>
      <c r="G114" s="32">
        <v>6</v>
      </c>
      <c r="H114" s="318">
        <v>1.98</v>
      </c>
      <c r="I114" s="318">
        <v>2.258</v>
      </c>
      <c r="J114" s="32">
        <v>156</v>
      </c>
      <c r="K114" s="32" t="s">
        <v>63</v>
      </c>
      <c r="L114" s="33" t="s">
        <v>128</v>
      </c>
      <c r="M114" s="32">
        <v>45</v>
      </c>
      <c r="N114" s="579" t="s">
        <v>218</v>
      </c>
      <c r="O114" s="338"/>
      <c r="P114" s="338"/>
      <c r="Q114" s="338"/>
      <c r="R114" s="328"/>
      <c r="S114" s="34"/>
      <c r="T114" s="34"/>
      <c r="U114" s="35" t="s">
        <v>65</v>
      </c>
      <c r="V114" s="319">
        <v>0</v>
      </c>
      <c r="W114" s="320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219</v>
      </c>
      <c r="B115" s="54" t="s">
        <v>220</v>
      </c>
      <c r="C115" s="31">
        <v>4301051313</v>
      </c>
      <c r="D115" s="327">
        <v>4607091385427</v>
      </c>
      <c r="E115" s="328"/>
      <c r="F115" s="318">
        <v>0.5</v>
      </c>
      <c r="G115" s="32">
        <v>6</v>
      </c>
      <c r="H115" s="318">
        <v>3</v>
      </c>
      <c r="I115" s="318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8"/>
      <c r="P115" s="338"/>
      <c r="Q115" s="338"/>
      <c r="R115" s="328"/>
      <c r="S115" s="34"/>
      <c r="T115" s="34"/>
      <c r="U115" s="35" t="s">
        <v>65</v>
      </c>
      <c r="V115" s="319">
        <v>0</v>
      </c>
      <c r="W115" s="320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221</v>
      </c>
      <c r="B116" s="54" t="s">
        <v>222</v>
      </c>
      <c r="C116" s="31">
        <v>4301051480</v>
      </c>
      <c r="D116" s="327">
        <v>4680115882645</v>
      </c>
      <c r="E116" s="328"/>
      <c r="F116" s="318">
        <v>0.3</v>
      </c>
      <c r="G116" s="32">
        <v>6</v>
      </c>
      <c r="H116" s="318">
        <v>1.8</v>
      </c>
      <c r="I116" s="318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14" t="s">
        <v>223</v>
      </c>
      <c r="O116" s="338"/>
      <c r="P116" s="338"/>
      <c r="Q116" s="338"/>
      <c r="R116" s="328"/>
      <c r="S116" s="34"/>
      <c r="T116" s="34"/>
      <c r="U116" s="35" t="s">
        <v>65</v>
      </c>
      <c r="V116" s="319">
        <v>0</v>
      </c>
      <c r="W116" s="320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3"/>
      <c r="B117" s="324"/>
      <c r="C117" s="324"/>
      <c r="D117" s="324"/>
      <c r="E117" s="324"/>
      <c r="F117" s="324"/>
      <c r="G117" s="324"/>
      <c r="H117" s="324"/>
      <c r="I117" s="324"/>
      <c r="J117" s="324"/>
      <c r="K117" s="324"/>
      <c r="L117" s="324"/>
      <c r="M117" s="325"/>
      <c r="N117" s="329" t="s">
        <v>66</v>
      </c>
      <c r="O117" s="330"/>
      <c r="P117" s="330"/>
      <c r="Q117" s="330"/>
      <c r="R117" s="330"/>
      <c r="S117" s="330"/>
      <c r="T117" s="331"/>
      <c r="U117" s="37" t="s">
        <v>67</v>
      </c>
      <c r="V117" s="321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96.785714285714278</v>
      </c>
      <c r="W117" s="321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98</v>
      </c>
      <c r="X117" s="32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0.82325999999999999</v>
      </c>
      <c r="Y117" s="322"/>
      <c r="Z117" s="322"/>
    </row>
    <row r="118" spans="1:53" x14ac:dyDescent="0.2">
      <c r="A118" s="324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4"/>
      <c r="M118" s="325"/>
      <c r="N118" s="329" t="s">
        <v>66</v>
      </c>
      <c r="O118" s="330"/>
      <c r="P118" s="330"/>
      <c r="Q118" s="330"/>
      <c r="R118" s="330"/>
      <c r="S118" s="330"/>
      <c r="T118" s="331"/>
      <c r="U118" s="37" t="s">
        <v>65</v>
      </c>
      <c r="V118" s="321">
        <f>IFERROR(SUM(V106:V116),"0")</f>
        <v>294.8</v>
      </c>
      <c r="W118" s="321">
        <f>IFERROR(SUM(W106:W116),"0")</f>
        <v>298.32000000000005</v>
      </c>
      <c r="X118" s="37"/>
      <c r="Y118" s="322"/>
      <c r="Z118" s="322"/>
    </row>
    <row r="119" spans="1:53" ht="14.25" hidden="1" customHeight="1" x14ac:dyDescent="0.25">
      <c r="A119" s="332" t="s">
        <v>224</v>
      </c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4"/>
      <c r="P119" s="324"/>
      <c r="Q119" s="324"/>
      <c r="R119" s="324"/>
      <c r="S119" s="324"/>
      <c r="T119" s="324"/>
      <c r="U119" s="324"/>
      <c r="V119" s="324"/>
      <c r="W119" s="324"/>
      <c r="X119" s="324"/>
      <c r="Y119" s="314"/>
      <c r="Z119" s="314"/>
    </row>
    <row r="120" spans="1:53" ht="27" hidden="1" customHeight="1" x14ac:dyDescent="0.25">
      <c r="A120" s="54" t="s">
        <v>225</v>
      </c>
      <c r="B120" s="54" t="s">
        <v>226</v>
      </c>
      <c r="C120" s="31">
        <v>4301060296</v>
      </c>
      <c r="D120" s="327">
        <v>4607091383065</v>
      </c>
      <c r="E120" s="328"/>
      <c r="F120" s="318">
        <v>0.83</v>
      </c>
      <c r="G120" s="32">
        <v>4</v>
      </c>
      <c r="H120" s="318">
        <v>3.32</v>
      </c>
      <c r="I120" s="318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40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8"/>
      <c r="P120" s="338"/>
      <c r="Q120" s="338"/>
      <c r="R120" s="328"/>
      <c r="S120" s="34"/>
      <c r="T120" s="34"/>
      <c r="U120" s="35" t="s">
        <v>65</v>
      </c>
      <c r="V120" s="319">
        <v>0</v>
      </c>
      <c r="W120" s="320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227</v>
      </c>
      <c r="B121" s="54" t="s">
        <v>228</v>
      </c>
      <c r="C121" s="31">
        <v>4301060350</v>
      </c>
      <c r="D121" s="327">
        <v>4680115881532</v>
      </c>
      <c r="E121" s="328"/>
      <c r="F121" s="318">
        <v>1.35</v>
      </c>
      <c r="G121" s="32">
        <v>6</v>
      </c>
      <c r="H121" s="318">
        <v>8.1</v>
      </c>
      <c r="I121" s="318">
        <v>8.58</v>
      </c>
      <c r="J121" s="32">
        <v>56</v>
      </c>
      <c r="K121" s="32" t="s">
        <v>98</v>
      </c>
      <c r="L121" s="33" t="s">
        <v>128</v>
      </c>
      <c r="M121" s="32">
        <v>30</v>
      </c>
      <c r="N121" s="54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8"/>
      <c r="P121" s="338"/>
      <c r="Q121" s="338"/>
      <c r="R121" s="328"/>
      <c r="S121" s="34"/>
      <c r="T121" s="34" t="s">
        <v>126</v>
      </c>
      <c r="U121" s="35" t="s">
        <v>65</v>
      </c>
      <c r="V121" s="319">
        <v>50</v>
      </c>
      <c r="W121" s="320">
        <f>IFERROR(IF(V121="",0,CEILING((V121/$H121),1)*$H121),"")</f>
        <v>56.699999999999996</v>
      </c>
      <c r="X121" s="36">
        <f>IFERROR(IF(W121=0,"",ROUNDUP(W121/H121,0)*0.02175),"")</f>
        <v>0.15225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229</v>
      </c>
      <c r="C122" s="31">
        <v>4301060371</v>
      </c>
      <c r="D122" s="327">
        <v>4680115881532</v>
      </c>
      <c r="E122" s="328"/>
      <c r="F122" s="318">
        <v>1.4</v>
      </c>
      <c r="G122" s="32">
        <v>6</v>
      </c>
      <c r="H122" s="318">
        <v>8.4</v>
      </c>
      <c r="I122" s="318">
        <v>8.9640000000000004</v>
      </c>
      <c r="J122" s="32">
        <v>56</v>
      </c>
      <c r="K122" s="32" t="s">
        <v>98</v>
      </c>
      <c r="L122" s="33" t="s">
        <v>64</v>
      </c>
      <c r="M122" s="32">
        <v>30</v>
      </c>
      <c r="N122" s="603" t="s">
        <v>230</v>
      </c>
      <c r="O122" s="338"/>
      <c r="P122" s="338"/>
      <c r="Q122" s="338"/>
      <c r="R122" s="328"/>
      <c r="S122" s="34"/>
      <c r="T122" s="34"/>
      <c r="U122" s="35" t="s">
        <v>65</v>
      </c>
      <c r="V122" s="319">
        <v>0</v>
      </c>
      <c r="W122" s="320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231</v>
      </c>
      <c r="B123" s="54" t="s">
        <v>232</v>
      </c>
      <c r="C123" s="31">
        <v>4301060356</v>
      </c>
      <c r="D123" s="327">
        <v>4680115882652</v>
      </c>
      <c r="E123" s="328"/>
      <c r="F123" s="318">
        <v>0.33</v>
      </c>
      <c r="G123" s="32">
        <v>6</v>
      </c>
      <c r="H123" s="318">
        <v>1.98</v>
      </c>
      <c r="I123" s="31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53" t="s">
        <v>233</v>
      </c>
      <c r="O123" s="338"/>
      <c r="P123" s="338"/>
      <c r="Q123" s="338"/>
      <c r="R123" s="328"/>
      <c r="S123" s="34"/>
      <c r="T123" s="34"/>
      <c r="U123" s="35" t="s">
        <v>65</v>
      </c>
      <c r="V123" s="319">
        <v>0</v>
      </c>
      <c r="W123" s="320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234</v>
      </c>
      <c r="B124" s="54" t="s">
        <v>235</v>
      </c>
      <c r="C124" s="31">
        <v>4301060351</v>
      </c>
      <c r="D124" s="327">
        <v>4680115881464</v>
      </c>
      <c r="E124" s="328"/>
      <c r="F124" s="318">
        <v>0.4</v>
      </c>
      <c r="G124" s="32">
        <v>6</v>
      </c>
      <c r="H124" s="318">
        <v>2.4</v>
      </c>
      <c r="I124" s="318">
        <v>2.6</v>
      </c>
      <c r="J124" s="32">
        <v>156</v>
      </c>
      <c r="K124" s="32" t="s">
        <v>63</v>
      </c>
      <c r="L124" s="33" t="s">
        <v>128</v>
      </c>
      <c r="M124" s="32">
        <v>30</v>
      </c>
      <c r="N124" s="457" t="s">
        <v>236</v>
      </c>
      <c r="O124" s="338"/>
      <c r="P124" s="338"/>
      <c r="Q124" s="338"/>
      <c r="R124" s="328"/>
      <c r="S124" s="34"/>
      <c r="T124" s="34"/>
      <c r="U124" s="35" t="s">
        <v>65</v>
      </c>
      <c r="V124" s="319">
        <v>0</v>
      </c>
      <c r="W124" s="320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23"/>
      <c r="B125" s="324"/>
      <c r="C125" s="324"/>
      <c r="D125" s="324"/>
      <c r="E125" s="324"/>
      <c r="F125" s="324"/>
      <c r="G125" s="324"/>
      <c r="H125" s="324"/>
      <c r="I125" s="324"/>
      <c r="J125" s="324"/>
      <c r="K125" s="324"/>
      <c r="L125" s="324"/>
      <c r="M125" s="325"/>
      <c r="N125" s="329" t="s">
        <v>66</v>
      </c>
      <c r="O125" s="330"/>
      <c r="P125" s="330"/>
      <c r="Q125" s="330"/>
      <c r="R125" s="330"/>
      <c r="S125" s="330"/>
      <c r="T125" s="331"/>
      <c r="U125" s="37" t="s">
        <v>67</v>
      </c>
      <c r="V125" s="321">
        <f>IFERROR(V120/H120,"0")+IFERROR(V121/H121,"0")+IFERROR(V122/H122,"0")+IFERROR(V123/H123,"0")+IFERROR(V124/H124,"0")</f>
        <v>6.1728395061728394</v>
      </c>
      <c r="W125" s="321">
        <f>IFERROR(W120/H120,"0")+IFERROR(W121/H121,"0")+IFERROR(W122/H122,"0")+IFERROR(W123/H123,"0")+IFERROR(W124/H124,"0")</f>
        <v>7</v>
      </c>
      <c r="X125" s="321">
        <f>IFERROR(IF(X120="",0,X120),"0")+IFERROR(IF(X121="",0,X121),"0")+IFERROR(IF(X122="",0,X122),"0")+IFERROR(IF(X123="",0,X123),"0")+IFERROR(IF(X124="",0,X124),"0")</f>
        <v>0.15225</v>
      </c>
      <c r="Y125" s="322"/>
      <c r="Z125" s="322"/>
    </row>
    <row r="126" spans="1:53" x14ac:dyDescent="0.2">
      <c r="A126" s="324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4"/>
      <c r="M126" s="325"/>
      <c r="N126" s="329" t="s">
        <v>66</v>
      </c>
      <c r="O126" s="330"/>
      <c r="P126" s="330"/>
      <c r="Q126" s="330"/>
      <c r="R126" s="330"/>
      <c r="S126" s="330"/>
      <c r="T126" s="331"/>
      <c r="U126" s="37" t="s">
        <v>65</v>
      </c>
      <c r="V126" s="321">
        <f>IFERROR(SUM(V120:V124),"0")</f>
        <v>50</v>
      </c>
      <c r="W126" s="321">
        <f>IFERROR(SUM(W120:W124),"0")</f>
        <v>56.699999999999996</v>
      </c>
      <c r="X126" s="37"/>
      <c r="Y126" s="322"/>
      <c r="Z126" s="322"/>
    </row>
    <row r="127" spans="1:53" ht="16.5" hidden="1" customHeight="1" x14ac:dyDescent="0.25">
      <c r="A127" s="326" t="s">
        <v>237</v>
      </c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4"/>
      <c r="M127" s="324"/>
      <c r="N127" s="324"/>
      <c r="O127" s="324"/>
      <c r="P127" s="324"/>
      <c r="Q127" s="324"/>
      <c r="R127" s="324"/>
      <c r="S127" s="324"/>
      <c r="T127" s="324"/>
      <c r="U127" s="324"/>
      <c r="V127" s="324"/>
      <c r="W127" s="324"/>
      <c r="X127" s="324"/>
      <c r="Y127" s="315"/>
      <c r="Z127" s="315"/>
    </row>
    <row r="128" spans="1:53" ht="14.25" hidden="1" customHeight="1" x14ac:dyDescent="0.25">
      <c r="A128" s="332" t="s">
        <v>68</v>
      </c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324"/>
      <c r="Y128" s="314"/>
      <c r="Z128" s="314"/>
    </row>
    <row r="129" spans="1:53" ht="27" customHeight="1" x14ac:dyDescent="0.25">
      <c r="A129" s="54" t="s">
        <v>238</v>
      </c>
      <c r="B129" s="54" t="s">
        <v>239</v>
      </c>
      <c r="C129" s="31">
        <v>4301051612</v>
      </c>
      <c r="D129" s="327">
        <v>4607091385168</v>
      </c>
      <c r="E129" s="328"/>
      <c r="F129" s="318">
        <v>1.4</v>
      </c>
      <c r="G129" s="32">
        <v>6</v>
      </c>
      <c r="H129" s="318">
        <v>8.4</v>
      </c>
      <c r="I129" s="318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429" t="s">
        <v>240</v>
      </c>
      <c r="O129" s="338"/>
      <c r="P129" s="338"/>
      <c r="Q129" s="338"/>
      <c r="R129" s="328"/>
      <c r="S129" s="34"/>
      <c r="T129" s="34"/>
      <c r="U129" s="35" t="s">
        <v>65</v>
      </c>
      <c r="V129" s="319">
        <v>300</v>
      </c>
      <c r="W129" s="320">
        <f>IFERROR(IF(V129="",0,CEILING((V129/$H129),1)*$H129),"")</f>
        <v>302.40000000000003</v>
      </c>
      <c r="X129" s="36">
        <f>IFERROR(IF(W129=0,"",ROUNDUP(W129/H129,0)*0.02175),"")</f>
        <v>0.78299999999999992</v>
      </c>
      <c r="Y129" s="56"/>
      <c r="Z129" s="57"/>
      <c r="AD129" s="58"/>
      <c r="BA129" s="125" t="s">
        <v>1</v>
      </c>
    </row>
    <row r="130" spans="1:53" ht="16.5" hidden="1" customHeight="1" x14ac:dyDescent="0.25">
      <c r="A130" s="54" t="s">
        <v>241</v>
      </c>
      <c r="B130" s="54" t="s">
        <v>242</v>
      </c>
      <c r="C130" s="31">
        <v>4301051362</v>
      </c>
      <c r="D130" s="327">
        <v>4607091383256</v>
      </c>
      <c r="E130" s="328"/>
      <c r="F130" s="318">
        <v>0.33</v>
      </c>
      <c r="G130" s="32">
        <v>6</v>
      </c>
      <c r="H130" s="318">
        <v>1.98</v>
      </c>
      <c r="I130" s="318">
        <v>2.246</v>
      </c>
      <c r="J130" s="32">
        <v>156</v>
      </c>
      <c r="K130" s="32" t="s">
        <v>63</v>
      </c>
      <c r="L130" s="33" t="s">
        <v>128</v>
      </c>
      <c r="M130" s="32">
        <v>45</v>
      </c>
      <c r="N130" s="58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38"/>
      <c r="P130" s="338"/>
      <c r="Q130" s="338"/>
      <c r="R130" s="328"/>
      <c r="S130" s="34"/>
      <c r="T130" s="34"/>
      <c r="U130" s="35" t="s">
        <v>65</v>
      </c>
      <c r="V130" s="319">
        <v>0</v>
      </c>
      <c r="W130" s="32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243</v>
      </c>
      <c r="B131" s="54" t="s">
        <v>244</v>
      </c>
      <c r="C131" s="31">
        <v>4301051358</v>
      </c>
      <c r="D131" s="327">
        <v>4607091385748</v>
      </c>
      <c r="E131" s="328"/>
      <c r="F131" s="318">
        <v>0.45</v>
      </c>
      <c r="G131" s="32">
        <v>6</v>
      </c>
      <c r="H131" s="318">
        <v>2.7</v>
      </c>
      <c r="I131" s="318">
        <v>2.972</v>
      </c>
      <c r="J131" s="32">
        <v>156</v>
      </c>
      <c r="K131" s="32" t="s">
        <v>63</v>
      </c>
      <c r="L131" s="33" t="s">
        <v>128</v>
      </c>
      <c r="M131" s="32">
        <v>45</v>
      </c>
      <c r="N131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38"/>
      <c r="P131" s="338"/>
      <c r="Q131" s="338"/>
      <c r="R131" s="328"/>
      <c r="S131" s="34"/>
      <c r="T131" s="34"/>
      <c r="U131" s="35" t="s">
        <v>65</v>
      </c>
      <c r="V131" s="319">
        <v>315</v>
      </c>
      <c r="W131" s="320">
        <f>IFERROR(IF(V131="",0,CEILING((V131/$H131),1)*$H131),"")</f>
        <v>315.90000000000003</v>
      </c>
      <c r="X131" s="36">
        <f>IFERROR(IF(W131=0,"",ROUNDUP(W131/H131,0)*0.00753),"")</f>
        <v>0.88101000000000007</v>
      </c>
      <c r="Y131" s="56"/>
      <c r="Z131" s="57"/>
      <c r="AD131" s="58"/>
      <c r="BA131" s="127" t="s">
        <v>1</v>
      </c>
    </row>
    <row r="132" spans="1:53" x14ac:dyDescent="0.2">
      <c r="A132" s="323"/>
      <c r="B132" s="324"/>
      <c r="C132" s="324"/>
      <c r="D132" s="324"/>
      <c r="E132" s="324"/>
      <c r="F132" s="324"/>
      <c r="G132" s="324"/>
      <c r="H132" s="324"/>
      <c r="I132" s="324"/>
      <c r="J132" s="324"/>
      <c r="K132" s="324"/>
      <c r="L132" s="324"/>
      <c r="M132" s="325"/>
      <c r="N132" s="329" t="s">
        <v>66</v>
      </c>
      <c r="O132" s="330"/>
      <c r="P132" s="330"/>
      <c r="Q132" s="330"/>
      <c r="R132" s="330"/>
      <c r="S132" s="330"/>
      <c r="T132" s="331"/>
      <c r="U132" s="37" t="s">
        <v>67</v>
      </c>
      <c r="V132" s="321">
        <f>IFERROR(V129/H129,"0")+IFERROR(V130/H130,"0")+IFERROR(V131/H131,"0")</f>
        <v>152.38095238095238</v>
      </c>
      <c r="W132" s="321">
        <f>IFERROR(W129/H129,"0")+IFERROR(W130/H130,"0")+IFERROR(W131/H131,"0")</f>
        <v>153</v>
      </c>
      <c r="X132" s="321">
        <f>IFERROR(IF(X129="",0,X129),"0")+IFERROR(IF(X130="",0,X130),"0")+IFERROR(IF(X131="",0,X131),"0")</f>
        <v>1.66401</v>
      </c>
      <c r="Y132" s="322"/>
      <c r="Z132" s="322"/>
    </row>
    <row r="133" spans="1:53" x14ac:dyDescent="0.2">
      <c r="A133" s="324"/>
      <c r="B133" s="324"/>
      <c r="C133" s="324"/>
      <c r="D133" s="324"/>
      <c r="E133" s="324"/>
      <c r="F133" s="324"/>
      <c r="G133" s="324"/>
      <c r="H133" s="324"/>
      <c r="I133" s="324"/>
      <c r="J133" s="324"/>
      <c r="K133" s="324"/>
      <c r="L133" s="324"/>
      <c r="M133" s="325"/>
      <c r="N133" s="329" t="s">
        <v>66</v>
      </c>
      <c r="O133" s="330"/>
      <c r="P133" s="330"/>
      <c r="Q133" s="330"/>
      <c r="R133" s="330"/>
      <c r="S133" s="330"/>
      <c r="T133" s="331"/>
      <c r="U133" s="37" t="s">
        <v>65</v>
      </c>
      <c r="V133" s="321">
        <f>IFERROR(SUM(V129:V131),"0")</f>
        <v>615</v>
      </c>
      <c r="W133" s="321">
        <f>IFERROR(SUM(W129:W131),"0")</f>
        <v>618.30000000000007</v>
      </c>
      <c r="X133" s="37"/>
      <c r="Y133" s="322"/>
      <c r="Z133" s="322"/>
    </row>
    <row r="134" spans="1:53" ht="27.75" hidden="1" customHeight="1" x14ac:dyDescent="0.2">
      <c r="A134" s="422" t="s">
        <v>245</v>
      </c>
      <c r="B134" s="423"/>
      <c r="C134" s="423"/>
      <c r="D134" s="423"/>
      <c r="E134" s="423"/>
      <c r="F134" s="423"/>
      <c r="G134" s="423"/>
      <c r="H134" s="423"/>
      <c r="I134" s="423"/>
      <c r="J134" s="423"/>
      <c r="K134" s="423"/>
      <c r="L134" s="423"/>
      <c r="M134" s="423"/>
      <c r="N134" s="423"/>
      <c r="O134" s="423"/>
      <c r="P134" s="423"/>
      <c r="Q134" s="423"/>
      <c r="R134" s="423"/>
      <c r="S134" s="423"/>
      <c r="T134" s="423"/>
      <c r="U134" s="423"/>
      <c r="V134" s="423"/>
      <c r="W134" s="423"/>
      <c r="X134" s="423"/>
      <c r="Y134" s="48"/>
      <c r="Z134" s="48"/>
    </row>
    <row r="135" spans="1:53" ht="16.5" hidden="1" customHeight="1" x14ac:dyDescent="0.25">
      <c r="A135" s="326" t="s">
        <v>246</v>
      </c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324"/>
      <c r="Y135" s="315"/>
      <c r="Z135" s="315"/>
    </row>
    <row r="136" spans="1:53" ht="14.25" hidden="1" customHeight="1" x14ac:dyDescent="0.25">
      <c r="A136" s="332" t="s">
        <v>103</v>
      </c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24"/>
      <c r="Y136" s="314"/>
      <c r="Z136" s="314"/>
    </row>
    <row r="137" spans="1:53" ht="27" hidden="1" customHeight="1" x14ac:dyDescent="0.25">
      <c r="A137" s="54" t="s">
        <v>247</v>
      </c>
      <c r="B137" s="54" t="s">
        <v>248</v>
      </c>
      <c r="C137" s="31">
        <v>4301011223</v>
      </c>
      <c r="D137" s="327">
        <v>4607091383423</v>
      </c>
      <c r="E137" s="328"/>
      <c r="F137" s="318">
        <v>1.35</v>
      </c>
      <c r="G137" s="32">
        <v>8</v>
      </c>
      <c r="H137" s="318">
        <v>10.8</v>
      </c>
      <c r="I137" s="318">
        <v>11.375999999999999</v>
      </c>
      <c r="J137" s="32">
        <v>56</v>
      </c>
      <c r="K137" s="32" t="s">
        <v>98</v>
      </c>
      <c r="L137" s="33" t="s">
        <v>128</v>
      </c>
      <c r="M137" s="32">
        <v>35</v>
      </c>
      <c r="N137" s="4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38"/>
      <c r="P137" s="338"/>
      <c r="Q137" s="338"/>
      <c r="R137" s="328"/>
      <c r="S137" s="34"/>
      <c r="T137" s="34"/>
      <c r="U137" s="35" t="s">
        <v>65</v>
      </c>
      <c r="V137" s="319">
        <v>0</v>
      </c>
      <c r="W137" s="320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249</v>
      </c>
      <c r="B138" s="54" t="s">
        <v>250</v>
      </c>
      <c r="C138" s="31">
        <v>4301011338</v>
      </c>
      <c r="D138" s="327">
        <v>4607091381405</v>
      </c>
      <c r="E138" s="328"/>
      <c r="F138" s="318">
        <v>1.35</v>
      </c>
      <c r="G138" s="32">
        <v>8</v>
      </c>
      <c r="H138" s="318">
        <v>10.8</v>
      </c>
      <c r="I138" s="318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38"/>
      <c r="P138" s="338"/>
      <c r="Q138" s="338"/>
      <c r="R138" s="328"/>
      <c r="S138" s="34"/>
      <c r="T138" s="34"/>
      <c r="U138" s="35" t="s">
        <v>65</v>
      </c>
      <c r="V138" s="319">
        <v>0</v>
      </c>
      <c r="W138" s="32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251</v>
      </c>
      <c r="B139" s="54" t="s">
        <v>252</v>
      </c>
      <c r="C139" s="31">
        <v>4301011333</v>
      </c>
      <c r="D139" s="327">
        <v>4607091386516</v>
      </c>
      <c r="E139" s="328"/>
      <c r="F139" s="318">
        <v>1.4</v>
      </c>
      <c r="G139" s="32">
        <v>8</v>
      </c>
      <c r="H139" s="318">
        <v>11.2</v>
      </c>
      <c r="I139" s="318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5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38"/>
      <c r="P139" s="338"/>
      <c r="Q139" s="338"/>
      <c r="R139" s="328"/>
      <c r="S139" s="34"/>
      <c r="T139" s="34"/>
      <c r="U139" s="35" t="s">
        <v>65</v>
      </c>
      <c r="V139" s="319">
        <v>0</v>
      </c>
      <c r="W139" s="32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idden="1" x14ac:dyDescent="0.2">
      <c r="A140" s="323"/>
      <c r="B140" s="324"/>
      <c r="C140" s="324"/>
      <c r="D140" s="324"/>
      <c r="E140" s="324"/>
      <c r="F140" s="324"/>
      <c r="G140" s="324"/>
      <c r="H140" s="324"/>
      <c r="I140" s="324"/>
      <c r="J140" s="324"/>
      <c r="K140" s="324"/>
      <c r="L140" s="324"/>
      <c r="M140" s="325"/>
      <c r="N140" s="329" t="s">
        <v>66</v>
      </c>
      <c r="O140" s="330"/>
      <c r="P140" s="330"/>
      <c r="Q140" s="330"/>
      <c r="R140" s="330"/>
      <c r="S140" s="330"/>
      <c r="T140" s="331"/>
      <c r="U140" s="37" t="s">
        <v>67</v>
      </c>
      <c r="V140" s="321">
        <f>IFERROR(V137/H137,"0")+IFERROR(V138/H138,"0")+IFERROR(V139/H139,"0")</f>
        <v>0</v>
      </c>
      <c r="W140" s="321">
        <f>IFERROR(W137/H137,"0")+IFERROR(W138/H138,"0")+IFERROR(W139/H139,"0")</f>
        <v>0</v>
      </c>
      <c r="X140" s="321">
        <f>IFERROR(IF(X137="",0,X137),"0")+IFERROR(IF(X138="",0,X138),"0")+IFERROR(IF(X139="",0,X139),"0")</f>
        <v>0</v>
      </c>
      <c r="Y140" s="322"/>
      <c r="Z140" s="322"/>
    </row>
    <row r="141" spans="1:53" hidden="1" x14ac:dyDescent="0.2">
      <c r="A141" s="324"/>
      <c r="B141" s="324"/>
      <c r="C141" s="324"/>
      <c r="D141" s="324"/>
      <c r="E141" s="324"/>
      <c r="F141" s="324"/>
      <c r="G141" s="324"/>
      <c r="H141" s="324"/>
      <c r="I141" s="324"/>
      <c r="J141" s="324"/>
      <c r="K141" s="324"/>
      <c r="L141" s="324"/>
      <c r="M141" s="325"/>
      <c r="N141" s="329" t="s">
        <v>66</v>
      </c>
      <c r="O141" s="330"/>
      <c r="P141" s="330"/>
      <c r="Q141" s="330"/>
      <c r="R141" s="330"/>
      <c r="S141" s="330"/>
      <c r="T141" s="331"/>
      <c r="U141" s="37" t="s">
        <v>65</v>
      </c>
      <c r="V141" s="321">
        <f>IFERROR(SUM(V137:V139),"0")</f>
        <v>0</v>
      </c>
      <c r="W141" s="321">
        <f>IFERROR(SUM(W137:W139),"0")</f>
        <v>0</v>
      </c>
      <c r="X141" s="37"/>
      <c r="Y141" s="322"/>
      <c r="Z141" s="322"/>
    </row>
    <row r="142" spans="1:53" ht="16.5" hidden="1" customHeight="1" x14ac:dyDescent="0.25">
      <c r="A142" s="326" t="s">
        <v>253</v>
      </c>
      <c r="B142" s="324"/>
      <c r="C142" s="324"/>
      <c r="D142" s="324"/>
      <c r="E142" s="324"/>
      <c r="F142" s="324"/>
      <c r="G142" s="324"/>
      <c r="H142" s="324"/>
      <c r="I142" s="324"/>
      <c r="J142" s="324"/>
      <c r="K142" s="324"/>
      <c r="L142" s="324"/>
      <c r="M142" s="324"/>
      <c r="N142" s="324"/>
      <c r="O142" s="324"/>
      <c r="P142" s="324"/>
      <c r="Q142" s="324"/>
      <c r="R142" s="324"/>
      <c r="S142" s="324"/>
      <c r="T142" s="324"/>
      <c r="U142" s="324"/>
      <c r="V142" s="324"/>
      <c r="W142" s="324"/>
      <c r="X142" s="324"/>
      <c r="Y142" s="315"/>
      <c r="Z142" s="315"/>
    </row>
    <row r="143" spans="1:53" ht="14.25" hidden="1" customHeight="1" x14ac:dyDescent="0.25">
      <c r="A143" s="332" t="s">
        <v>60</v>
      </c>
      <c r="B143" s="324"/>
      <c r="C143" s="324"/>
      <c r="D143" s="324"/>
      <c r="E143" s="324"/>
      <c r="F143" s="324"/>
      <c r="G143" s="324"/>
      <c r="H143" s="324"/>
      <c r="I143" s="324"/>
      <c r="J143" s="324"/>
      <c r="K143" s="324"/>
      <c r="L143" s="324"/>
      <c r="M143" s="324"/>
      <c r="N143" s="324"/>
      <c r="O143" s="324"/>
      <c r="P143" s="324"/>
      <c r="Q143" s="324"/>
      <c r="R143" s="324"/>
      <c r="S143" s="324"/>
      <c r="T143" s="324"/>
      <c r="U143" s="324"/>
      <c r="V143" s="324"/>
      <c r="W143" s="324"/>
      <c r="X143" s="324"/>
      <c r="Y143" s="314"/>
      <c r="Z143" s="314"/>
    </row>
    <row r="144" spans="1:53" ht="27" hidden="1" customHeight="1" x14ac:dyDescent="0.25">
      <c r="A144" s="54" t="s">
        <v>254</v>
      </c>
      <c r="B144" s="54" t="s">
        <v>255</v>
      </c>
      <c r="C144" s="31">
        <v>4301031191</v>
      </c>
      <c r="D144" s="327">
        <v>4680115880993</v>
      </c>
      <c r="E144" s="328"/>
      <c r="F144" s="318">
        <v>0.7</v>
      </c>
      <c r="G144" s="32">
        <v>6</v>
      </c>
      <c r="H144" s="318">
        <v>4.2</v>
      </c>
      <c r="I144" s="318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38"/>
      <c r="P144" s="338"/>
      <c r="Q144" s="338"/>
      <c r="R144" s="328"/>
      <c r="S144" s="34"/>
      <c r="T144" s="34"/>
      <c r="U144" s="35" t="s">
        <v>65</v>
      </c>
      <c r="V144" s="319">
        <v>0</v>
      </c>
      <c r="W144" s="320">
        <f t="shared" ref="W144:W152" si="6">IFERROR(IF(V144="",0,CEILING((V144/$H144),1)*$H144),"")</f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256</v>
      </c>
      <c r="B145" s="54" t="s">
        <v>257</v>
      </c>
      <c r="C145" s="31">
        <v>4301031204</v>
      </c>
      <c r="D145" s="327">
        <v>4680115881761</v>
      </c>
      <c r="E145" s="328"/>
      <c r="F145" s="318">
        <v>0.7</v>
      </c>
      <c r="G145" s="32">
        <v>6</v>
      </c>
      <c r="H145" s="318">
        <v>4.2</v>
      </c>
      <c r="I145" s="31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38"/>
      <c r="P145" s="338"/>
      <c r="Q145" s="338"/>
      <c r="R145" s="328"/>
      <c r="S145" s="34"/>
      <c r="T145" s="34"/>
      <c r="U145" s="35" t="s">
        <v>65</v>
      </c>
      <c r="V145" s="319">
        <v>0</v>
      </c>
      <c r="W145" s="320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4301031201</v>
      </c>
      <c r="D146" s="327">
        <v>4680115881563</v>
      </c>
      <c r="E146" s="328"/>
      <c r="F146" s="318">
        <v>0.7</v>
      </c>
      <c r="G146" s="32">
        <v>6</v>
      </c>
      <c r="H146" s="318">
        <v>4.2</v>
      </c>
      <c r="I146" s="318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6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38"/>
      <c r="P146" s="338"/>
      <c r="Q146" s="338"/>
      <c r="R146" s="328"/>
      <c r="S146" s="34"/>
      <c r="T146" s="34"/>
      <c r="U146" s="35" t="s">
        <v>65</v>
      </c>
      <c r="V146" s="319">
        <v>60</v>
      </c>
      <c r="W146" s="320">
        <f t="shared" si="6"/>
        <v>63</v>
      </c>
      <c r="X146" s="36">
        <f>IFERROR(IF(W146=0,"",ROUNDUP(W146/H146,0)*0.00753),"")</f>
        <v>0.11295000000000001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4301031199</v>
      </c>
      <c r="D147" s="327">
        <v>4680115880986</v>
      </c>
      <c r="E147" s="328"/>
      <c r="F147" s="318">
        <v>0.35</v>
      </c>
      <c r="G147" s="32">
        <v>6</v>
      </c>
      <c r="H147" s="318">
        <v>2.1</v>
      </c>
      <c r="I147" s="318">
        <v>2.23</v>
      </c>
      <c r="J147" s="32">
        <v>234</v>
      </c>
      <c r="K147" s="32" t="s">
        <v>171</v>
      </c>
      <c r="L147" s="33" t="s">
        <v>64</v>
      </c>
      <c r="M147" s="32">
        <v>40</v>
      </c>
      <c r="N147" s="4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38"/>
      <c r="P147" s="338"/>
      <c r="Q147" s="338"/>
      <c r="R147" s="328"/>
      <c r="S147" s="34"/>
      <c r="T147" s="34"/>
      <c r="U147" s="35" t="s">
        <v>65</v>
      </c>
      <c r="V147" s="319">
        <v>70</v>
      </c>
      <c r="W147" s="320">
        <f t="shared" si="6"/>
        <v>71.400000000000006</v>
      </c>
      <c r="X147" s="36">
        <f>IFERROR(IF(W147=0,"",ROUNDUP(W147/H147,0)*0.00502),"")</f>
        <v>0.17068</v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262</v>
      </c>
      <c r="B148" s="54" t="s">
        <v>263</v>
      </c>
      <c r="C148" s="31">
        <v>4301031190</v>
      </c>
      <c r="D148" s="327">
        <v>4680115880207</v>
      </c>
      <c r="E148" s="328"/>
      <c r="F148" s="318">
        <v>0.4</v>
      </c>
      <c r="G148" s="32">
        <v>6</v>
      </c>
      <c r="H148" s="318">
        <v>2.4</v>
      </c>
      <c r="I148" s="318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54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38"/>
      <c r="P148" s="338"/>
      <c r="Q148" s="338"/>
      <c r="R148" s="328"/>
      <c r="S148" s="34"/>
      <c r="T148" s="34"/>
      <c r="U148" s="35" t="s">
        <v>65</v>
      </c>
      <c r="V148" s="319">
        <v>0</v>
      </c>
      <c r="W148" s="320">
        <f t="shared" si="6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4301031205</v>
      </c>
      <c r="D149" s="327">
        <v>4680115881785</v>
      </c>
      <c r="E149" s="328"/>
      <c r="F149" s="318">
        <v>0.35</v>
      </c>
      <c r="G149" s="32">
        <v>6</v>
      </c>
      <c r="H149" s="318">
        <v>2.1</v>
      </c>
      <c r="I149" s="318">
        <v>2.23</v>
      </c>
      <c r="J149" s="32">
        <v>234</v>
      </c>
      <c r="K149" s="32" t="s">
        <v>171</v>
      </c>
      <c r="L149" s="33" t="s">
        <v>64</v>
      </c>
      <c r="M149" s="32">
        <v>40</v>
      </c>
      <c r="N149" s="4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38"/>
      <c r="P149" s="338"/>
      <c r="Q149" s="338"/>
      <c r="R149" s="328"/>
      <c r="S149" s="34"/>
      <c r="T149" s="34"/>
      <c r="U149" s="35" t="s">
        <v>65</v>
      </c>
      <c r="V149" s="319">
        <v>35</v>
      </c>
      <c r="W149" s="320">
        <f t="shared" si="6"/>
        <v>35.700000000000003</v>
      </c>
      <c r="X149" s="36">
        <f>IFERROR(IF(W149=0,"",ROUNDUP(W149/H149,0)*0.00502),"")</f>
        <v>8.5339999999999999E-2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4301031202</v>
      </c>
      <c r="D150" s="327">
        <v>4680115881679</v>
      </c>
      <c r="E150" s="328"/>
      <c r="F150" s="318">
        <v>0.35</v>
      </c>
      <c r="G150" s="32">
        <v>6</v>
      </c>
      <c r="H150" s="318">
        <v>2.1</v>
      </c>
      <c r="I150" s="318">
        <v>2.2000000000000002</v>
      </c>
      <c r="J150" s="32">
        <v>234</v>
      </c>
      <c r="K150" s="32" t="s">
        <v>171</v>
      </c>
      <c r="L150" s="33" t="s">
        <v>64</v>
      </c>
      <c r="M150" s="32">
        <v>40</v>
      </c>
      <c r="N150" s="4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38"/>
      <c r="P150" s="338"/>
      <c r="Q150" s="338"/>
      <c r="R150" s="328"/>
      <c r="S150" s="34"/>
      <c r="T150" s="34"/>
      <c r="U150" s="35" t="s">
        <v>65</v>
      </c>
      <c r="V150" s="319">
        <v>70</v>
      </c>
      <c r="W150" s="320">
        <f t="shared" si="6"/>
        <v>71.400000000000006</v>
      </c>
      <c r="X150" s="36">
        <f>IFERROR(IF(W150=0,"",ROUNDUP(W150/H150,0)*0.00502),"")</f>
        <v>0.17068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268</v>
      </c>
      <c r="B151" s="54" t="s">
        <v>269</v>
      </c>
      <c r="C151" s="31">
        <v>4301031158</v>
      </c>
      <c r="D151" s="327">
        <v>4680115880191</v>
      </c>
      <c r="E151" s="328"/>
      <c r="F151" s="318">
        <v>0.4</v>
      </c>
      <c r="G151" s="32">
        <v>6</v>
      </c>
      <c r="H151" s="318">
        <v>2.4</v>
      </c>
      <c r="I151" s="318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6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38"/>
      <c r="P151" s="338"/>
      <c r="Q151" s="338"/>
      <c r="R151" s="328"/>
      <c r="S151" s="34"/>
      <c r="T151" s="34"/>
      <c r="U151" s="35" t="s">
        <v>65</v>
      </c>
      <c r="V151" s="319">
        <v>0</v>
      </c>
      <c r="W151" s="320">
        <f t="shared" si="6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16.5" hidden="1" customHeight="1" x14ac:dyDescent="0.25">
      <c r="A152" s="54" t="s">
        <v>270</v>
      </c>
      <c r="B152" s="54" t="s">
        <v>271</v>
      </c>
      <c r="C152" s="31">
        <v>4301031245</v>
      </c>
      <c r="D152" s="327">
        <v>4680115883963</v>
      </c>
      <c r="E152" s="328"/>
      <c r="F152" s="318">
        <v>0.28000000000000003</v>
      </c>
      <c r="G152" s="32">
        <v>6</v>
      </c>
      <c r="H152" s="318">
        <v>1.68</v>
      </c>
      <c r="I152" s="318">
        <v>1.78</v>
      </c>
      <c r="J152" s="32">
        <v>234</v>
      </c>
      <c r="K152" s="32" t="s">
        <v>171</v>
      </c>
      <c r="L152" s="33" t="s">
        <v>64</v>
      </c>
      <c r="M152" s="32">
        <v>40</v>
      </c>
      <c r="N152" s="461" t="s">
        <v>272</v>
      </c>
      <c r="O152" s="338"/>
      <c r="P152" s="338"/>
      <c r="Q152" s="338"/>
      <c r="R152" s="328"/>
      <c r="S152" s="34"/>
      <c r="T152" s="34"/>
      <c r="U152" s="35" t="s">
        <v>65</v>
      </c>
      <c r="V152" s="319">
        <v>0</v>
      </c>
      <c r="W152" s="320">
        <f t="shared" si="6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x14ac:dyDescent="0.2">
      <c r="A153" s="323"/>
      <c r="B153" s="324"/>
      <c r="C153" s="324"/>
      <c r="D153" s="324"/>
      <c r="E153" s="324"/>
      <c r="F153" s="324"/>
      <c r="G153" s="324"/>
      <c r="H153" s="324"/>
      <c r="I153" s="324"/>
      <c r="J153" s="324"/>
      <c r="K153" s="324"/>
      <c r="L153" s="324"/>
      <c r="M153" s="325"/>
      <c r="N153" s="329" t="s">
        <v>66</v>
      </c>
      <c r="O153" s="330"/>
      <c r="P153" s="330"/>
      <c r="Q153" s="330"/>
      <c r="R153" s="330"/>
      <c r="S153" s="330"/>
      <c r="T153" s="331"/>
      <c r="U153" s="37" t="s">
        <v>67</v>
      </c>
      <c r="V153" s="321">
        <f>IFERROR(V144/H144,"0")+IFERROR(V145/H145,"0")+IFERROR(V146/H146,"0")+IFERROR(V147/H147,"0")+IFERROR(V148/H148,"0")+IFERROR(V149/H149,"0")+IFERROR(V150/H150,"0")+IFERROR(V151/H151,"0")+IFERROR(V152/H152,"0")</f>
        <v>97.619047619047606</v>
      </c>
      <c r="W153" s="321">
        <f>IFERROR(W144/H144,"0")+IFERROR(W145/H145,"0")+IFERROR(W146/H146,"0")+IFERROR(W147/H147,"0")+IFERROR(W148/H148,"0")+IFERROR(W149/H149,"0")+IFERROR(W150/H150,"0")+IFERROR(W151/H151,"0")+IFERROR(W152/H152,"0")</f>
        <v>100</v>
      </c>
      <c r="X153" s="321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0.53964999999999996</v>
      </c>
      <c r="Y153" s="322"/>
      <c r="Z153" s="322"/>
    </row>
    <row r="154" spans="1:53" x14ac:dyDescent="0.2">
      <c r="A154" s="324"/>
      <c r="B154" s="324"/>
      <c r="C154" s="324"/>
      <c r="D154" s="324"/>
      <c r="E154" s="324"/>
      <c r="F154" s="324"/>
      <c r="G154" s="324"/>
      <c r="H154" s="324"/>
      <c r="I154" s="324"/>
      <c r="J154" s="324"/>
      <c r="K154" s="324"/>
      <c r="L154" s="324"/>
      <c r="M154" s="325"/>
      <c r="N154" s="329" t="s">
        <v>66</v>
      </c>
      <c r="O154" s="330"/>
      <c r="P154" s="330"/>
      <c r="Q154" s="330"/>
      <c r="R154" s="330"/>
      <c r="S154" s="330"/>
      <c r="T154" s="331"/>
      <c r="U154" s="37" t="s">
        <v>65</v>
      </c>
      <c r="V154" s="321">
        <f>IFERROR(SUM(V144:V152),"0")</f>
        <v>235</v>
      </c>
      <c r="W154" s="321">
        <f>IFERROR(SUM(W144:W152),"0")</f>
        <v>241.50000000000003</v>
      </c>
      <c r="X154" s="37"/>
      <c r="Y154" s="322"/>
      <c r="Z154" s="322"/>
    </row>
    <row r="155" spans="1:53" ht="16.5" hidden="1" customHeight="1" x14ac:dyDescent="0.25">
      <c r="A155" s="326" t="s">
        <v>273</v>
      </c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4"/>
      <c r="M155" s="324"/>
      <c r="N155" s="324"/>
      <c r="O155" s="324"/>
      <c r="P155" s="324"/>
      <c r="Q155" s="324"/>
      <c r="R155" s="324"/>
      <c r="S155" s="324"/>
      <c r="T155" s="324"/>
      <c r="U155" s="324"/>
      <c r="V155" s="324"/>
      <c r="W155" s="324"/>
      <c r="X155" s="324"/>
      <c r="Y155" s="315"/>
      <c r="Z155" s="315"/>
    </row>
    <row r="156" spans="1:53" ht="14.25" hidden="1" customHeight="1" x14ac:dyDescent="0.25">
      <c r="A156" s="332" t="s">
        <v>103</v>
      </c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24"/>
      <c r="N156" s="324"/>
      <c r="O156" s="324"/>
      <c r="P156" s="324"/>
      <c r="Q156" s="324"/>
      <c r="R156" s="324"/>
      <c r="S156" s="324"/>
      <c r="T156" s="324"/>
      <c r="U156" s="324"/>
      <c r="V156" s="324"/>
      <c r="W156" s="324"/>
      <c r="X156" s="324"/>
      <c r="Y156" s="314"/>
      <c r="Z156" s="314"/>
    </row>
    <row r="157" spans="1:53" ht="16.5" hidden="1" customHeight="1" x14ac:dyDescent="0.25">
      <c r="A157" s="54" t="s">
        <v>274</v>
      </c>
      <c r="B157" s="54" t="s">
        <v>275</v>
      </c>
      <c r="C157" s="31">
        <v>4301011450</v>
      </c>
      <c r="D157" s="327">
        <v>4680115881402</v>
      </c>
      <c r="E157" s="328"/>
      <c r="F157" s="318">
        <v>1.35</v>
      </c>
      <c r="G157" s="32">
        <v>8</v>
      </c>
      <c r="H157" s="318">
        <v>10.8</v>
      </c>
      <c r="I157" s="318">
        <v>11.28</v>
      </c>
      <c r="J157" s="32">
        <v>56</v>
      </c>
      <c r="K157" s="32" t="s">
        <v>98</v>
      </c>
      <c r="L157" s="33" t="s">
        <v>99</v>
      </c>
      <c r="M157" s="32">
        <v>55</v>
      </c>
      <c r="N157" s="3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38"/>
      <c r="P157" s="338"/>
      <c r="Q157" s="338"/>
      <c r="R157" s="328"/>
      <c r="S157" s="34"/>
      <c r="T157" s="34"/>
      <c r="U157" s="35" t="s">
        <v>65</v>
      </c>
      <c r="V157" s="319">
        <v>0</v>
      </c>
      <c r="W157" s="320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40" t="s">
        <v>1</v>
      </c>
    </row>
    <row r="158" spans="1:53" ht="27" hidden="1" customHeight="1" x14ac:dyDescent="0.25">
      <c r="A158" s="54" t="s">
        <v>276</v>
      </c>
      <c r="B158" s="54" t="s">
        <v>277</v>
      </c>
      <c r="C158" s="31">
        <v>4301011454</v>
      </c>
      <c r="D158" s="327">
        <v>4680115881396</v>
      </c>
      <c r="E158" s="328"/>
      <c r="F158" s="318">
        <v>0.45</v>
      </c>
      <c r="G158" s="32">
        <v>6</v>
      </c>
      <c r="H158" s="318">
        <v>2.7</v>
      </c>
      <c r="I158" s="318">
        <v>2.9</v>
      </c>
      <c r="J158" s="32">
        <v>156</v>
      </c>
      <c r="K158" s="32" t="s">
        <v>63</v>
      </c>
      <c r="L158" s="33" t="s">
        <v>64</v>
      </c>
      <c r="M158" s="32">
        <v>55</v>
      </c>
      <c r="N158" s="5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38"/>
      <c r="P158" s="338"/>
      <c r="Q158" s="338"/>
      <c r="R158" s="328"/>
      <c r="S158" s="34"/>
      <c r="T158" s="34"/>
      <c r="U158" s="35" t="s">
        <v>65</v>
      </c>
      <c r="V158" s="319">
        <v>0</v>
      </c>
      <c r="W158" s="320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41" t="s">
        <v>1</v>
      </c>
    </row>
    <row r="159" spans="1:53" hidden="1" x14ac:dyDescent="0.2">
      <c r="A159" s="323"/>
      <c r="B159" s="324"/>
      <c r="C159" s="324"/>
      <c r="D159" s="324"/>
      <c r="E159" s="324"/>
      <c r="F159" s="324"/>
      <c r="G159" s="324"/>
      <c r="H159" s="324"/>
      <c r="I159" s="324"/>
      <c r="J159" s="324"/>
      <c r="K159" s="324"/>
      <c r="L159" s="324"/>
      <c r="M159" s="325"/>
      <c r="N159" s="329" t="s">
        <v>66</v>
      </c>
      <c r="O159" s="330"/>
      <c r="P159" s="330"/>
      <c r="Q159" s="330"/>
      <c r="R159" s="330"/>
      <c r="S159" s="330"/>
      <c r="T159" s="331"/>
      <c r="U159" s="37" t="s">
        <v>67</v>
      </c>
      <c r="V159" s="321">
        <f>IFERROR(V157/H157,"0")+IFERROR(V158/H158,"0")</f>
        <v>0</v>
      </c>
      <c r="W159" s="321">
        <f>IFERROR(W157/H157,"0")+IFERROR(W158/H158,"0")</f>
        <v>0</v>
      </c>
      <c r="X159" s="321">
        <f>IFERROR(IF(X157="",0,X157),"0")+IFERROR(IF(X158="",0,X158),"0")</f>
        <v>0</v>
      </c>
      <c r="Y159" s="322"/>
      <c r="Z159" s="322"/>
    </row>
    <row r="160" spans="1:53" hidden="1" x14ac:dyDescent="0.2">
      <c r="A160" s="324"/>
      <c r="B160" s="324"/>
      <c r="C160" s="324"/>
      <c r="D160" s="324"/>
      <c r="E160" s="324"/>
      <c r="F160" s="324"/>
      <c r="G160" s="324"/>
      <c r="H160" s="324"/>
      <c r="I160" s="324"/>
      <c r="J160" s="324"/>
      <c r="K160" s="324"/>
      <c r="L160" s="324"/>
      <c r="M160" s="325"/>
      <c r="N160" s="329" t="s">
        <v>66</v>
      </c>
      <c r="O160" s="330"/>
      <c r="P160" s="330"/>
      <c r="Q160" s="330"/>
      <c r="R160" s="330"/>
      <c r="S160" s="330"/>
      <c r="T160" s="331"/>
      <c r="U160" s="37" t="s">
        <v>65</v>
      </c>
      <c r="V160" s="321">
        <f>IFERROR(SUM(V157:V158),"0")</f>
        <v>0</v>
      </c>
      <c r="W160" s="321">
        <f>IFERROR(SUM(W157:W158),"0")</f>
        <v>0</v>
      </c>
      <c r="X160" s="37"/>
      <c r="Y160" s="322"/>
      <c r="Z160" s="322"/>
    </row>
    <row r="161" spans="1:53" ht="14.25" hidden="1" customHeight="1" x14ac:dyDescent="0.25">
      <c r="A161" s="332" t="s">
        <v>95</v>
      </c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4"/>
      <c r="M161" s="324"/>
      <c r="N161" s="324"/>
      <c r="O161" s="324"/>
      <c r="P161" s="324"/>
      <c r="Q161" s="324"/>
      <c r="R161" s="324"/>
      <c r="S161" s="324"/>
      <c r="T161" s="324"/>
      <c r="U161" s="324"/>
      <c r="V161" s="324"/>
      <c r="W161" s="324"/>
      <c r="X161" s="324"/>
      <c r="Y161" s="314"/>
      <c r="Z161" s="314"/>
    </row>
    <row r="162" spans="1:53" ht="16.5" hidden="1" customHeight="1" x14ac:dyDescent="0.25">
      <c r="A162" s="54" t="s">
        <v>278</v>
      </c>
      <c r="B162" s="54" t="s">
        <v>279</v>
      </c>
      <c r="C162" s="31">
        <v>4301020262</v>
      </c>
      <c r="D162" s="327">
        <v>4680115882935</v>
      </c>
      <c r="E162" s="328"/>
      <c r="F162" s="318">
        <v>1.35</v>
      </c>
      <c r="G162" s="32">
        <v>8</v>
      </c>
      <c r="H162" s="318">
        <v>10.8</v>
      </c>
      <c r="I162" s="318">
        <v>11.28</v>
      </c>
      <c r="J162" s="32">
        <v>56</v>
      </c>
      <c r="K162" s="32" t="s">
        <v>98</v>
      </c>
      <c r="L162" s="33" t="s">
        <v>128</v>
      </c>
      <c r="M162" s="32">
        <v>50</v>
      </c>
      <c r="N162" s="576" t="s">
        <v>280</v>
      </c>
      <c r="O162" s="338"/>
      <c r="P162" s="338"/>
      <c r="Q162" s="338"/>
      <c r="R162" s="328"/>
      <c r="S162" s="34"/>
      <c r="T162" s="34"/>
      <c r="U162" s="35" t="s">
        <v>65</v>
      </c>
      <c r="V162" s="319">
        <v>0</v>
      </c>
      <c r="W162" s="320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2" t="s">
        <v>1</v>
      </c>
    </row>
    <row r="163" spans="1:53" ht="16.5" hidden="1" customHeight="1" x14ac:dyDescent="0.25">
      <c r="A163" s="54" t="s">
        <v>281</v>
      </c>
      <c r="B163" s="54" t="s">
        <v>282</v>
      </c>
      <c r="C163" s="31">
        <v>4301020220</v>
      </c>
      <c r="D163" s="327">
        <v>4680115880764</v>
      </c>
      <c r="E163" s="328"/>
      <c r="F163" s="318">
        <v>0.35</v>
      </c>
      <c r="G163" s="32">
        <v>6</v>
      </c>
      <c r="H163" s="318">
        <v>2.1</v>
      </c>
      <c r="I163" s="318">
        <v>2.2999999999999998</v>
      </c>
      <c r="J163" s="32">
        <v>156</v>
      </c>
      <c r="K163" s="32" t="s">
        <v>63</v>
      </c>
      <c r="L163" s="33" t="s">
        <v>99</v>
      </c>
      <c r="M163" s="32">
        <v>50</v>
      </c>
      <c r="N163" s="5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38"/>
      <c r="P163" s="338"/>
      <c r="Q163" s="338"/>
      <c r="R163" s="328"/>
      <c r="S163" s="34"/>
      <c r="T163" s="34"/>
      <c r="U163" s="35" t="s">
        <v>65</v>
      </c>
      <c r="V163" s="319">
        <v>0</v>
      </c>
      <c r="W163" s="320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3" t="s">
        <v>1</v>
      </c>
    </row>
    <row r="164" spans="1:53" hidden="1" x14ac:dyDescent="0.2">
      <c r="A164" s="323"/>
      <c r="B164" s="324"/>
      <c r="C164" s="324"/>
      <c r="D164" s="324"/>
      <c r="E164" s="324"/>
      <c r="F164" s="324"/>
      <c r="G164" s="324"/>
      <c r="H164" s="324"/>
      <c r="I164" s="324"/>
      <c r="J164" s="324"/>
      <c r="K164" s="324"/>
      <c r="L164" s="324"/>
      <c r="M164" s="325"/>
      <c r="N164" s="329" t="s">
        <v>66</v>
      </c>
      <c r="O164" s="330"/>
      <c r="P164" s="330"/>
      <c r="Q164" s="330"/>
      <c r="R164" s="330"/>
      <c r="S164" s="330"/>
      <c r="T164" s="331"/>
      <c r="U164" s="37" t="s">
        <v>67</v>
      </c>
      <c r="V164" s="321">
        <f>IFERROR(V162/H162,"0")+IFERROR(V163/H163,"0")</f>
        <v>0</v>
      </c>
      <c r="W164" s="321">
        <f>IFERROR(W162/H162,"0")+IFERROR(W163/H163,"0")</f>
        <v>0</v>
      </c>
      <c r="X164" s="321">
        <f>IFERROR(IF(X162="",0,X162),"0")+IFERROR(IF(X163="",0,X163),"0")</f>
        <v>0</v>
      </c>
      <c r="Y164" s="322"/>
      <c r="Z164" s="322"/>
    </row>
    <row r="165" spans="1:53" hidden="1" x14ac:dyDescent="0.2">
      <c r="A165" s="324"/>
      <c r="B165" s="324"/>
      <c r="C165" s="324"/>
      <c r="D165" s="324"/>
      <c r="E165" s="324"/>
      <c r="F165" s="324"/>
      <c r="G165" s="324"/>
      <c r="H165" s="324"/>
      <c r="I165" s="324"/>
      <c r="J165" s="324"/>
      <c r="K165" s="324"/>
      <c r="L165" s="324"/>
      <c r="M165" s="325"/>
      <c r="N165" s="329" t="s">
        <v>66</v>
      </c>
      <c r="O165" s="330"/>
      <c r="P165" s="330"/>
      <c r="Q165" s="330"/>
      <c r="R165" s="330"/>
      <c r="S165" s="330"/>
      <c r="T165" s="331"/>
      <c r="U165" s="37" t="s">
        <v>65</v>
      </c>
      <c r="V165" s="321">
        <f>IFERROR(SUM(V162:V163),"0")</f>
        <v>0</v>
      </c>
      <c r="W165" s="321">
        <f>IFERROR(SUM(W162:W163),"0")</f>
        <v>0</v>
      </c>
      <c r="X165" s="37"/>
      <c r="Y165" s="322"/>
      <c r="Z165" s="322"/>
    </row>
    <row r="166" spans="1:53" ht="14.25" hidden="1" customHeight="1" x14ac:dyDescent="0.25">
      <c r="A166" s="332" t="s">
        <v>60</v>
      </c>
      <c r="B166" s="324"/>
      <c r="C166" s="324"/>
      <c r="D166" s="324"/>
      <c r="E166" s="324"/>
      <c r="F166" s="324"/>
      <c r="G166" s="324"/>
      <c r="H166" s="324"/>
      <c r="I166" s="324"/>
      <c r="J166" s="324"/>
      <c r="K166" s="324"/>
      <c r="L166" s="324"/>
      <c r="M166" s="324"/>
      <c r="N166" s="324"/>
      <c r="O166" s="324"/>
      <c r="P166" s="324"/>
      <c r="Q166" s="324"/>
      <c r="R166" s="324"/>
      <c r="S166" s="324"/>
      <c r="T166" s="324"/>
      <c r="U166" s="324"/>
      <c r="V166" s="324"/>
      <c r="W166" s="324"/>
      <c r="X166" s="324"/>
      <c r="Y166" s="314"/>
      <c r="Z166" s="314"/>
    </row>
    <row r="167" spans="1:53" ht="27" hidden="1" customHeight="1" x14ac:dyDescent="0.25">
      <c r="A167" s="54" t="s">
        <v>283</v>
      </c>
      <c r="B167" s="54" t="s">
        <v>284</v>
      </c>
      <c r="C167" s="31">
        <v>4301031224</v>
      </c>
      <c r="D167" s="327">
        <v>4680115882683</v>
      </c>
      <c r="E167" s="328"/>
      <c r="F167" s="318">
        <v>0.9</v>
      </c>
      <c r="G167" s="32">
        <v>6</v>
      </c>
      <c r="H167" s="318">
        <v>5.4</v>
      </c>
      <c r="I167" s="318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38"/>
      <c r="P167" s="338"/>
      <c r="Q167" s="338"/>
      <c r="R167" s="328"/>
      <c r="S167" s="34"/>
      <c r="T167" s="34"/>
      <c r="U167" s="35" t="s">
        <v>65</v>
      </c>
      <c r="V167" s="319">
        <v>0</v>
      </c>
      <c r="W167" s="320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285</v>
      </c>
      <c r="B168" s="54" t="s">
        <v>286</v>
      </c>
      <c r="C168" s="31">
        <v>4301031230</v>
      </c>
      <c r="D168" s="327">
        <v>4680115882690</v>
      </c>
      <c r="E168" s="328"/>
      <c r="F168" s="318">
        <v>0.9</v>
      </c>
      <c r="G168" s="32">
        <v>6</v>
      </c>
      <c r="H168" s="318">
        <v>5.4</v>
      </c>
      <c r="I168" s="31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38"/>
      <c r="P168" s="338"/>
      <c r="Q168" s="338"/>
      <c r="R168" s="328"/>
      <c r="S168" s="34"/>
      <c r="T168" s="34"/>
      <c r="U168" s="35" t="s">
        <v>65</v>
      </c>
      <c r="V168" s="319">
        <v>0</v>
      </c>
      <c r="W168" s="320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287</v>
      </c>
      <c r="B169" s="54" t="s">
        <v>288</v>
      </c>
      <c r="C169" s="31">
        <v>4301031220</v>
      </c>
      <c r="D169" s="327">
        <v>4680115882669</v>
      </c>
      <c r="E169" s="328"/>
      <c r="F169" s="318">
        <v>0.9</v>
      </c>
      <c r="G169" s="32">
        <v>6</v>
      </c>
      <c r="H169" s="318">
        <v>5.4</v>
      </c>
      <c r="I169" s="31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38"/>
      <c r="P169" s="338"/>
      <c r="Q169" s="338"/>
      <c r="R169" s="328"/>
      <c r="S169" s="34"/>
      <c r="T169" s="34"/>
      <c r="U169" s="35" t="s">
        <v>65</v>
      </c>
      <c r="V169" s="319">
        <v>0</v>
      </c>
      <c r="W169" s="32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289</v>
      </c>
      <c r="B170" s="54" t="s">
        <v>290</v>
      </c>
      <c r="C170" s="31">
        <v>4301031221</v>
      </c>
      <c r="D170" s="327">
        <v>4680115882676</v>
      </c>
      <c r="E170" s="328"/>
      <c r="F170" s="318">
        <v>0.9</v>
      </c>
      <c r="G170" s="32">
        <v>6</v>
      </c>
      <c r="H170" s="318">
        <v>5.4</v>
      </c>
      <c r="I170" s="31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38"/>
      <c r="P170" s="338"/>
      <c r="Q170" s="338"/>
      <c r="R170" s="328"/>
      <c r="S170" s="34"/>
      <c r="T170" s="34"/>
      <c r="U170" s="35" t="s">
        <v>65</v>
      </c>
      <c r="V170" s="319">
        <v>0</v>
      </c>
      <c r="W170" s="32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idden="1" x14ac:dyDescent="0.2">
      <c r="A171" s="323"/>
      <c r="B171" s="324"/>
      <c r="C171" s="324"/>
      <c r="D171" s="324"/>
      <c r="E171" s="324"/>
      <c r="F171" s="324"/>
      <c r="G171" s="324"/>
      <c r="H171" s="324"/>
      <c r="I171" s="324"/>
      <c r="J171" s="324"/>
      <c r="K171" s="324"/>
      <c r="L171" s="324"/>
      <c r="M171" s="325"/>
      <c r="N171" s="329" t="s">
        <v>66</v>
      </c>
      <c r="O171" s="330"/>
      <c r="P171" s="330"/>
      <c r="Q171" s="330"/>
      <c r="R171" s="330"/>
      <c r="S171" s="330"/>
      <c r="T171" s="331"/>
      <c r="U171" s="37" t="s">
        <v>67</v>
      </c>
      <c r="V171" s="321">
        <f>IFERROR(V167/H167,"0")+IFERROR(V168/H168,"0")+IFERROR(V169/H169,"0")+IFERROR(V170/H170,"0")</f>
        <v>0</v>
      </c>
      <c r="W171" s="321">
        <f>IFERROR(W167/H167,"0")+IFERROR(W168/H168,"0")+IFERROR(W169/H169,"0")+IFERROR(W170/H170,"0")</f>
        <v>0</v>
      </c>
      <c r="X171" s="321">
        <f>IFERROR(IF(X167="",0,X167),"0")+IFERROR(IF(X168="",0,X168),"0")+IFERROR(IF(X169="",0,X169),"0")+IFERROR(IF(X170="",0,X170),"0")</f>
        <v>0</v>
      </c>
      <c r="Y171" s="322"/>
      <c r="Z171" s="322"/>
    </row>
    <row r="172" spans="1:53" hidden="1" x14ac:dyDescent="0.2">
      <c r="A172" s="324"/>
      <c r="B172" s="324"/>
      <c r="C172" s="324"/>
      <c r="D172" s="324"/>
      <c r="E172" s="324"/>
      <c r="F172" s="324"/>
      <c r="G172" s="324"/>
      <c r="H172" s="324"/>
      <c r="I172" s="324"/>
      <c r="J172" s="324"/>
      <c r="K172" s="324"/>
      <c r="L172" s="324"/>
      <c r="M172" s="325"/>
      <c r="N172" s="329" t="s">
        <v>66</v>
      </c>
      <c r="O172" s="330"/>
      <c r="P172" s="330"/>
      <c r="Q172" s="330"/>
      <c r="R172" s="330"/>
      <c r="S172" s="330"/>
      <c r="T172" s="331"/>
      <c r="U172" s="37" t="s">
        <v>65</v>
      </c>
      <c r="V172" s="321">
        <f>IFERROR(SUM(V167:V170),"0")</f>
        <v>0</v>
      </c>
      <c r="W172" s="321">
        <f>IFERROR(SUM(W167:W170),"0")</f>
        <v>0</v>
      </c>
      <c r="X172" s="37"/>
      <c r="Y172" s="322"/>
      <c r="Z172" s="322"/>
    </row>
    <row r="173" spans="1:53" ht="14.25" hidden="1" customHeight="1" x14ac:dyDescent="0.25">
      <c r="A173" s="332" t="s">
        <v>68</v>
      </c>
      <c r="B173" s="324"/>
      <c r="C173" s="324"/>
      <c r="D173" s="324"/>
      <c r="E173" s="324"/>
      <c r="F173" s="324"/>
      <c r="G173" s="324"/>
      <c r="H173" s="324"/>
      <c r="I173" s="324"/>
      <c r="J173" s="324"/>
      <c r="K173" s="324"/>
      <c r="L173" s="324"/>
      <c r="M173" s="324"/>
      <c r="N173" s="324"/>
      <c r="O173" s="324"/>
      <c r="P173" s="324"/>
      <c r="Q173" s="324"/>
      <c r="R173" s="324"/>
      <c r="S173" s="324"/>
      <c r="T173" s="324"/>
      <c r="U173" s="324"/>
      <c r="V173" s="324"/>
      <c r="W173" s="324"/>
      <c r="X173" s="324"/>
      <c r="Y173" s="314"/>
      <c r="Z173" s="314"/>
    </row>
    <row r="174" spans="1:53" ht="27" hidden="1" customHeight="1" x14ac:dyDescent="0.25">
      <c r="A174" s="54" t="s">
        <v>291</v>
      </c>
      <c r="B174" s="54" t="s">
        <v>292</v>
      </c>
      <c r="C174" s="31">
        <v>4301051409</v>
      </c>
      <c r="D174" s="327">
        <v>4680115881556</v>
      </c>
      <c r="E174" s="328"/>
      <c r="F174" s="318">
        <v>1</v>
      </c>
      <c r="G174" s="32">
        <v>4</v>
      </c>
      <c r="H174" s="318">
        <v>4</v>
      </c>
      <c r="I174" s="318">
        <v>4.4080000000000004</v>
      </c>
      <c r="J174" s="32">
        <v>104</v>
      </c>
      <c r="K174" s="32" t="s">
        <v>98</v>
      </c>
      <c r="L174" s="33" t="s">
        <v>128</v>
      </c>
      <c r="M174" s="32">
        <v>45</v>
      </c>
      <c r="N174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38"/>
      <c r="P174" s="338"/>
      <c r="Q174" s="338"/>
      <c r="R174" s="328"/>
      <c r="S174" s="34"/>
      <c r="T174" s="34"/>
      <c r="U174" s="35" t="s">
        <v>65</v>
      </c>
      <c r="V174" s="319">
        <v>0</v>
      </c>
      <c r="W174" s="320">
        <f t="shared" ref="W174:W190" si="7">IFERROR(IF(V174="",0,CEILING((V174/$H174),1)*$H174),"")</f>
        <v>0</v>
      </c>
      <c r="X174" s="36" t="str">
        <f>IFERROR(IF(W174=0,"",ROUNDUP(W174/H174,0)*0.01196),"")</f>
        <v/>
      </c>
      <c r="Y174" s="56"/>
      <c r="Z174" s="57"/>
      <c r="AD174" s="58"/>
      <c r="BA174" s="148" t="s">
        <v>1</v>
      </c>
    </row>
    <row r="175" spans="1:53" ht="16.5" customHeight="1" x14ac:dyDescent="0.25">
      <c r="A175" s="54" t="s">
        <v>293</v>
      </c>
      <c r="B175" s="54" t="s">
        <v>294</v>
      </c>
      <c r="C175" s="31">
        <v>4301051538</v>
      </c>
      <c r="D175" s="327">
        <v>4680115880573</v>
      </c>
      <c r="E175" s="328"/>
      <c r="F175" s="318">
        <v>1.45</v>
      </c>
      <c r="G175" s="32">
        <v>6</v>
      </c>
      <c r="H175" s="318">
        <v>8.6999999999999993</v>
      </c>
      <c r="I175" s="318">
        <v>9.2639999999999993</v>
      </c>
      <c r="J175" s="32">
        <v>56</v>
      </c>
      <c r="K175" s="32" t="s">
        <v>98</v>
      </c>
      <c r="L175" s="33" t="s">
        <v>64</v>
      </c>
      <c r="M175" s="32">
        <v>45</v>
      </c>
      <c r="N175" s="357" t="s">
        <v>295</v>
      </c>
      <c r="O175" s="338"/>
      <c r="P175" s="338"/>
      <c r="Q175" s="338"/>
      <c r="R175" s="328"/>
      <c r="S175" s="34"/>
      <c r="T175" s="34"/>
      <c r="U175" s="35" t="s">
        <v>65</v>
      </c>
      <c r="V175" s="319">
        <v>100</v>
      </c>
      <c r="W175" s="320">
        <f t="shared" si="7"/>
        <v>104.39999999999999</v>
      </c>
      <c r="X175" s="36">
        <f>IFERROR(IF(W175=0,"",ROUNDUP(W175/H175,0)*0.02175),"")</f>
        <v>0.26100000000000001</v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296</v>
      </c>
      <c r="B176" s="54" t="s">
        <v>297</v>
      </c>
      <c r="C176" s="31">
        <v>4301051408</v>
      </c>
      <c r="D176" s="327">
        <v>4680115881594</v>
      </c>
      <c r="E176" s="328"/>
      <c r="F176" s="318">
        <v>1.35</v>
      </c>
      <c r="G176" s="32">
        <v>6</v>
      </c>
      <c r="H176" s="318">
        <v>8.1</v>
      </c>
      <c r="I176" s="318">
        <v>8.6639999999999997</v>
      </c>
      <c r="J176" s="32">
        <v>56</v>
      </c>
      <c r="K176" s="32" t="s">
        <v>98</v>
      </c>
      <c r="L176" s="33" t="s">
        <v>128</v>
      </c>
      <c r="M176" s="32">
        <v>40</v>
      </c>
      <c r="N176" s="3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38"/>
      <c r="P176" s="338"/>
      <c r="Q176" s="338"/>
      <c r="R176" s="328"/>
      <c r="S176" s="34"/>
      <c r="T176" s="34"/>
      <c r="U176" s="35" t="s">
        <v>65</v>
      </c>
      <c r="V176" s="319">
        <v>0</v>
      </c>
      <c r="W176" s="320">
        <f t="shared" si="7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298</v>
      </c>
      <c r="B177" s="54" t="s">
        <v>299</v>
      </c>
      <c r="C177" s="31">
        <v>4301051505</v>
      </c>
      <c r="D177" s="327">
        <v>4680115881587</v>
      </c>
      <c r="E177" s="328"/>
      <c r="F177" s="318">
        <v>1</v>
      </c>
      <c r="G177" s="32">
        <v>4</v>
      </c>
      <c r="H177" s="318">
        <v>4</v>
      </c>
      <c r="I177" s="318">
        <v>4.4080000000000004</v>
      </c>
      <c r="J177" s="32">
        <v>104</v>
      </c>
      <c r="K177" s="32" t="s">
        <v>98</v>
      </c>
      <c r="L177" s="33" t="s">
        <v>64</v>
      </c>
      <c r="M177" s="32">
        <v>40</v>
      </c>
      <c r="N177" s="565" t="s">
        <v>300</v>
      </c>
      <c r="O177" s="338"/>
      <c r="P177" s="338"/>
      <c r="Q177" s="338"/>
      <c r="R177" s="328"/>
      <c r="S177" s="34"/>
      <c r="T177" s="34"/>
      <c r="U177" s="35" t="s">
        <v>65</v>
      </c>
      <c r="V177" s="319">
        <v>0</v>
      </c>
      <c r="W177" s="320">
        <f t="shared" si="7"/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301</v>
      </c>
      <c r="B178" s="54" t="s">
        <v>302</v>
      </c>
      <c r="C178" s="31">
        <v>4301051380</v>
      </c>
      <c r="D178" s="327">
        <v>4680115880962</v>
      </c>
      <c r="E178" s="328"/>
      <c r="F178" s="318">
        <v>1.3</v>
      </c>
      <c r="G178" s="32">
        <v>6</v>
      </c>
      <c r="H178" s="318">
        <v>7.8</v>
      </c>
      <c r="I178" s="318">
        <v>8.3640000000000008</v>
      </c>
      <c r="J178" s="32">
        <v>56</v>
      </c>
      <c r="K178" s="32" t="s">
        <v>98</v>
      </c>
      <c r="L178" s="33" t="s">
        <v>64</v>
      </c>
      <c r="M178" s="32">
        <v>40</v>
      </c>
      <c r="N178" s="45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38"/>
      <c r="P178" s="338"/>
      <c r="Q178" s="338"/>
      <c r="R178" s="328"/>
      <c r="S178" s="34"/>
      <c r="T178" s="34"/>
      <c r="U178" s="35" t="s">
        <v>65</v>
      </c>
      <c r="V178" s="319">
        <v>0</v>
      </c>
      <c r="W178" s="320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303</v>
      </c>
      <c r="B179" s="54" t="s">
        <v>304</v>
      </c>
      <c r="C179" s="31">
        <v>4301051411</v>
      </c>
      <c r="D179" s="327">
        <v>4680115881617</v>
      </c>
      <c r="E179" s="328"/>
      <c r="F179" s="318">
        <v>1.35</v>
      </c>
      <c r="G179" s="32">
        <v>6</v>
      </c>
      <c r="H179" s="318">
        <v>8.1</v>
      </c>
      <c r="I179" s="318">
        <v>8.6460000000000008</v>
      </c>
      <c r="J179" s="32">
        <v>56</v>
      </c>
      <c r="K179" s="32" t="s">
        <v>98</v>
      </c>
      <c r="L179" s="33" t="s">
        <v>128</v>
      </c>
      <c r="M179" s="32">
        <v>40</v>
      </c>
      <c r="N179" s="5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38"/>
      <c r="P179" s="338"/>
      <c r="Q179" s="338"/>
      <c r="R179" s="328"/>
      <c r="S179" s="34"/>
      <c r="T179" s="34"/>
      <c r="U179" s="35" t="s">
        <v>65</v>
      </c>
      <c r="V179" s="319">
        <v>0</v>
      </c>
      <c r="W179" s="320">
        <f t="shared" si="7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4301051487</v>
      </c>
      <c r="D180" s="327">
        <v>4680115881228</v>
      </c>
      <c r="E180" s="328"/>
      <c r="F180" s="318">
        <v>0.4</v>
      </c>
      <c r="G180" s="32">
        <v>6</v>
      </c>
      <c r="H180" s="318">
        <v>2.4</v>
      </c>
      <c r="I180" s="318">
        <v>2.6720000000000002</v>
      </c>
      <c r="J180" s="32">
        <v>156</v>
      </c>
      <c r="K180" s="32" t="s">
        <v>63</v>
      </c>
      <c r="L180" s="33" t="s">
        <v>64</v>
      </c>
      <c r="M180" s="32">
        <v>40</v>
      </c>
      <c r="N180" s="653" t="s">
        <v>307</v>
      </c>
      <c r="O180" s="338"/>
      <c r="P180" s="338"/>
      <c r="Q180" s="338"/>
      <c r="R180" s="328"/>
      <c r="S180" s="34"/>
      <c r="T180" s="34"/>
      <c r="U180" s="35" t="s">
        <v>65</v>
      </c>
      <c r="V180" s="319">
        <v>160</v>
      </c>
      <c r="W180" s="320">
        <f t="shared" si="7"/>
        <v>160.79999999999998</v>
      </c>
      <c r="X180" s="36">
        <f>IFERROR(IF(W180=0,"",ROUNDUP(W180/H180,0)*0.00753),"")</f>
        <v>0.50451000000000001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308</v>
      </c>
      <c r="B181" s="54" t="s">
        <v>309</v>
      </c>
      <c r="C181" s="31">
        <v>4301051506</v>
      </c>
      <c r="D181" s="327">
        <v>4680115881037</v>
      </c>
      <c r="E181" s="328"/>
      <c r="F181" s="318">
        <v>0.84</v>
      </c>
      <c r="G181" s="32">
        <v>4</v>
      </c>
      <c r="H181" s="318">
        <v>3.36</v>
      </c>
      <c r="I181" s="318">
        <v>3.6179999999999999</v>
      </c>
      <c r="J181" s="32">
        <v>120</v>
      </c>
      <c r="K181" s="32" t="s">
        <v>63</v>
      </c>
      <c r="L181" s="33" t="s">
        <v>64</v>
      </c>
      <c r="M181" s="32">
        <v>40</v>
      </c>
      <c r="N181" s="351" t="s">
        <v>310</v>
      </c>
      <c r="O181" s="338"/>
      <c r="P181" s="338"/>
      <c r="Q181" s="338"/>
      <c r="R181" s="328"/>
      <c r="S181" s="34"/>
      <c r="T181" s="34"/>
      <c r="U181" s="35" t="s">
        <v>65</v>
      </c>
      <c r="V181" s="319">
        <v>0</v>
      </c>
      <c r="W181" s="320">
        <f t="shared" si="7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311</v>
      </c>
      <c r="B182" s="54" t="s">
        <v>312</v>
      </c>
      <c r="C182" s="31">
        <v>4301051384</v>
      </c>
      <c r="D182" s="327">
        <v>4680115881211</v>
      </c>
      <c r="E182" s="328"/>
      <c r="F182" s="318">
        <v>0.4</v>
      </c>
      <c r="G182" s="32">
        <v>6</v>
      </c>
      <c r="H182" s="318">
        <v>2.4</v>
      </c>
      <c r="I182" s="318">
        <v>2.6</v>
      </c>
      <c r="J182" s="32">
        <v>156</v>
      </c>
      <c r="K182" s="32" t="s">
        <v>63</v>
      </c>
      <c r="L182" s="33" t="s">
        <v>64</v>
      </c>
      <c r="M182" s="32">
        <v>45</v>
      </c>
      <c r="N182" s="65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38"/>
      <c r="P182" s="338"/>
      <c r="Q182" s="338"/>
      <c r="R182" s="328"/>
      <c r="S182" s="34"/>
      <c r="T182" s="34"/>
      <c r="U182" s="35" t="s">
        <v>65</v>
      </c>
      <c r="V182" s="319">
        <v>160</v>
      </c>
      <c r="W182" s="320">
        <f t="shared" si="7"/>
        <v>160.79999999999998</v>
      </c>
      <c r="X182" s="36">
        <f>IFERROR(IF(W182=0,"",ROUNDUP(W182/H182,0)*0.00753),"")</f>
        <v>0.50451000000000001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313</v>
      </c>
      <c r="B183" s="54" t="s">
        <v>314</v>
      </c>
      <c r="C183" s="31">
        <v>4301051378</v>
      </c>
      <c r="D183" s="327">
        <v>4680115881020</v>
      </c>
      <c r="E183" s="328"/>
      <c r="F183" s="318">
        <v>0.84</v>
      </c>
      <c r="G183" s="32">
        <v>4</v>
      </c>
      <c r="H183" s="318">
        <v>3.36</v>
      </c>
      <c r="I183" s="318">
        <v>3.57</v>
      </c>
      <c r="J183" s="32">
        <v>120</v>
      </c>
      <c r="K183" s="32" t="s">
        <v>63</v>
      </c>
      <c r="L183" s="33" t="s">
        <v>64</v>
      </c>
      <c r="M183" s="32">
        <v>45</v>
      </c>
      <c r="N183" s="5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38"/>
      <c r="P183" s="338"/>
      <c r="Q183" s="338"/>
      <c r="R183" s="328"/>
      <c r="S183" s="34"/>
      <c r="T183" s="34"/>
      <c r="U183" s="35" t="s">
        <v>65</v>
      </c>
      <c r="V183" s="319">
        <v>0</v>
      </c>
      <c r="W183" s="320">
        <f t="shared" si="7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315</v>
      </c>
      <c r="B184" s="54" t="s">
        <v>316</v>
      </c>
      <c r="C184" s="31">
        <v>4301051407</v>
      </c>
      <c r="D184" s="327">
        <v>4680115882195</v>
      </c>
      <c r="E184" s="328"/>
      <c r="F184" s="318">
        <v>0.4</v>
      </c>
      <c r="G184" s="32">
        <v>6</v>
      </c>
      <c r="H184" s="318">
        <v>2.4</v>
      </c>
      <c r="I184" s="318">
        <v>2.69</v>
      </c>
      <c r="J184" s="32">
        <v>156</v>
      </c>
      <c r="K184" s="32" t="s">
        <v>63</v>
      </c>
      <c r="L184" s="33" t="s">
        <v>128</v>
      </c>
      <c r="M184" s="32">
        <v>40</v>
      </c>
      <c r="N184" s="5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38"/>
      <c r="P184" s="338"/>
      <c r="Q184" s="338"/>
      <c r="R184" s="328"/>
      <c r="S184" s="34"/>
      <c r="T184" s="34"/>
      <c r="U184" s="35" t="s">
        <v>65</v>
      </c>
      <c r="V184" s="319">
        <v>0</v>
      </c>
      <c r="W184" s="320">
        <f t="shared" si="7"/>
        <v>0</v>
      </c>
      <c r="X184" s="36" t="str">
        <f t="shared" ref="X184:X190" si="8"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317</v>
      </c>
      <c r="B185" s="54" t="s">
        <v>318</v>
      </c>
      <c r="C185" s="31">
        <v>4301051479</v>
      </c>
      <c r="D185" s="327">
        <v>4680115882607</v>
      </c>
      <c r="E185" s="328"/>
      <c r="F185" s="318">
        <v>0.3</v>
      </c>
      <c r="G185" s="32">
        <v>6</v>
      </c>
      <c r="H185" s="318">
        <v>1.8</v>
      </c>
      <c r="I185" s="318">
        <v>2.0720000000000001</v>
      </c>
      <c r="J185" s="32">
        <v>156</v>
      </c>
      <c r="K185" s="32" t="s">
        <v>63</v>
      </c>
      <c r="L185" s="33" t="s">
        <v>128</v>
      </c>
      <c r="M185" s="32">
        <v>45</v>
      </c>
      <c r="N185" s="63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38"/>
      <c r="P185" s="338"/>
      <c r="Q185" s="338"/>
      <c r="R185" s="328"/>
      <c r="S185" s="34"/>
      <c r="T185" s="34"/>
      <c r="U185" s="35" t="s">
        <v>65</v>
      </c>
      <c r="V185" s="319">
        <v>0</v>
      </c>
      <c r="W185" s="320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319</v>
      </c>
      <c r="B186" s="54" t="s">
        <v>320</v>
      </c>
      <c r="C186" s="31">
        <v>4301051468</v>
      </c>
      <c r="D186" s="327">
        <v>4680115880092</v>
      </c>
      <c r="E186" s="328"/>
      <c r="F186" s="318">
        <v>0.4</v>
      </c>
      <c r="G186" s="32">
        <v>6</v>
      </c>
      <c r="H186" s="318">
        <v>2.4</v>
      </c>
      <c r="I186" s="318">
        <v>2.6720000000000002</v>
      </c>
      <c r="J186" s="32">
        <v>156</v>
      </c>
      <c r="K186" s="32" t="s">
        <v>63</v>
      </c>
      <c r="L186" s="33" t="s">
        <v>128</v>
      </c>
      <c r="M186" s="32">
        <v>45</v>
      </c>
      <c r="N186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38"/>
      <c r="P186" s="338"/>
      <c r="Q186" s="338"/>
      <c r="R186" s="328"/>
      <c r="S186" s="34"/>
      <c r="T186" s="34"/>
      <c r="U186" s="35" t="s">
        <v>65</v>
      </c>
      <c r="V186" s="319">
        <v>0</v>
      </c>
      <c r="W186" s="320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321</v>
      </c>
      <c r="B187" s="54" t="s">
        <v>322</v>
      </c>
      <c r="C187" s="31">
        <v>4301051469</v>
      </c>
      <c r="D187" s="327">
        <v>4680115880221</v>
      </c>
      <c r="E187" s="328"/>
      <c r="F187" s="318">
        <v>0.4</v>
      </c>
      <c r="G187" s="32">
        <v>6</v>
      </c>
      <c r="H187" s="318">
        <v>2.4</v>
      </c>
      <c r="I187" s="318">
        <v>2.6720000000000002</v>
      </c>
      <c r="J187" s="32">
        <v>156</v>
      </c>
      <c r="K187" s="32" t="s">
        <v>63</v>
      </c>
      <c r="L187" s="33" t="s">
        <v>128</v>
      </c>
      <c r="M187" s="32">
        <v>45</v>
      </c>
      <c r="N187" s="55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38"/>
      <c r="P187" s="338"/>
      <c r="Q187" s="338"/>
      <c r="R187" s="328"/>
      <c r="S187" s="34"/>
      <c r="T187" s="34"/>
      <c r="U187" s="35" t="s">
        <v>65</v>
      </c>
      <c r="V187" s="319">
        <v>0</v>
      </c>
      <c r="W187" s="320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hidden="1" customHeight="1" x14ac:dyDescent="0.25">
      <c r="A188" s="54" t="s">
        <v>323</v>
      </c>
      <c r="B188" s="54" t="s">
        <v>324</v>
      </c>
      <c r="C188" s="31">
        <v>4301051523</v>
      </c>
      <c r="D188" s="327">
        <v>4680115882942</v>
      </c>
      <c r="E188" s="328"/>
      <c r="F188" s="318">
        <v>0.3</v>
      </c>
      <c r="G188" s="32">
        <v>6</v>
      </c>
      <c r="H188" s="318">
        <v>1.8</v>
      </c>
      <c r="I188" s="318">
        <v>2.0720000000000001</v>
      </c>
      <c r="J188" s="32">
        <v>156</v>
      </c>
      <c r="K188" s="32" t="s">
        <v>63</v>
      </c>
      <c r="L188" s="33" t="s">
        <v>64</v>
      </c>
      <c r="M188" s="32">
        <v>40</v>
      </c>
      <c r="N188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38"/>
      <c r="P188" s="338"/>
      <c r="Q188" s="338"/>
      <c r="R188" s="328"/>
      <c r="S188" s="34"/>
      <c r="T188" s="34"/>
      <c r="U188" s="35" t="s">
        <v>65</v>
      </c>
      <c r="V188" s="319">
        <v>0</v>
      </c>
      <c r="W188" s="320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325</v>
      </c>
      <c r="B189" s="54" t="s">
        <v>326</v>
      </c>
      <c r="C189" s="31">
        <v>4301051326</v>
      </c>
      <c r="D189" s="327">
        <v>4680115880504</v>
      </c>
      <c r="E189" s="328"/>
      <c r="F189" s="318">
        <v>0.4</v>
      </c>
      <c r="G189" s="32">
        <v>6</v>
      </c>
      <c r="H189" s="318">
        <v>2.4</v>
      </c>
      <c r="I189" s="318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61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38"/>
      <c r="P189" s="338"/>
      <c r="Q189" s="338"/>
      <c r="R189" s="328"/>
      <c r="S189" s="34"/>
      <c r="T189" s="34"/>
      <c r="U189" s="35" t="s">
        <v>65</v>
      </c>
      <c r="V189" s="319">
        <v>20</v>
      </c>
      <c r="W189" s="320">
        <f t="shared" si="7"/>
        <v>21.599999999999998</v>
      </c>
      <c r="X189" s="36">
        <f t="shared" si="8"/>
        <v>6.7769999999999997E-2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327</v>
      </c>
      <c r="B190" s="54" t="s">
        <v>328</v>
      </c>
      <c r="C190" s="31">
        <v>4301051410</v>
      </c>
      <c r="D190" s="327">
        <v>4680115882164</v>
      </c>
      <c r="E190" s="328"/>
      <c r="F190" s="318">
        <v>0.4</v>
      </c>
      <c r="G190" s="32">
        <v>6</v>
      </c>
      <c r="H190" s="318">
        <v>2.4</v>
      </c>
      <c r="I190" s="318">
        <v>2.6779999999999999</v>
      </c>
      <c r="J190" s="32">
        <v>156</v>
      </c>
      <c r="K190" s="32" t="s">
        <v>63</v>
      </c>
      <c r="L190" s="33" t="s">
        <v>128</v>
      </c>
      <c r="M190" s="32">
        <v>40</v>
      </c>
      <c r="N190" s="5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38"/>
      <c r="P190" s="338"/>
      <c r="Q190" s="338"/>
      <c r="R190" s="328"/>
      <c r="S190" s="34"/>
      <c r="T190" s="34"/>
      <c r="U190" s="35" t="s">
        <v>65</v>
      </c>
      <c r="V190" s="319">
        <v>100</v>
      </c>
      <c r="W190" s="320">
        <f t="shared" si="7"/>
        <v>100.8</v>
      </c>
      <c r="X190" s="36">
        <f t="shared" si="8"/>
        <v>0.31625999999999999</v>
      </c>
      <c r="Y190" s="56"/>
      <c r="Z190" s="57"/>
      <c r="AD190" s="58"/>
      <c r="BA190" s="164" t="s">
        <v>1</v>
      </c>
    </row>
    <row r="191" spans="1:53" x14ac:dyDescent="0.2">
      <c r="A191" s="323"/>
      <c r="B191" s="324"/>
      <c r="C191" s="324"/>
      <c r="D191" s="324"/>
      <c r="E191" s="324"/>
      <c r="F191" s="324"/>
      <c r="G191" s="324"/>
      <c r="H191" s="324"/>
      <c r="I191" s="324"/>
      <c r="J191" s="324"/>
      <c r="K191" s="324"/>
      <c r="L191" s="324"/>
      <c r="M191" s="325"/>
      <c r="N191" s="329" t="s">
        <v>66</v>
      </c>
      <c r="O191" s="330"/>
      <c r="P191" s="330"/>
      <c r="Q191" s="330"/>
      <c r="R191" s="330"/>
      <c r="S191" s="330"/>
      <c r="T191" s="331"/>
      <c r="U191" s="37" t="s">
        <v>67</v>
      </c>
      <c r="V191" s="321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194.82758620689657</v>
      </c>
      <c r="W191" s="321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197</v>
      </c>
      <c r="X191" s="321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1.65405</v>
      </c>
      <c r="Y191" s="322"/>
      <c r="Z191" s="322"/>
    </row>
    <row r="192" spans="1:53" x14ac:dyDescent="0.2">
      <c r="A192" s="324"/>
      <c r="B192" s="324"/>
      <c r="C192" s="324"/>
      <c r="D192" s="324"/>
      <c r="E192" s="324"/>
      <c r="F192" s="324"/>
      <c r="G192" s="324"/>
      <c r="H192" s="324"/>
      <c r="I192" s="324"/>
      <c r="J192" s="324"/>
      <c r="K192" s="324"/>
      <c r="L192" s="324"/>
      <c r="M192" s="325"/>
      <c r="N192" s="329" t="s">
        <v>66</v>
      </c>
      <c r="O192" s="330"/>
      <c r="P192" s="330"/>
      <c r="Q192" s="330"/>
      <c r="R192" s="330"/>
      <c r="S192" s="330"/>
      <c r="T192" s="331"/>
      <c r="U192" s="37" t="s">
        <v>65</v>
      </c>
      <c r="V192" s="321">
        <f>IFERROR(SUM(V174:V190),"0")</f>
        <v>540</v>
      </c>
      <c r="W192" s="321">
        <f>IFERROR(SUM(W174:W190),"0")</f>
        <v>548.4</v>
      </c>
      <c r="X192" s="37"/>
      <c r="Y192" s="322"/>
      <c r="Z192" s="322"/>
    </row>
    <row r="193" spans="1:53" ht="14.25" hidden="1" customHeight="1" x14ac:dyDescent="0.25">
      <c r="A193" s="332" t="s">
        <v>224</v>
      </c>
      <c r="B193" s="324"/>
      <c r="C193" s="324"/>
      <c r="D193" s="324"/>
      <c r="E193" s="324"/>
      <c r="F193" s="324"/>
      <c r="G193" s="324"/>
      <c r="H193" s="324"/>
      <c r="I193" s="324"/>
      <c r="J193" s="324"/>
      <c r="K193" s="324"/>
      <c r="L193" s="324"/>
      <c r="M193" s="324"/>
      <c r="N193" s="324"/>
      <c r="O193" s="324"/>
      <c r="P193" s="324"/>
      <c r="Q193" s="324"/>
      <c r="R193" s="324"/>
      <c r="S193" s="324"/>
      <c r="T193" s="324"/>
      <c r="U193" s="324"/>
      <c r="V193" s="324"/>
      <c r="W193" s="324"/>
      <c r="X193" s="324"/>
      <c r="Y193" s="314"/>
      <c r="Z193" s="314"/>
    </row>
    <row r="194" spans="1:53" ht="16.5" hidden="1" customHeight="1" x14ac:dyDescent="0.25">
      <c r="A194" s="54" t="s">
        <v>329</v>
      </c>
      <c r="B194" s="54" t="s">
        <v>330</v>
      </c>
      <c r="C194" s="31">
        <v>4301060360</v>
      </c>
      <c r="D194" s="327">
        <v>4680115882874</v>
      </c>
      <c r="E194" s="328"/>
      <c r="F194" s="318">
        <v>0.8</v>
      </c>
      <c r="G194" s="32">
        <v>4</v>
      </c>
      <c r="H194" s="318">
        <v>3.2</v>
      </c>
      <c r="I194" s="318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31" t="s">
        <v>331</v>
      </c>
      <c r="O194" s="338"/>
      <c r="P194" s="338"/>
      <c r="Q194" s="338"/>
      <c r="R194" s="328"/>
      <c r="S194" s="34"/>
      <c r="T194" s="34"/>
      <c r="U194" s="35" t="s">
        <v>65</v>
      </c>
      <c r="V194" s="319">
        <v>0</v>
      </c>
      <c r="W194" s="320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332</v>
      </c>
      <c r="B195" s="54" t="s">
        <v>333</v>
      </c>
      <c r="C195" s="31">
        <v>4301060359</v>
      </c>
      <c r="D195" s="327">
        <v>4680115884434</v>
      </c>
      <c r="E195" s="328"/>
      <c r="F195" s="318">
        <v>0.8</v>
      </c>
      <c r="G195" s="32">
        <v>4</v>
      </c>
      <c r="H195" s="318">
        <v>3.2</v>
      </c>
      <c r="I195" s="31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398" t="s">
        <v>334</v>
      </c>
      <c r="O195" s="338"/>
      <c r="P195" s="338"/>
      <c r="Q195" s="338"/>
      <c r="R195" s="328"/>
      <c r="S195" s="34"/>
      <c r="T195" s="34"/>
      <c r="U195" s="35" t="s">
        <v>65</v>
      </c>
      <c r="V195" s="319">
        <v>0</v>
      </c>
      <c r="W195" s="32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335</v>
      </c>
      <c r="B196" s="54" t="s">
        <v>336</v>
      </c>
      <c r="C196" s="31">
        <v>4301060338</v>
      </c>
      <c r="D196" s="327">
        <v>4680115880801</v>
      </c>
      <c r="E196" s="328"/>
      <c r="F196" s="318">
        <v>0.4</v>
      </c>
      <c r="G196" s="32">
        <v>6</v>
      </c>
      <c r="H196" s="318">
        <v>2.4</v>
      </c>
      <c r="I196" s="318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0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6" s="338"/>
      <c r="P196" s="338"/>
      <c r="Q196" s="338"/>
      <c r="R196" s="328"/>
      <c r="S196" s="34"/>
      <c r="T196" s="34"/>
      <c r="U196" s="35" t="s">
        <v>65</v>
      </c>
      <c r="V196" s="319">
        <v>0</v>
      </c>
      <c r="W196" s="320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t="27" hidden="1" customHeight="1" x14ac:dyDescent="0.25">
      <c r="A197" s="54" t="s">
        <v>337</v>
      </c>
      <c r="B197" s="54" t="s">
        <v>338</v>
      </c>
      <c r="C197" s="31">
        <v>4301060339</v>
      </c>
      <c r="D197" s="327">
        <v>4680115880818</v>
      </c>
      <c r="E197" s="328"/>
      <c r="F197" s="318">
        <v>0.4</v>
      </c>
      <c r="G197" s="32">
        <v>6</v>
      </c>
      <c r="H197" s="318">
        <v>2.4</v>
      </c>
      <c r="I197" s="31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38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7" s="338"/>
      <c r="P197" s="338"/>
      <c r="Q197" s="338"/>
      <c r="R197" s="328"/>
      <c r="S197" s="34"/>
      <c r="T197" s="34"/>
      <c r="U197" s="35" t="s">
        <v>65</v>
      </c>
      <c r="V197" s="319">
        <v>0</v>
      </c>
      <c r="W197" s="32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idden="1" x14ac:dyDescent="0.2">
      <c r="A198" s="323"/>
      <c r="B198" s="324"/>
      <c r="C198" s="324"/>
      <c r="D198" s="324"/>
      <c r="E198" s="324"/>
      <c r="F198" s="324"/>
      <c r="G198" s="324"/>
      <c r="H198" s="324"/>
      <c r="I198" s="324"/>
      <c r="J198" s="324"/>
      <c r="K198" s="324"/>
      <c r="L198" s="324"/>
      <c r="M198" s="325"/>
      <c r="N198" s="329" t="s">
        <v>66</v>
      </c>
      <c r="O198" s="330"/>
      <c r="P198" s="330"/>
      <c r="Q198" s="330"/>
      <c r="R198" s="330"/>
      <c r="S198" s="330"/>
      <c r="T198" s="331"/>
      <c r="U198" s="37" t="s">
        <v>67</v>
      </c>
      <c r="V198" s="321">
        <f>IFERROR(V194/H194,"0")+IFERROR(V195/H195,"0")+IFERROR(V196/H196,"0")+IFERROR(V197/H197,"0")</f>
        <v>0</v>
      </c>
      <c r="W198" s="321">
        <f>IFERROR(W194/H194,"0")+IFERROR(W195/H195,"0")+IFERROR(W196/H196,"0")+IFERROR(W197/H197,"0")</f>
        <v>0</v>
      </c>
      <c r="X198" s="321">
        <f>IFERROR(IF(X194="",0,X194),"0")+IFERROR(IF(X195="",0,X195),"0")+IFERROR(IF(X196="",0,X196),"0")+IFERROR(IF(X197="",0,X197),"0")</f>
        <v>0</v>
      </c>
      <c r="Y198" s="322"/>
      <c r="Z198" s="322"/>
    </row>
    <row r="199" spans="1:53" hidden="1" x14ac:dyDescent="0.2">
      <c r="A199" s="324"/>
      <c r="B199" s="324"/>
      <c r="C199" s="324"/>
      <c r="D199" s="324"/>
      <c r="E199" s="324"/>
      <c r="F199" s="324"/>
      <c r="G199" s="324"/>
      <c r="H199" s="324"/>
      <c r="I199" s="324"/>
      <c r="J199" s="324"/>
      <c r="K199" s="324"/>
      <c r="L199" s="324"/>
      <c r="M199" s="325"/>
      <c r="N199" s="329" t="s">
        <v>66</v>
      </c>
      <c r="O199" s="330"/>
      <c r="P199" s="330"/>
      <c r="Q199" s="330"/>
      <c r="R199" s="330"/>
      <c r="S199" s="330"/>
      <c r="T199" s="331"/>
      <c r="U199" s="37" t="s">
        <v>65</v>
      </c>
      <c r="V199" s="321">
        <f>IFERROR(SUM(V194:V197),"0")</f>
        <v>0</v>
      </c>
      <c r="W199" s="321">
        <f>IFERROR(SUM(W194:W197),"0")</f>
        <v>0</v>
      </c>
      <c r="X199" s="37"/>
      <c r="Y199" s="322"/>
      <c r="Z199" s="322"/>
    </row>
    <row r="200" spans="1:53" ht="16.5" hidden="1" customHeight="1" x14ac:dyDescent="0.25">
      <c r="A200" s="326" t="s">
        <v>339</v>
      </c>
      <c r="B200" s="324"/>
      <c r="C200" s="324"/>
      <c r="D200" s="324"/>
      <c r="E200" s="324"/>
      <c r="F200" s="324"/>
      <c r="G200" s="324"/>
      <c r="H200" s="324"/>
      <c r="I200" s="324"/>
      <c r="J200" s="324"/>
      <c r="K200" s="324"/>
      <c r="L200" s="324"/>
      <c r="M200" s="324"/>
      <c r="N200" s="324"/>
      <c r="O200" s="324"/>
      <c r="P200" s="324"/>
      <c r="Q200" s="324"/>
      <c r="R200" s="324"/>
      <c r="S200" s="324"/>
      <c r="T200" s="324"/>
      <c r="U200" s="324"/>
      <c r="V200" s="324"/>
      <c r="W200" s="324"/>
      <c r="X200" s="324"/>
      <c r="Y200" s="315"/>
      <c r="Z200" s="315"/>
    </row>
    <row r="201" spans="1:53" ht="14.25" hidden="1" customHeight="1" x14ac:dyDescent="0.25">
      <c r="A201" s="332" t="s">
        <v>60</v>
      </c>
      <c r="B201" s="324"/>
      <c r="C201" s="324"/>
      <c r="D201" s="324"/>
      <c r="E201" s="324"/>
      <c r="F201" s="324"/>
      <c r="G201" s="324"/>
      <c r="H201" s="324"/>
      <c r="I201" s="324"/>
      <c r="J201" s="324"/>
      <c r="K201" s="324"/>
      <c r="L201" s="324"/>
      <c r="M201" s="324"/>
      <c r="N201" s="324"/>
      <c r="O201" s="324"/>
      <c r="P201" s="324"/>
      <c r="Q201" s="324"/>
      <c r="R201" s="324"/>
      <c r="S201" s="324"/>
      <c r="T201" s="324"/>
      <c r="U201" s="324"/>
      <c r="V201" s="324"/>
      <c r="W201" s="324"/>
      <c r="X201" s="324"/>
      <c r="Y201" s="314"/>
      <c r="Z201" s="314"/>
    </row>
    <row r="202" spans="1:53" ht="27" hidden="1" customHeight="1" x14ac:dyDescent="0.25">
      <c r="A202" s="54" t="s">
        <v>340</v>
      </c>
      <c r="B202" s="54" t="s">
        <v>341</v>
      </c>
      <c r="C202" s="31">
        <v>4301031151</v>
      </c>
      <c r="D202" s="327">
        <v>4607091389845</v>
      </c>
      <c r="E202" s="328"/>
      <c r="F202" s="318">
        <v>0.35</v>
      </c>
      <c r="G202" s="32">
        <v>6</v>
      </c>
      <c r="H202" s="318">
        <v>2.1</v>
      </c>
      <c r="I202" s="318">
        <v>2.2000000000000002</v>
      </c>
      <c r="J202" s="32">
        <v>234</v>
      </c>
      <c r="K202" s="32" t="s">
        <v>171</v>
      </c>
      <c r="L202" s="33" t="s">
        <v>64</v>
      </c>
      <c r="M202" s="32">
        <v>40</v>
      </c>
      <c r="N202" s="52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2" s="338"/>
      <c r="P202" s="338"/>
      <c r="Q202" s="338"/>
      <c r="R202" s="328"/>
      <c r="S202" s="34"/>
      <c r="T202" s="34"/>
      <c r="U202" s="35" t="s">
        <v>65</v>
      </c>
      <c r="V202" s="319">
        <v>0</v>
      </c>
      <c r="W202" s="320">
        <f>IFERROR(IF(V202="",0,CEILING((V202/$H202),1)*$H202),"")</f>
        <v>0</v>
      </c>
      <c r="X202" s="36" t="str">
        <f>IFERROR(IF(W202=0,"",ROUNDUP(W202/H202,0)*0.00502),"")</f>
        <v/>
      </c>
      <c r="Y202" s="56"/>
      <c r="Z202" s="57"/>
      <c r="AD202" s="58"/>
      <c r="BA202" s="169" t="s">
        <v>1</v>
      </c>
    </row>
    <row r="203" spans="1:53" hidden="1" x14ac:dyDescent="0.2">
      <c r="A203" s="323"/>
      <c r="B203" s="324"/>
      <c r="C203" s="324"/>
      <c r="D203" s="324"/>
      <c r="E203" s="324"/>
      <c r="F203" s="324"/>
      <c r="G203" s="324"/>
      <c r="H203" s="324"/>
      <c r="I203" s="324"/>
      <c r="J203" s="324"/>
      <c r="K203" s="324"/>
      <c r="L203" s="324"/>
      <c r="M203" s="325"/>
      <c r="N203" s="329" t="s">
        <v>66</v>
      </c>
      <c r="O203" s="330"/>
      <c r="P203" s="330"/>
      <c r="Q203" s="330"/>
      <c r="R203" s="330"/>
      <c r="S203" s="330"/>
      <c r="T203" s="331"/>
      <c r="U203" s="37" t="s">
        <v>67</v>
      </c>
      <c r="V203" s="321">
        <f>IFERROR(V202/H202,"0")</f>
        <v>0</v>
      </c>
      <c r="W203" s="321">
        <f>IFERROR(W202/H202,"0")</f>
        <v>0</v>
      </c>
      <c r="X203" s="321">
        <f>IFERROR(IF(X202="",0,X202),"0")</f>
        <v>0</v>
      </c>
      <c r="Y203" s="322"/>
      <c r="Z203" s="322"/>
    </row>
    <row r="204" spans="1:53" hidden="1" x14ac:dyDescent="0.2">
      <c r="A204" s="324"/>
      <c r="B204" s="324"/>
      <c r="C204" s="324"/>
      <c r="D204" s="324"/>
      <c r="E204" s="324"/>
      <c r="F204" s="324"/>
      <c r="G204" s="324"/>
      <c r="H204" s="324"/>
      <c r="I204" s="324"/>
      <c r="J204" s="324"/>
      <c r="K204" s="324"/>
      <c r="L204" s="324"/>
      <c r="M204" s="325"/>
      <c r="N204" s="329" t="s">
        <v>66</v>
      </c>
      <c r="O204" s="330"/>
      <c r="P204" s="330"/>
      <c r="Q204" s="330"/>
      <c r="R204" s="330"/>
      <c r="S204" s="330"/>
      <c r="T204" s="331"/>
      <c r="U204" s="37" t="s">
        <v>65</v>
      </c>
      <c r="V204" s="321">
        <f>IFERROR(SUM(V202:V202),"0")</f>
        <v>0</v>
      </c>
      <c r="W204" s="321">
        <f>IFERROR(SUM(W202:W202),"0")</f>
        <v>0</v>
      </c>
      <c r="X204" s="37"/>
      <c r="Y204" s="322"/>
      <c r="Z204" s="322"/>
    </row>
    <row r="205" spans="1:53" ht="16.5" hidden="1" customHeight="1" x14ac:dyDescent="0.25">
      <c r="A205" s="326" t="s">
        <v>342</v>
      </c>
      <c r="B205" s="324"/>
      <c r="C205" s="324"/>
      <c r="D205" s="324"/>
      <c r="E205" s="324"/>
      <c r="F205" s="324"/>
      <c r="G205" s="324"/>
      <c r="H205" s="324"/>
      <c r="I205" s="324"/>
      <c r="J205" s="324"/>
      <c r="K205" s="324"/>
      <c r="L205" s="324"/>
      <c r="M205" s="324"/>
      <c r="N205" s="324"/>
      <c r="O205" s="324"/>
      <c r="P205" s="324"/>
      <c r="Q205" s="324"/>
      <c r="R205" s="324"/>
      <c r="S205" s="324"/>
      <c r="T205" s="324"/>
      <c r="U205" s="324"/>
      <c r="V205" s="324"/>
      <c r="W205" s="324"/>
      <c r="X205" s="324"/>
      <c r="Y205" s="315"/>
      <c r="Z205" s="315"/>
    </row>
    <row r="206" spans="1:53" ht="14.25" hidden="1" customHeight="1" x14ac:dyDescent="0.25">
      <c r="A206" s="332" t="s">
        <v>103</v>
      </c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4"/>
      <c r="M206" s="324"/>
      <c r="N206" s="324"/>
      <c r="O206" s="324"/>
      <c r="P206" s="324"/>
      <c r="Q206" s="324"/>
      <c r="R206" s="324"/>
      <c r="S206" s="324"/>
      <c r="T206" s="324"/>
      <c r="U206" s="324"/>
      <c r="V206" s="324"/>
      <c r="W206" s="324"/>
      <c r="X206" s="324"/>
      <c r="Y206" s="314"/>
      <c r="Z206" s="314"/>
    </row>
    <row r="207" spans="1:53" ht="27" hidden="1" customHeight="1" x14ac:dyDescent="0.25">
      <c r="A207" s="54" t="s">
        <v>343</v>
      </c>
      <c r="B207" s="54" t="s">
        <v>344</v>
      </c>
      <c r="C207" s="31">
        <v>4301011346</v>
      </c>
      <c r="D207" s="327">
        <v>4607091387445</v>
      </c>
      <c r="E207" s="328"/>
      <c r="F207" s="318">
        <v>0.9</v>
      </c>
      <c r="G207" s="32">
        <v>10</v>
      </c>
      <c r="H207" s="318">
        <v>9</v>
      </c>
      <c r="I207" s="318">
        <v>9.6300000000000008</v>
      </c>
      <c r="J207" s="32">
        <v>56</v>
      </c>
      <c r="K207" s="32" t="s">
        <v>98</v>
      </c>
      <c r="L207" s="33" t="s">
        <v>99</v>
      </c>
      <c r="M207" s="32">
        <v>31</v>
      </c>
      <c r="N207" s="3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7" s="338"/>
      <c r="P207" s="338"/>
      <c r="Q207" s="338"/>
      <c r="R207" s="328"/>
      <c r="S207" s="34"/>
      <c r="T207" s="34"/>
      <c r="U207" s="35" t="s">
        <v>65</v>
      </c>
      <c r="V207" s="319">
        <v>0</v>
      </c>
      <c r="W207" s="320">
        <f t="shared" ref="W207:W221" si="9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346</v>
      </c>
      <c r="C208" s="31">
        <v>4301011362</v>
      </c>
      <c r="D208" s="327">
        <v>4607091386004</v>
      </c>
      <c r="E208" s="328"/>
      <c r="F208" s="318">
        <v>1.35</v>
      </c>
      <c r="G208" s="32">
        <v>8</v>
      </c>
      <c r="H208" s="318">
        <v>10.8</v>
      </c>
      <c r="I208" s="318">
        <v>11.28</v>
      </c>
      <c r="J208" s="32">
        <v>48</v>
      </c>
      <c r="K208" s="32" t="s">
        <v>98</v>
      </c>
      <c r="L208" s="33" t="s">
        <v>107</v>
      </c>
      <c r="M208" s="32">
        <v>55</v>
      </c>
      <c r="N208" s="5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8"/>
      <c r="P208" s="338"/>
      <c r="Q208" s="338"/>
      <c r="R208" s="328"/>
      <c r="S208" s="34"/>
      <c r="T208" s="34"/>
      <c r="U208" s="35" t="s">
        <v>65</v>
      </c>
      <c r="V208" s="319">
        <v>0</v>
      </c>
      <c r="W208" s="320">
        <f t="shared" si="9"/>
        <v>0</v>
      </c>
      <c r="X208" s="36" t="str">
        <f>IFERROR(IF(W208=0,"",ROUNDUP(W208/H208,0)*0.02039),"")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345</v>
      </c>
      <c r="B209" s="54" t="s">
        <v>347</v>
      </c>
      <c r="C209" s="31">
        <v>4301011308</v>
      </c>
      <c r="D209" s="327">
        <v>4607091386004</v>
      </c>
      <c r="E209" s="328"/>
      <c r="F209" s="318">
        <v>1.35</v>
      </c>
      <c r="G209" s="32">
        <v>8</v>
      </c>
      <c r="H209" s="318">
        <v>10.8</v>
      </c>
      <c r="I209" s="318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61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8"/>
      <c r="P209" s="338"/>
      <c r="Q209" s="338"/>
      <c r="R209" s="328"/>
      <c r="S209" s="34"/>
      <c r="T209" s="34"/>
      <c r="U209" s="35" t="s">
        <v>65</v>
      </c>
      <c r="V209" s="319">
        <v>0</v>
      </c>
      <c r="W209" s="320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349</v>
      </c>
      <c r="C210" s="31">
        <v>4301011347</v>
      </c>
      <c r="D210" s="327">
        <v>4607091386073</v>
      </c>
      <c r="E210" s="328"/>
      <c r="F210" s="318">
        <v>0.9</v>
      </c>
      <c r="G210" s="32">
        <v>10</v>
      </c>
      <c r="H210" s="318">
        <v>9</v>
      </c>
      <c r="I210" s="318">
        <v>9.6300000000000008</v>
      </c>
      <c r="J210" s="32">
        <v>56</v>
      </c>
      <c r="K210" s="32" t="s">
        <v>98</v>
      </c>
      <c r="L210" s="33" t="s">
        <v>99</v>
      </c>
      <c r="M210" s="32">
        <v>31</v>
      </c>
      <c r="N210" s="41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0" s="338"/>
      <c r="P210" s="338"/>
      <c r="Q210" s="338"/>
      <c r="R210" s="328"/>
      <c r="S210" s="34"/>
      <c r="T210" s="34"/>
      <c r="U210" s="35" t="s">
        <v>65</v>
      </c>
      <c r="V210" s="319">
        <v>0</v>
      </c>
      <c r="W210" s="320">
        <f t="shared" si="9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4301011395</v>
      </c>
      <c r="D211" s="327">
        <v>4607091387322</v>
      </c>
      <c r="E211" s="328"/>
      <c r="F211" s="318">
        <v>1.35</v>
      </c>
      <c r="G211" s="32">
        <v>8</v>
      </c>
      <c r="H211" s="318">
        <v>10.8</v>
      </c>
      <c r="I211" s="318">
        <v>11.28</v>
      </c>
      <c r="J211" s="32">
        <v>48</v>
      </c>
      <c r="K211" s="32" t="s">
        <v>98</v>
      </c>
      <c r="L211" s="33" t="s">
        <v>107</v>
      </c>
      <c r="M211" s="32">
        <v>55</v>
      </c>
      <c r="N211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8"/>
      <c r="P211" s="338"/>
      <c r="Q211" s="338"/>
      <c r="R211" s="328"/>
      <c r="S211" s="34"/>
      <c r="T211" s="34"/>
      <c r="U211" s="35" t="s">
        <v>65</v>
      </c>
      <c r="V211" s="319">
        <v>0</v>
      </c>
      <c r="W211" s="320">
        <f t="shared" si="9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352</v>
      </c>
      <c r="C212" s="31">
        <v>4301010928</v>
      </c>
      <c r="D212" s="327">
        <v>4607091387322</v>
      </c>
      <c r="E212" s="328"/>
      <c r="F212" s="318">
        <v>1.35</v>
      </c>
      <c r="G212" s="32">
        <v>8</v>
      </c>
      <c r="H212" s="318">
        <v>10.8</v>
      </c>
      <c r="I212" s="318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5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8"/>
      <c r="P212" s="338"/>
      <c r="Q212" s="338"/>
      <c r="R212" s="328"/>
      <c r="S212" s="34"/>
      <c r="T212" s="34"/>
      <c r="U212" s="35" t="s">
        <v>65</v>
      </c>
      <c r="V212" s="319">
        <v>0</v>
      </c>
      <c r="W212" s="320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353</v>
      </c>
      <c r="B213" s="54" t="s">
        <v>354</v>
      </c>
      <c r="C213" s="31">
        <v>4301011311</v>
      </c>
      <c r="D213" s="327">
        <v>4607091387377</v>
      </c>
      <c r="E213" s="328"/>
      <c r="F213" s="318">
        <v>1.35</v>
      </c>
      <c r="G213" s="32">
        <v>8</v>
      </c>
      <c r="H213" s="318">
        <v>10.8</v>
      </c>
      <c r="I213" s="318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4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3" s="338"/>
      <c r="P213" s="338"/>
      <c r="Q213" s="338"/>
      <c r="R213" s="328"/>
      <c r="S213" s="34"/>
      <c r="T213" s="34"/>
      <c r="U213" s="35" t="s">
        <v>65</v>
      </c>
      <c r="V213" s="319">
        <v>0</v>
      </c>
      <c r="W213" s="320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355</v>
      </c>
      <c r="B214" s="54" t="s">
        <v>356</v>
      </c>
      <c r="C214" s="31">
        <v>4301010945</v>
      </c>
      <c r="D214" s="327">
        <v>4607091387353</v>
      </c>
      <c r="E214" s="328"/>
      <c r="F214" s="318">
        <v>1.35</v>
      </c>
      <c r="G214" s="32">
        <v>8</v>
      </c>
      <c r="H214" s="318">
        <v>10.8</v>
      </c>
      <c r="I214" s="318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5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4" s="338"/>
      <c r="P214" s="338"/>
      <c r="Q214" s="338"/>
      <c r="R214" s="328"/>
      <c r="S214" s="34"/>
      <c r="T214" s="34"/>
      <c r="U214" s="35" t="s">
        <v>65</v>
      </c>
      <c r="V214" s="319">
        <v>0</v>
      </c>
      <c r="W214" s="320">
        <f t="shared" si="9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357</v>
      </c>
      <c r="B215" s="54" t="s">
        <v>358</v>
      </c>
      <c r="C215" s="31">
        <v>4301011328</v>
      </c>
      <c r="D215" s="327">
        <v>4607091386011</v>
      </c>
      <c r="E215" s="328"/>
      <c r="F215" s="318">
        <v>0.5</v>
      </c>
      <c r="G215" s="32">
        <v>10</v>
      </c>
      <c r="H215" s="318">
        <v>5</v>
      </c>
      <c r="I215" s="318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5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5" s="338"/>
      <c r="P215" s="338"/>
      <c r="Q215" s="338"/>
      <c r="R215" s="328"/>
      <c r="S215" s="34"/>
      <c r="T215" s="34"/>
      <c r="U215" s="35" t="s">
        <v>65</v>
      </c>
      <c r="V215" s="319">
        <v>0</v>
      </c>
      <c r="W215" s="320">
        <f t="shared" si="9"/>
        <v>0</v>
      </c>
      <c r="X215" s="36" t="str">
        <f t="shared" ref="X215:X221" si="10">IFERROR(IF(W215=0,"",ROUNDUP(W215/H215,0)*0.00937),"")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359</v>
      </c>
      <c r="B216" s="54" t="s">
        <v>360</v>
      </c>
      <c r="C216" s="31">
        <v>4301011329</v>
      </c>
      <c r="D216" s="327">
        <v>4607091387308</v>
      </c>
      <c r="E216" s="328"/>
      <c r="F216" s="318">
        <v>0.5</v>
      </c>
      <c r="G216" s="32">
        <v>10</v>
      </c>
      <c r="H216" s="318">
        <v>5</v>
      </c>
      <c r="I216" s="318">
        <v>5.21</v>
      </c>
      <c r="J216" s="32">
        <v>120</v>
      </c>
      <c r="K216" s="32" t="s">
        <v>63</v>
      </c>
      <c r="L216" s="33" t="s">
        <v>64</v>
      </c>
      <c r="M216" s="32">
        <v>55</v>
      </c>
      <c r="N216" s="5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6" s="338"/>
      <c r="P216" s="338"/>
      <c r="Q216" s="338"/>
      <c r="R216" s="328"/>
      <c r="S216" s="34"/>
      <c r="T216" s="34"/>
      <c r="U216" s="35" t="s">
        <v>65</v>
      </c>
      <c r="V216" s="319">
        <v>0</v>
      </c>
      <c r="W216" s="320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361</v>
      </c>
      <c r="B217" s="54" t="s">
        <v>362</v>
      </c>
      <c r="C217" s="31">
        <v>4301011049</v>
      </c>
      <c r="D217" s="327">
        <v>4607091387339</v>
      </c>
      <c r="E217" s="328"/>
      <c r="F217" s="318">
        <v>0.5</v>
      </c>
      <c r="G217" s="32">
        <v>10</v>
      </c>
      <c r="H217" s="318">
        <v>5</v>
      </c>
      <c r="I217" s="318">
        <v>5.24</v>
      </c>
      <c r="J217" s="32">
        <v>120</v>
      </c>
      <c r="K217" s="32" t="s">
        <v>63</v>
      </c>
      <c r="L217" s="33" t="s">
        <v>99</v>
      </c>
      <c r="M217" s="32">
        <v>55</v>
      </c>
      <c r="N217" s="64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7" s="338"/>
      <c r="P217" s="338"/>
      <c r="Q217" s="338"/>
      <c r="R217" s="328"/>
      <c r="S217" s="34"/>
      <c r="T217" s="34"/>
      <c r="U217" s="35" t="s">
        <v>65</v>
      </c>
      <c r="V217" s="319">
        <v>0</v>
      </c>
      <c r="W217" s="320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363</v>
      </c>
      <c r="B218" s="54" t="s">
        <v>364</v>
      </c>
      <c r="C218" s="31">
        <v>4301011433</v>
      </c>
      <c r="D218" s="327">
        <v>4680115882638</v>
      </c>
      <c r="E218" s="328"/>
      <c r="F218" s="318">
        <v>0.4</v>
      </c>
      <c r="G218" s="32">
        <v>10</v>
      </c>
      <c r="H218" s="318">
        <v>4</v>
      </c>
      <c r="I218" s="318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4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8" s="338"/>
      <c r="P218" s="338"/>
      <c r="Q218" s="338"/>
      <c r="R218" s="328"/>
      <c r="S218" s="34"/>
      <c r="T218" s="34"/>
      <c r="U218" s="35" t="s">
        <v>65</v>
      </c>
      <c r="V218" s="319">
        <v>0</v>
      </c>
      <c r="W218" s="320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365</v>
      </c>
      <c r="B219" s="54" t="s">
        <v>366</v>
      </c>
      <c r="C219" s="31">
        <v>4301011573</v>
      </c>
      <c r="D219" s="327">
        <v>4680115881938</v>
      </c>
      <c r="E219" s="328"/>
      <c r="F219" s="318">
        <v>0.4</v>
      </c>
      <c r="G219" s="32">
        <v>10</v>
      </c>
      <c r="H219" s="318">
        <v>4</v>
      </c>
      <c r="I219" s="318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5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9" s="338"/>
      <c r="P219" s="338"/>
      <c r="Q219" s="338"/>
      <c r="R219" s="328"/>
      <c r="S219" s="34"/>
      <c r="T219" s="34"/>
      <c r="U219" s="35" t="s">
        <v>65</v>
      </c>
      <c r="V219" s="319">
        <v>0</v>
      </c>
      <c r="W219" s="320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367</v>
      </c>
      <c r="B220" s="54" t="s">
        <v>368</v>
      </c>
      <c r="C220" s="31">
        <v>4301010944</v>
      </c>
      <c r="D220" s="327">
        <v>4607091387346</v>
      </c>
      <c r="E220" s="328"/>
      <c r="F220" s="318">
        <v>0.4</v>
      </c>
      <c r="G220" s="32">
        <v>10</v>
      </c>
      <c r="H220" s="318">
        <v>4</v>
      </c>
      <c r="I220" s="318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4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0" s="338"/>
      <c r="P220" s="338"/>
      <c r="Q220" s="338"/>
      <c r="R220" s="328"/>
      <c r="S220" s="34"/>
      <c r="T220" s="34"/>
      <c r="U220" s="35" t="s">
        <v>65</v>
      </c>
      <c r="V220" s="319">
        <v>0</v>
      </c>
      <c r="W220" s="320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369</v>
      </c>
      <c r="B221" s="54" t="s">
        <v>370</v>
      </c>
      <c r="C221" s="31">
        <v>4301011353</v>
      </c>
      <c r="D221" s="327">
        <v>4607091389807</v>
      </c>
      <c r="E221" s="328"/>
      <c r="F221" s="318">
        <v>0.4</v>
      </c>
      <c r="G221" s="32">
        <v>10</v>
      </c>
      <c r="H221" s="318">
        <v>4</v>
      </c>
      <c r="I221" s="318">
        <v>4.24</v>
      </c>
      <c r="J221" s="32">
        <v>120</v>
      </c>
      <c r="K221" s="32" t="s">
        <v>63</v>
      </c>
      <c r="L221" s="33" t="s">
        <v>99</v>
      </c>
      <c r="M221" s="32">
        <v>55</v>
      </c>
      <c r="N221" s="43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1" s="338"/>
      <c r="P221" s="338"/>
      <c r="Q221" s="338"/>
      <c r="R221" s="328"/>
      <c r="S221" s="34"/>
      <c r="T221" s="34"/>
      <c r="U221" s="35" t="s">
        <v>65</v>
      </c>
      <c r="V221" s="319">
        <v>0</v>
      </c>
      <c r="W221" s="320">
        <f t="shared" si="9"/>
        <v>0</v>
      </c>
      <c r="X221" s="36" t="str">
        <f t="shared" si="10"/>
        <v/>
      </c>
      <c r="Y221" s="56"/>
      <c r="Z221" s="57"/>
      <c r="AD221" s="58"/>
      <c r="BA221" s="184" t="s">
        <v>1</v>
      </c>
    </row>
    <row r="222" spans="1:53" hidden="1" x14ac:dyDescent="0.2">
      <c r="A222" s="323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4"/>
      <c r="M222" s="325"/>
      <c r="N222" s="329" t="s">
        <v>66</v>
      </c>
      <c r="O222" s="330"/>
      <c r="P222" s="330"/>
      <c r="Q222" s="330"/>
      <c r="R222" s="330"/>
      <c r="S222" s="330"/>
      <c r="T222" s="331"/>
      <c r="U222" s="37" t="s">
        <v>67</v>
      </c>
      <c r="V222" s="321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321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321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322"/>
      <c r="Z222" s="322"/>
    </row>
    <row r="223" spans="1:53" hidden="1" x14ac:dyDescent="0.2">
      <c r="A223" s="324"/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5"/>
      <c r="N223" s="329" t="s">
        <v>66</v>
      </c>
      <c r="O223" s="330"/>
      <c r="P223" s="330"/>
      <c r="Q223" s="330"/>
      <c r="R223" s="330"/>
      <c r="S223" s="330"/>
      <c r="T223" s="331"/>
      <c r="U223" s="37" t="s">
        <v>65</v>
      </c>
      <c r="V223" s="321">
        <f>IFERROR(SUM(V207:V221),"0")</f>
        <v>0</v>
      </c>
      <c r="W223" s="321">
        <f>IFERROR(SUM(W207:W221),"0")</f>
        <v>0</v>
      </c>
      <c r="X223" s="37"/>
      <c r="Y223" s="322"/>
      <c r="Z223" s="322"/>
    </row>
    <row r="224" spans="1:53" ht="14.25" hidden="1" customHeight="1" x14ac:dyDescent="0.25">
      <c r="A224" s="332" t="s">
        <v>95</v>
      </c>
      <c r="B224" s="324"/>
      <c r="C224" s="324"/>
      <c r="D224" s="324"/>
      <c r="E224" s="324"/>
      <c r="F224" s="324"/>
      <c r="G224" s="324"/>
      <c r="H224" s="324"/>
      <c r="I224" s="324"/>
      <c r="J224" s="324"/>
      <c r="K224" s="324"/>
      <c r="L224" s="324"/>
      <c r="M224" s="324"/>
      <c r="N224" s="324"/>
      <c r="O224" s="324"/>
      <c r="P224" s="324"/>
      <c r="Q224" s="324"/>
      <c r="R224" s="324"/>
      <c r="S224" s="324"/>
      <c r="T224" s="324"/>
      <c r="U224" s="324"/>
      <c r="V224" s="324"/>
      <c r="W224" s="324"/>
      <c r="X224" s="324"/>
      <c r="Y224" s="314"/>
      <c r="Z224" s="314"/>
    </row>
    <row r="225" spans="1:53" ht="27" hidden="1" customHeight="1" x14ac:dyDescent="0.25">
      <c r="A225" s="54" t="s">
        <v>371</v>
      </c>
      <c r="B225" s="54" t="s">
        <v>372</v>
      </c>
      <c r="C225" s="31">
        <v>4301020254</v>
      </c>
      <c r="D225" s="327">
        <v>4680115881914</v>
      </c>
      <c r="E225" s="328"/>
      <c r="F225" s="318">
        <v>0.4</v>
      </c>
      <c r="G225" s="32">
        <v>10</v>
      </c>
      <c r="H225" s="318">
        <v>4</v>
      </c>
      <c r="I225" s="318">
        <v>4.24</v>
      </c>
      <c r="J225" s="32">
        <v>120</v>
      </c>
      <c r="K225" s="32" t="s">
        <v>63</v>
      </c>
      <c r="L225" s="33" t="s">
        <v>99</v>
      </c>
      <c r="M225" s="32">
        <v>90</v>
      </c>
      <c r="N225" s="62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38"/>
      <c r="P225" s="338"/>
      <c r="Q225" s="338"/>
      <c r="R225" s="328"/>
      <c r="S225" s="34"/>
      <c r="T225" s="34"/>
      <c r="U225" s="35" t="s">
        <v>65</v>
      </c>
      <c r="V225" s="319">
        <v>0</v>
      </c>
      <c r="W225" s="320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23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  <c r="L226" s="324"/>
      <c r="M226" s="325"/>
      <c r="N226" s="329" t="s">
        <v>66</v>
      </c>
      <c r="O226" s="330"/>
      <c r="P226" s="330"/>
      <c r="Q226" s="330"/>
      <c r="R226" s="330"/>
      <c r="S226" s="330"/>
      <c r="T226" s="331"/>
      <c r="U226" s="37" t="s">
        <v>67</v>
      </c>
      <c r="V226" s="321">
        <f>IFERROR(V225/H225,"0")</f>
        <v>0</v>
      </c>
      <c r="W226" s="321">
        <f>IFERROR(W225/H225,"0")</f>
        <v>0</v>
      </c>
      <c r="X226" s="321">
        <f>IFERROR(IF(X225="",0,X225),"0")</f>
        <v>0</v>
      </c>
      <c r="Y226" s="322"/>
      <c r="Z226" s="322"/>
    </row>
    <row r="227" spans="1:53" hidden="1" x14ac:dyDescent="0.2">
      <c r="A227" s="324"/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  <c r="L227" s="324"/>
      <c r="M227" s="325"/>
      <c r="N227" s="329" t="s">
        <v>66</v>
      </c>
      <c r="O227" s="330"/>
      <c r="P227" s="330"/>
      <c r="Q227" s="330"/>
      <c r="R227" s="330"/>
      <c r="S227" s="330"/>
      <c r="T227" s="331"/>
      <c r="U227" s="37" t="s">
        <v>65</v>
      </c>
      <c r="V227" s="321">
        <f>IFERROR(SUM(V225:V225),"0")</f>
        <v>0</v>
      </c>
      <c r="W227" s="321">
        <f>IFERROR(SUM(W225:W225),"0")</f>
        <v>0</v>
      </c>
      <c r="X227" s="37"/>
      <c r="Y227" s="322"/>
      <c r="Z227" s="322"/>
    </row>
    <row r="228" spans="1:53" ht="14.25" hidden="1" customHeight="1" x14ac:dyDescent="0.25">
      <c r="A228" s="332" t="s">
        <v>60</v>
      </c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4"/>
      <c r="M228" s="324"/>
      <c r="N228" s="324"/>
      <c r="O228" s="324"/>
      <c r="P228" s="324"/>
      <c r="Q228" s="324"/>
      <c r="R228" s="324"/>
      <c r="S228" s="324"/>
      <c r="T228" s="324"/>
      <c r="U228" s="324"/>
      <c r="V228" s="324"/>
      <c r="W228" s="324"/>
      <c r="X228" s="324"/>
      <c r="Y228" s="314"/>
      <c r="Z228" s="314"/>
    </row>
    <row r="229" spans="1:53" ht="27" hidden="1" customHeight="1" x14ac:dyDescent="0.25">
      <c r="A229" s="54" t="s">
        <v>373</v>
      </c>
      <c r="B229" s="54" t="s">
        <v>374</v>
      </c>
      <c r="C229" s="31">
        <v>4301030878</v>
      </c>
      <c r="D229" s="327">
        <v>4607091387193</v>
      </c>
      <c r="E229" s="328"/>
      <c r="F229" s="318">
        <v>0.7</v>
      </c>
      <c r="G229" s="32">
        <v>6</v>
      </c>
      <c r="H229" s="318">
        <v>4.2</v>
      </c>
      <c r="I229" s="318">
        <v>4.46</v>
      </c>
      <c r="J229" s="32">
        <v>156</v>
      </c>
      <c r="K229" s="32" t="s">
        <v>63</v>
      </c>
      <c r="L229" s="33" t="s">
        <v>64</v>
      </c>
      <c r="M229" s="32">
        <v>35</v>
      </c>
      <c r="N229" s="5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38"/>
      <c r="P229" s="338"/>
      <c r="Q229" s="338"/>
      <c r="R229" s="328"/>
      <c r="S229" s="34"/>
      <c r="T229" s="34"/>
      <c r="U229" s="35" t="s">
        <v>65</v>
      </c>
      <c r="V229" s="319">
        <v>0</v>
      </c>
      <c r="W229" s="320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hidden="1" customHeight="1" x14ac:dyDescent="0.25">
      <c r="A230" s="54" t="s">
        <v>375</v>
      </c>
      <c r="B230" s="54" t="s">
        <v>376</v>
      </c>
      <c r="C230" s="31">
        <v>4301031153</v>
      </c>
      <c r="D230" s="327">
        <v>4607091387230</v>
      </c>
      <c r="E230" s="328"/>
      <c r="F230" s="318">
        <v>0.7</v>
      </c>
      <c r="G230" s="32">
        <v>6</v>
      </c>
      <c r="H230" s="318">
        <v>4.2</v>
      </c>
      <c r="I230" s="318">
        <v>4.46</v>
      </c>
      <c r="J230" s="32">
        <v>156</v>
      </c>
      <c r="K230" s="32" t="s">
        <v>63</v>
      </c>
      <c r="L230" s="33" t="s">
        <v>64</v>
      </c>
      <c r="M230" s="32">
        <v>40</v>
      </c>
      <c r="N230" s="61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38"/>
      <c r="P230" s="338"/>
      <c r="Q230" s="338"/>
      <c r="R230" s="328"/>
      <c r="S230" s="34"/>
      <c r="T230" s="34"/>
      <c r="U230" s="35" t="s">
        <v>65</v>
      </c>
      <c r="V230" s="319">
        <v>0</v>
      </c>
      <c r="W230" s="320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377</v>
      </c>
      <c r="B231" s="54" t="s">
        <v>378</v>
      </c>
      <c r="C231" s="31">
        <v>4301031152</v>
      </c>
      <c r="D231" s="327">
        <v>4607091387285</v>
      </c>
      <c r="E231" s="328"/>
      <c r="F231" s="318">
        <v>0.35</v>
      </c>
      <c r="G231" s="32">
        <v>6</v>
      </c>
      <c r="H231" s="318">
        <v>2.1</v>
      </c>
      <c r="I231" s="318">
        <v>2.23</v>
      </c>
      <c r="J231" s="32">
        <v>234</v>
      </c>
      <c r="K231" s="32" t="s">
        <v>171</v>
      </c>
      <c r="L231" s="33" t="s">
        <v>64</v>
      </c>
      <c r="M231" s="32">
        <v>40</v>
      </c>
      <c r="N231" s="4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38"/>
      <c r="P231" s="338"/>
      <c r="Q231" s="338"/>
      <c r="R231" s="328"/>
      <c r="S231" s="34"/>
      <c r="T231" s="34"/>
      <c r="U231" s="35" t="s">
        <v>65</v>
      </c>
      <c r="V231" s="319">
        <v>7</v>
      </c>
      <c r="W231" s="320">
        <f>IFERROR(IF(V231="",0,CEILING((V231/$H231),1)*$H231),"")</f>
        <v>8.4</v>
      </c>
      <c r="X231" s="36">
        <f>IFERROR(IF(W231=0,"",ROUNDUP(W231/H231,0)*0.00502),"")</f>
        <v>2.0080000000000001E-2</v>
      </c>
      <c r="Y231" s="56"/>
      <c r="Z231" s="57"/>
      <c r="AD231" s="58"/>
      <c r="BA231" s="188" t="s">
        <v>1</v>
      </c>
    </row>
    <row r="232" spans="1:53" x14ac:dyDescent="0.2">
      <c r="A232" s="323"/>
      <c r="B232" s="324"/>
      <c r="C232" s="324"/>
      <c r="D232" s="324"/>
      <c r="E232" s="324"/>
      <c r="F232" s="324"/>
      <c r="G232" s="324"/>
      <c r="H232" s="324"/>
      <c r="I232" s="324"/>
      <c r="J232" s="324"/>
      <c r="K232" s="324"/>
      <c r="L232" s="324"/>
      <c r="M232" s="325"/>
      <c r="N232" s="329" t="s">
        <v>66</v>
      </c>
      <c r="O232" s="330"/>
      <c r="P232" s="330"/>
      <c r="Q232" s="330"/>
      <c r="R232" s="330"/>
      <c r="S232" s="330"/>
      <c r="T232" s="331"/>
      <c r="U232" s="37" t="s">
        <v>67</v>
      </c>
      <c r="V232" s="321">
        <f>IFERROR(V229/H229,"0")+IFERROR(V230/H230,"0")+IFERROR(V231/H231,"0")</f>
        <v>3.333333333333333</v>
      </c>
      <c r="W232" s="321">
        <f>IFERROR(W229/H229,"0")+IFERROR(W230/H230,"0")+IFERROR(W231/H231,"0")</f>
        <v>4</v>
      </c>
      <c r="X232" s="321">
        <f>IFERROR(IF(X229="",0,X229),"0")+IFERROR(IF(X230="",0,X230),"0")+IFERROR(IF(X231="",0,X231),"0")</f>
        <v>2.0080000000000001E-2</v>
      </c>
      <c r="Y232" s="322"/>
      <c r="Z232" s="322"/>
    </row>
    <row r="233" spans="1:53" x14ac:dyDescent="0.2">
      <c r="A233" s="324"/>
      <c r="B233" s="324"/>
      <c r="C233" s="324"/>
      <c r="D233" s="324"/>
      <c r="E233" s="324"/>
      <c r="F233" s="324"/>
      <c r="G233" s="324"/>
      <c r="H233" s="324"/>
      <c r="I233" s="324"/>
      <c r="J233" s="324"/>
      <c r="K233" s="324"/>
      <c r="L233" s="324"/>
      <c r="M233" s="325"/>
      <c r="N233" s="329" t="s">
        <v>66</v>
      </c>
      <c r="O233" s="330"/>
      <c r="P233" s="330"/>
      <c r="Q233" s="330"/>
      <c r="R233" s="330"/>
      <c r="S233" s="330"/>
      <c r="T233" s="331"/>
      <c r="U233" s="37" t="s">
        <v>65</v>
      </c>
      <c r="V233" s="321">
        <f>IFERROR(SUM(V229:V231),"0")</f>
        <v>7</v>
      </c>
      <c r="W233" s="321">
        <f>IFERROR(SUM(W229:W231),"0")</f>
        <v>8.4</v>
      </c>
      <c r="X233" s="37"/>
      <c r="Y233" s="322"/>
      <c r="Z233" s="322"/>
    </row>
    <row r="234" spans="1:53" ht="14.25" hidden="1" customHeight="1" x14ac:dyDescent="0.25">
      <c r="A234" s="332" t="s">
        <v>68</v>
      </c>
      <c r="B234" s="324"/>
      <c r="C234" s="324"/>
      <c r="D234" s="324"/>
      <c r="E234" s="324"/>
      <c r="F234" s="324"/>
      <c r="G234" s="324"/>
      <c r="H234" s="324"/>
      <c r="I234" s="324"/>
      <c r="J234" s="324"/>
      <c r="K234" s="324"/>
      <c r="L234" s="324"/>
      <c r="M234" s="324"/>
      <c r="N234" s="324"/>
      <c r="O234" s="324"/>
      <c r="P234" s="324"/>
      <c r="Q234" s="324"/>
      <c r="R234" s="324"/>
      <c r="S234" s="324"/>
      <c r="T234" s="324"/>
      <c r="U234" s="324"/>
      <c r="V234" s="324"/>
      <c r="W234" s="324"/>
      <c r="X234" s="324"/>
      <c r="Y234" s="314"/>
      <c r="Z234" s="314"/>
    </row>
    <row r="235" spans="1:53" ht="16.5" hidden="1" customHeight="1" x14ac:dyDescent="0.25">
      <c r="A235" s="54" t="s">
        <v>379</v>
      </c>
      <c r="B235" s="54" t="s">
        <v>380</v>
      </c>
      <c r="C235" s="31">
        <v>4301051100</v>
      </c>
      <c r="D235" s="327">
        <v>4607091387766</v>
      </c>
      <c r="E235" s="328"/>
      <c r="F235" s="318">
        <v>1.3</v>
      </c>
      <c r="G235" s="32">
        <v>6</v>
      </c>
      <c r="H235" s="318">
        <v>7.8</v>
      </c>
      <c r="I235" s="318">
        <v>8.3580000000000005</v>
      </c>
      <c r="J235" s="32">
        <v>56</v>
      </c>
      <c r="K235" s="32" t="s">
        <v>98</v>
      </c>
      <c r="L235" s="33" t="s">
        <v>128</v>
      </c>
      <c r="M235" s="32">
        <v>40</v>
      </c>
      <c r="N235" s="6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38"/>
      <c r="P235" s="338"/>
      <c r="Q235" s="338"/>
      <c r="R235" s="328"/>
      <c r="S235" s="34"/>
      <c r="T235" s="34"/>
      <c r="U235" s="35" t="s">
        <v>65</v>
      </c>
      <c r="V235" s="319">
        <v>0</v>
      </c>
      <c r="W235" s="320">
        <f t="shared" ref="W235:W243" si="11"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381</v>
      </c>
      <c r="B236" s="54" t="s">
        <v>382</v>
      </c>
      <c r="C236" s="31">
        <v>4301051116</v>
      </c>
      <c r="D236" s="327">
        <v>4607091387957</v>
      </c>
      <c r="E236" s="328"/>
      <c r="F236" s="318">
        <v>1.3</v>
      </c>
      <c r="G236" s="32">
        <v>6</v>
      </c>
      <c r="H236" s="318">
        <v>7.8</v>
      </c>
      <c r="I236" s="318">
        <v>8.3640000000000008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4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38"/>
      <c r="P236" s="338"/>
      <c r="Q236" s="338"/>
      <c r="R236" s="328"/>
      <c r="S236" s="34"/>
      <c r="T236" s="34"/>
      <c r="U236" s="35" t="s">
        <v>65</v>
      </c>
      <c r="V236" s="319">
        <v>0</v>
      </c>
      <c r="W236" s="320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383</v>
      </c>
      <c r="B237" s="54" t="s">
        <v>384</v>
      </c>
      <c r="C237" s="31">
        <v>4301051115</v>
      </c>
      <c r="D237" s="327">
        <v>4607091387964</v>
      </c>
      <c r="E237" s="328"/>
      <c r="F237" s="318">
        <v>1.35</v>
      </c>
      <c r="G237" s="32">
        <v>6</v>
      </c>
      <c r="H237" s="318">
        <v>8.1</v>
      </c>
      <c r="I237" s="318">
        <v>8.6460000000000008</v>
      </c>
      <c r="J237" s="32">
        <v>56</v>
      </c>
      <c r="K237" s="32" t="s">
        <v>98</v>
      </c>
      <c r="L237" s="33" t="s">
        <v>64</v>
      </c>
      <c r="M237" s="32">
        <v>40</v>
      </c>
      <c r="N237" s="5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38"/>
      <c r="P237" s="338"/>
      <c r="Q237" s="338"/>
      <c r="R237" s="328"/>
      <c r="S237" s="34"/>
      <c r="T237" s="34"/>
      <c r="U237" s="35" t="s">
        <v>65</v>
      </c>
      <c r="V237" s="319">
        <v>0</v>
      </c>
      <c r="W237" s="320">
        <f t="shared" si="11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385</v>
      </c>
      <c r="B238" s="54" t="s">
        <v>386</v>
      </c>
      <c r="C238" s="31">
        <v>4301051461</v>
      </c>
      <c r="D238" s="327">
        <v>4680115883604</v>
      </c>
      <c r="E238" s="328"/>
      <c r="F238" s="318">
        <v>0.35</v>
      </c>
      <c r="G238" s="32">
        <v>6</v>
      </c>
      <c r="H238" s="318">
        <v>2.1</v>
      </c>
      <c r="I238" s="318">
        <v>2.3719999999999999</v>
      </c>
      <c r="J238" s="32">
        <v>156</v>
      </c>
      <c r="K238" s="32" t="s">
        <v>63</v>
      </c>
      <c r="L238" s="33" t="s">
        <v>128</v>
      </c>
      <c r="M238" s="32">
        <v>45</v>
      </c>
      <c r="N238" s="545" t="s">
        <v>387</v>
      </c>
      <c r="O238" s="338"/>
      <c r="P238" s="338"/>
      <c r="Q238" s="338"/>
      <c r="R238" s="328"/>
      <c r="S238" s="34"/>
      <c r="T238" s="34"/>
      <c r="U238" s="35" t="s">
        <v>65</v>
      </c>
      <c r="V238" s="319">
        <v>420</v>
      </c>
      <c r="W238" s="320">
        <f t="shared" si="11"/>
        <v>420</v>
      </c>
      <c r="X238" s="36">
        <f>IFERROR(IF(W238=0,"",ROUNDUP(W238/H238,0)*0.00753),"")</f>
        <v>1.506</v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388</v>
      </c>
      <c r="B239" s="54" t="s">
        <v>389</v>
      </c>
      <c r="C239" s="31">
        <v>4301051485</v>
      </c>
      <c r="D239" s="327">
        <v>4680115883567</v>
      </c>
      <c r="E239" s="328"/>
      <c r="F239" s="318">
        <v>0.35</v>
      </c>
      <c r="G239" s="32">
        <v>6</v>
      </c>
      <c r="H239" s="318">
        <v>2.1</v>
      </c>
      <c r="I239" s="318">
        <v>2.36</v>
      </c>
      <c r="J239" s="32">
        <v>156</v>
      </c>
      <c r="K239" s="32" t="s">
        <v>63</v>
      </c>
      <c r="L239" s="33" t="s">
        <v>64</v>
      </c>
      <c r="M239" s="32">
        <v>40</v>
      </c>
      <c r="N239" s="602" t="s">
        <v>390</v>
      </c>
      <c r="O239" s="338"/>
      <c r="P239" s="338"/>
      <c r="Q239" s="338"/>
      <c r="R239" s="328"/>
      <c r="S239" s="34"/>
      <c r="T239" s="34"/>
      <c r="U239" s="35" t="s">
        <v>65</v>
      </c>
      <c r="V239" s="319">
        <v>245</v>
      </c>
      <c r="W239" s="320">
        <f t="shared" si="11"/>
        <v>245.70000000000002</v>
      </c>
      <c r="X239" s="36">
        <f>IFERROR(IF(W239=0,"",ROUNDUP(W239/H239,0)*0.00753),"")</f>
        <v>0.88101000000000007</v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391</v>
      </c>
      <c r="B240" s="54" t="s">
        <v>392</v>
      </c>
      <c r="C240" s="31">
        <v>4301051134</v>
      </c>
      <c r="D240" s="327">
        <v>4607091381672</v>
      </c>
      <c r="E240" s="328"/>
      <c r="F240" s="318">
        <v>0.6</v>
      </c>
      <c r="G240" s="32">
        <v>6</v>
      </c>
      <c r="H240" s="318">
        <v>3.6</v>
      </c>
      <c r="I240" s="318">
        <v>3.8759999999999999</v>
      </c>
      <c r="J240" s="32">
        <v>120</v>
      </c>
      <c r="K240" s="32" t="s">
        <v>63</v>
      </c>
      <c r="L240" s="33" t="s">
        <v>64</v>
      </c>
      <c r="M240" s="32">
        <v>40</v>
      </c>
      <c r="N240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38"/>
      <c r="P240" s="338"/>
      <c r="Q240" s="338"/>
      <c r="R240" s="328"/>
      <c r="S240" s="34"/>
      <c r="T240" s="34"/>
      <c r="U240" s="35" t="s">
        <v>65</v>
      </c>
      <c r="V240" s="319">
        <v>0</v>
      </c>
      <c r="W240" s="320">
        <f t="shared" si="11"/>
        <v>0</v>
      </c>
      <c r="X240" s="36" t="str">
        <f>IFERROR(IF(W240=0,"",ROUNDUP(W240/H240,0)*0.00937),"")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393</v>
      </c>
      <c r="B241" s="54" t="s">
        <v>394</v>
      </c>
      <c r="C241" s="31">
        <v>4301051130</v>
      </c>
      <c r="D241" s="327">
        <v>4607091387537</v>
      </c>
      <c r="E241" s="328"/>
      <c r="F241" s="318">
        <v>0.45</v>
      </c>
      <c r="G241" s="32">
        <v>6</v>
      </c>
      <c r="H241" s="318">
        <v>2.7</v>
      </c>
      <c r="I241" s="318">
        <v>2.99</v>
      </c>
      <c r="J241" s="32">
        <v>156</v>
      </c>
      <c r="K241" s="32" t="s">
        <v>63</v>
      </c>
      <c r="L241" s="33" t="s">
        <v>64</v>
      </c>
      <c r="M241" s="32">
        <v>40</v>
      </c>
      <c r="N241" s="45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38"/>
      <c r="P241" s="338"/>
      <c r="Q241" s="338"/>
      <c r="R241" s="328"/>
      <c r="S241" s="34"/>
      <c r="T241" s="34"/>
      <c r="U241" s="35" t="s">
        <v>65</v>
      </c>
      <c r="V241" s="319">
        <v>0</v>
      </c>
      <c r="W241" s="320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395</v>
      </c>
      <c r="B242" s="54" t="s">
        <v>396</v>
      </c>
      <c r="C242" s="31">
        <v>4301051132</v>
      </c>
      <c r="D242" s="327">
        <v>4607091387513</v>
      </c>
      <c r="E242" s="328"/>
      <c r="F242" s="318">
        <v>0.45</v>
      </c>
      <c r="G242" s="32">
        <v>6</v>
      </c>
      <c r="H242" s="318">
        <v>2.7</v>
      </c>
      <c r="I242" s="318">
        <v>2.9780000000000002</v>
      </c>
      <c r="J242" s="32">
        <v>156</v>
      </c>
      <c r="K242" s="32" t="s">
        <v>63</v>
      </c>
      <c r="L242" s="33" t="s">
        <v>64</v>
      </c>
      <c r="M242" s="32">
        <v>40</v>
      </c>
      <c r="N242" s="4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38"/>
      <c r="P242" s="338"/>
      <c r="Q242" s="338"/>
      <c r="R242" s="328"/>
      <c r="S242" s="34"/>
      <c r="T242" s="34"/>
      <c r="U242" s="35" t="s">
        <v>65</v>
      </c>
      <c r="V242" s="319">
        <v>0</v>
      </c>
      <c r="W242" s="320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397</v>
      </c>
      <c r="B243" s="54" t="s">
        <v>398</v>
      </c>
      <c r="C243" s="31">
        <v>4301051277</v>
      </c>
      <c r="D243" s="327">
        <v>4680115880511</v>
      </c>
      <c r="E243" s="328"/>
      <c r="F243" s="318">
        <v>0.33</v>
      </c>
      <c r="G243" s="32">
        <v>6</v>
      </c>
      <c r="H243" s="318">
        <v>1.98</v>
      </c>
      <c r="I243" s="318">
        <v>2.1800000000000002</v>
      </c>
      <c r="J243" s="32">
        <v>156</v>
      </c>
      <c r="K243" s="32" t="s">
        <v>63</v>
      </c>
      <c r="L243" s="33" t="s">
        <v>128</v>
      </c>
      <c r="M243" s="32">
        <v>40</v>
      </c>
      <c r="N243" s="4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38"/>
      <c r="P243" s="338"/>
      <c r="Q243" s="338"/>
      <c r="R243" s="328"/>
      <c r="S243" s="34"/>
      <c r="T243" s="34"/>
      <c r="U243" s="35" t="s">
        <v>65</v>
      </c>
      <c r="V243" s="319">
        <v>0</v>
      </c>
      <c r="W243" s="320">
        <f t="shared" si="11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4"/>
      <c r="M244" s="325"/>
      <c r="N244" s="329" t="s">
        <v>66</v>
      </c>
      <c r="O244" s="330"/>
      <c r="P244" s="330"/>
      <c r="Q244" s="330"/>
      <c r="R244" s="330"/>
      <c r="S244" s="330"/>
      <c r="T244" s="331"/>
      <c r="U244" s="37" t="s">
        <v>67</v>
      </c>
      <c r="V244" s="321">
        <f>IFERROR(V235/H235,"0")+IFERROR(V236/H236,"0")+IFERROR(V237/H237,"0")+IFERROR(V238/H238,"0")+IFERROR(V239/H239,"0")+IFERROR(V240/H240,"0")+IFERROR(V241/H241,"0")+IFERROR(V242/H242,"0")+IFERROR(V243/H243,"0")</f>
        <v>316.66666666666663</v>
      </c>
      <c r="W244" s="321">
        <f>IFERROR(W235/H235,"0")+IFERROR(W236/H236,"0")+IFERROR(W237/H237,"0")+IFERROR(W238/H238,"0")+IFERROR(W239/H239,"0")+IFERROR(W240/H240,"0")+IFERROR(W241/H241,"0")+IFERROR(W242/H242,"0")+IFERROR(W243/H243,"0")</f>
        <v>317</v>
      </c>
      <c r="X244" s="321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2.3870100000000001</v>
      </c>
      <c r="Y244" s="322"/>
      <c r="Z244" s="322"/>
    </row>
    <row r="245" spans="1:53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4"/>
      <c r="M245" s="325"/>
      <c r="N245" s="329" t="s">
        <v>66</v>
      </c>
      <c r="O245" s="330"/>
      <c r="P245" s="330"/>
      <c r="Q245" s="330"/>
      <c r="R245" s="330"/>
      <c r="S245" s="330"/>
      <c r="T245" s="331"/>
      <c r="U245" s="37" t="s">
        <v>65</v>
      </c>
      <c r="V245" s="321">
        <f>IFERROR(SUM(V235:V243),"0")</f>
        <v>665</v>
      </c>
      <c r="W245" s="321">
        <f>IFERROR(SUM(W235:W243),"0")</f>
        <v>665.7</v>
      </c>
      <c r="X245" s="37"/>
      <c r="Y245" s="322"/>
      <c r="Z245" s="322"/>
    </row>
    <row r="246" spans="1:53" ht="14.25" hidden="1" customHeight="1" x14ac:dyDescent="0.25">
      <c r="A246" s="332" t="s">
        <v>224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24"/>
      <c r="Y246" s="314"/>
      <c r="Z246" s="314"/>
    </row>
    <row r="247" spans="1:53" ht="16.5" hidden="1" customHeight="1" x14ac:dyDescent="0.25">
      <c r="A247" s="54" t="s">
        <v>399</v>
      </c>
      <c r="B247" s="54" t="s">
        <v>400</v>
      </c>
      <c r="C247" s="31">
        <v>4301060326</v>
      </c>
      <c r="D247" s="327">
        <v>4607091380880</v>
      </c>
      <c r="E247" s="328"/>
      <c r="F247" s="318">
        <v>1.4</v>
      </c>
      <c r="G247" s="32">
        <v>6</v>
      </c>
      <c r="H247" s="318">
        <v>8.4</v>
      </c>
      <c r="I247" s="318">
        <v>8.9640000000000004</v>
      </c>
      <c r="J247" s="32">
        <v>56</v>
      </c>
      <c r="K247" s="32" t="s">
        <v>98</v>
      </c>
      <c r="L247" s="33" t="s">
        <v>64</v>
      </c>
      <c r="M247" s="32">
        <v>30</v>
      </c>
      <c r="N247" s="65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38"/>
      <c r="P247" s="338"/>
      <c r="Q247" s="338"/>
      <c r="R247" s="328"/>
      <c r="S247" s="34"/>
      <c r="T247" s="34"/>
      <c r="U247" s="35" t="s">
        <v>65</v>
      </c>
      <c r="V247" s="319">
        <v>0</v>
      </c>
      <c r="W247" s="320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t="27" customHeight="1" x14ac:dyDescent="0.25">
      <c r="A248" s="54" t="s">
        <v>401</v>
      </c>
      <c r="B248" s="54" t="s">
        <v>402</v>
      </c>
      <c r="C248" s="31">
        <v>4301060308</v>
      </c>
      <c r="D248" s="327">
        <v>4607091384482</v>
      </c>
      <c r="E248" s="328"/>
      <c r="F248" s="318">
        <v>1.3</v>
      </c>
      <c r="G248" s="32">
        <v>6</v>
      </c>
      <c r="H248" s="318">
        <v>7.8</v>
      </c>
      <c r="I248" s="318">
        <v>8.3640000000000008</v>
      </c>
      <c r="J248" s="32">
        <v>56</v>
      </c>
      <c r="K248" s="32" t="s">
        <v>98</v>
      </c>
      <c r="L248" s="33" t="s">
        <v>64</v>
      </c>
      <c r="M248" s="32">
        <v>30</v>
      </c>
      <c r="N248" s="6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38"/>
      <c r="P248" s="338"/>
      <c r="Q248" s="338"/>
      <c r="R248" s="328"/>
      <c r="S248" s="34"/>
      <c r="T248" s="34"/>
      <c r="U248" s="35" t="s">
        <v>65</v>
      </c>
      <c r="V248" s="319">
        <v>220</v>
      </c>
      <c r="W248" s="320">
        <f>IFERROR(IF(V248="",0,CEILING((V248/$H248),1)*$H248),"")</f>
        <v>226.2</v>
      </c>
      <c r="X248" s="36">
        <f>IFERROR(IF(W248=0,"",ROUNDUP(W248/H248,0)*0.02175),"")</f>
        <v>0.63074999999999992</v>
      </c>
      <c r="Y248" s="56"/>
      <c r="Z248" s="57"/>
      <c r="AD248" s="58"/>
      <c r="BA248" s="199" t="s">
        <v>1</v>
      </c>
    </row>
    <row r="249" spans="1:53" ht="16.5" hidden="1" customHeight="1" x14ac:dyDescent="0.25">
      <c r="A249" s="54" t="s">
        <v>403</v>
      </c>
      <c r="B249" s="54" t="s">
        <v>404</v>
      </c>
      <c r="C249" s="31">
        <v>4301060325</v>
      </c>
      <c r="D249" s="327">
        <v>4607091380897</v>
      </c>
      <c r="E249" s="328"/>
      <c r="F249" s="318">
        <v>1.4</v>
      </c>
      <c r="G249" s="32">
        <v>6</v>
      </c>
      <c r="H249" s="318">
        <v>8.4</v>
      </c>
      <c r="I249" s="318">
        <v>8.9640000000000004</v>
      </c>
      <c r="J249" s="32">
        <v>56</v>
      </c>
      <c r="K249" s="32" t="s">
        <v>98</v>
      </c>
      <c r="L249" s="33" t="s">
        <v>64</v>
      </c>
      <c r="M249" s="32">
        <v>30</v>
      </c>
      <c r="N249" s="6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38"/>
      <c r="P249" s="338"/>
      <c r="Q249" s="338"/>
      <c r="R249" s="328"/>
      <c r="S249" s="34"/>
      <c r="T249" s="34"/>
      <c r="U249" s="35" t="s">
        <v>65</v>
      </c>
      <c r="V249" s="319">
        <v>0</v>
      </c>
      <c r="W249" s="320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x14ac:dyDescent="0.2">
      <c r="A250" s="323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4"/>
      <c r="M250" s="325"/>
      <c r="N250" s="329" t="s">
        <v>66</v>
      </c>
      <c r="O250" s="330"/>
      <c r="P250" s="330"/>
      <c r="Q250" s="330"/>
      <c r="R250" s="330"/>
      <c r="S250" s="330"/>
      <c r="T250" s="331"/>
      <c r="U250" s="37" t="s">
        <v>67</v>
      </c>
      <c r="V250" s="321">
        <f>IFERROR(V247/H247,"0")+IFERROR(V248/H248,"0")+IFERROR(V249/H249,"0")</f>
        <v>28.205128205128204</v>
      </c>
      <c r="W250" s="321">
        <f>IFERROR(W247/H247,"0")+IFERROR(W248/H248,"0")+IFERROR(W249/H249,"0")</f>
        <v>29</v>
      </c>
      <c r="X250" s="321">
        <f>IFERROR(IF(X247="",0,X247),"0")+IFERROR(IF(X248="",0,X248),"0")+IFERROR(IF(X249="",0,X249),"0")</f>
        <v>0.63074999999999992</v>
      </c>
      <c r="Y250" s="322"/>
      <c r="Z250" s="322"/>
    </row>
    <row r="251" spans="1:53" x14ac:dyDescent="0.2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4"/>
      <c r="M251" s="325"/>
      <c r="N251" s="329" t="s">
        <v>66</v>
      </c>
      <c r="O251" s="330"/>
      <c r="P251" s="330"/>
      <c r="Q251" s="330"/>
      <c r="R251" s="330"/>
      <c r="S251" s="330"/>
      <c r="T251" s="331"/>
      <c r="U251" s="37" t="s">
        <v>65</v>
      </c>
      <c r="V251" s="321">
        <f>IFERROR(SUM(V247:V249),"0")</f>
        <v>220</v>
      </c>
      <c r="W251" s="321">
        <f>IFERROR(SUM(W247:W249),"0")</f>
        <v>226.2</v>
      </c>
      <c r="X251" s="37"/>
      <c r="Y251" s="322"/>
      <c r="Z251" s="322"/>
    </row>
    <row r="252" spans="1:53" ht="14.25" hidden="1" customHeight="1" x14ac:dyDescent="0.25">
      <c r="A252" s="332" t="s">
        <v>81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24"/>
      <c r="Y252" s="314"/>
      <c r="Z252" s="314"/>
    </row>
    <row r="253" spans="1:53" ht="16.5" hidden="1" customHeight="1" x14ac:dyDescent="0.25">
      <c r="A253" s="54" t="s">
        <v>405</v>
      </c>
      <c r="B253" s="54" t="s">
        <v>406</v>
      </c>
      <c r="C253" s="31">
        <v>4301030232</v>
      </c>
      <c r="D253" s="327">
        <v>4607091388374</v>
      </c>
      <c r="E253" s="328"/>
      <c r="F253" s="318">
        <v>0.38</v>
      </c>
      <c r="G253" s="32">
        <v>8</v>
      </c>
      <c r="H253" s="318">
        <v>3.04</v>
      </c>
      <c r="I253" s="318">
        <v>3.28</v>
      </c>
      <c r="J253" s="32">
        <v>156</v>
      </c>
      <c r="K253" s="32" t="s">
        <v>63</v>
      </c>
      <c r="L253" s="33" t="s">
        <v>84</v>
      </c>
      <c r="M253" s="32">
        <v>180</v>
      </c>
      <c r="N253" s="621" t="s">
        <v>407</v>
      </c>
      <c r="O253" s="338"/>
      <c r="P253" s="338"/>
      <c r="Q253" s="338"/>
      <c r="R253" s="328"/>
      <c r="S253" s="34"/>
      <c r="T253" s="34"/>
      <c r="U253" s="35" t="s">
        <v>65</v>
      </c>
      <c r="V253" s="319">
        <v>0</v>
      </c>
      <c r="W253" s="32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408</v>
      </c>
      <c r="B254" s="54" t="s">
        <v>409</v>
      </c>
      <c r="C254" s="31">
        <v>4301030235</v>
      </c>
      <c r="D254" s="327">
        <v>4607091388381</v>
      </c>
      <c r="E254" s="328"/>
      <c r="F254" s="318">
        <v>0.38</v>
      </c>
      <c r="G254" s="32">
        <v>8</v>
      </c>
      <c r="H254" s="318">
        <v>3.04</v>
      </c>
      <c r="I254" s="318">
        <v>3.32</v>
      </c>
      <c r="J254" s="32">
        <v>156</v>
      </c>
      <c r="K254" s="32" t="s">
        <v>63</v>
      </c>
      <c r="L254" s="33" t="s">
        <v>84</v>
      </c>
      <c r="M254" s="32">
        <v>180</v>
      </c>
      <c r="N254" s="557" t="s">
        <v>410</v>
      </c>
      <c r="O254" s="338"/>
      <c r="P254" s="338"/>
      <c r="Q254" s="338"/>
      <c r="R254" s="328"/>
      <c r="S254" s="34"/>
      <c r="T254" s="34"/>
      <c r="U254" s="35" t="s">
        <v>65</v>
      </c>
      <c r="V254" s="319">
        <v>0</v>
      </c>
      <c r="W254" s="32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411</v>
      </c>
      <c r="B255" s="54" t="s">
        <v>412</v>
      </c>
      <c r="C255" s="31">
        <v>4301030233</v>
      </c>
      <c r="D255" s="327">
        <v>4607091388404</v>
      </c>
      <c r="E255" s="328"/>
      <c r="F255" s="318">
        <v>0.17</v>
      </c>
      <c r="G255" s="32">
        <v>15</v>
      </c>
      <c r="H255" s="318">
        <v>2.5499999999999998</v>
      </c>
      <c r="I255" s="318">
        <v>2.9</v>
      </c>
      <c r="J255" s="32">
        <v>156</v>
      </c>
      <c r="K255" s="32" t="s">
        <v>63</v>
      </c>
      <c r="L255" s="33" t="s">
        <v>84</v>
      </c>
      <c r="M255" s="32">
        <v>180</v>
      </c>
      <c r="N255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38"/>
      <c r="P255" s="338"/>
      <c r="Q255" s="338"/>
      <c r="R255" s="328"/>
      <c r="S255" s="34"/>
      <c r="T255" s="34"/>
      <c r="U255" s="35" t="s">
        <v>65</v>
      </c>
      <c r="V255" s="319">
        <v>0</v>
      </c>
      <c r="W255" s="320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idden="1" x14ac:dyDescent="0.2">
      <c r="A256" s="323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4"/>
      <c r="M256" s="325"/>
      <c r="N256" s="329" t="s">
        <v>66</v>
      </c>
      <c r="O256" s="330"/>
      <c r="P256" s="330"/>
      <c r="Q256" s="330"/>
      <c r="R256" s="330"/>
      <c r="S256" s="330"/>
      <c r="T256" s="331"/>
      <c r="U256" s="37" t="s">
        <v>67</v>
      </c>
      <c r="V256" s="321">
        <f>IFERROR(V253/H253,"0")+IFERROR(V254/H254,"0")+IFERROR(V255/H255,"0")</f>
        <v>0</v>
      </c>
      <c r="W256" s="321">
        <f>IFERROR(W253/H253,"0")+IFERROR(W254/H254,"0")+IFERROR(W255/H255,"0")</f>
        <v>0</v>
      </c>
      <c r="X256" s="321">
        <f>IFERROR(IF(X253="",0,X253),"0")+IFERROR(IF(X254="",0,X254),"0")+IFERROR(IF(X255="",0,X255),"0")</f>
        <v>0</v>
      </c>
      <c r="Y256" s="322"/>
      <c r="Z256" s="322"/>
    </row>
    <row r="257" spans="1:53" hidden="1" x14ac:dyDescent="0.2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4"/>
      <c r="M257" s="325"/>
      <c r="N257" s="329" t="s">
        <v>66</v>
      </c>
      <c r="O257" s="330"/>
      <c r="P257" s="330"/>
      <c r="Q257" s="330"/>
      <c r="R257" s="330"/>
      <c r="S257" s="330"/>
      <c r="T257" s="331"/>
      <c r="U257" s="37" t="s">
        <v>65</v>
      </c>
      <c r="V257" s="321">
        <f>IFERROR(SUM(V253:V255),"0")</f>
        <v>0</v>
      </c>
      <c r="W257" s="321">
        <f>IFERROR(SUM(W253:W255),"0")</f>
        <v>0</v>
      </c>
      <c r="X257" s="37"/>
      <c r="Y257" s="322"/>
      <c r="Z257" s="322"/>
    </row>
    <row r="258" spans="1:53" ht="14.25" hidden="1" customHeight="1" x14ac:dyDescent="0.25">
      <c r="A258" s="332" t="s">
        <v>413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24"/>
      <c r="Y258" s="314"/>
      <c r="Z258" s="314"/>
    </row>
    <row r="259" spans="1:53" ht="16.5" hidden="1" customHeight="1" x14ac:dyDescent="0.25">
      <c r="A259" s="54" t="s">
        <v>414</v>
      </c>
      <c r="B259" s="54" t="s">
        <v>415</v>
      </c>
      <c r="C259" s="31">
        <v>4301180007</v>
      </c>
      <c r="D259" s="327">
        <v>4680115881808</v>
      </c>
      <c r="E259" s="328"/>
      <c r="F259" s="318">
        <v>0.1</v>
      </c>
      <c r="G259" s="32">
        <v>20</v>
      </c>
      <c r="H259" s="318">
        <v>2</v>
      </c>
      <c r="I259" s="318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6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38"/>
      <c r="P259" s="338"/>
      <c r="Q259" s="338"/>
      <c r="R259" s="328"/>
      <c r="S259" s="34"/>
      <c r="T259" s="34"/>
      <c r="U259" s="35" t="s">
        <v>65</v>
      </c>
      <c r="V259" s="319">
        <v>0</v>
      </c>
      <c r="W259" s="320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418</v>
      </c>
      <c r="B260" s="54" t="s">
        <v>419</v>
      </c>
      <c r="C260" s="31">
        <v>4301180006</v>
      </c>
      <c r="D260" s="327">
        <v>4680115881822</v>
      </c>
      <c r="E260" s="328"/>
      <c r="F260" s="318">
        <v>0.1</v>
      </c>
      <c r="G260" s="32">
        <v>20</v>
      </c>
      <c r="H260" s="318">
        <v>2</v>
      </c>
      <c r="I260" s="318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1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38"/>
      <c r="P260" s="338"/>
      <c r="Q260" s="338"/>
      <c r="R260" s="328"/>
      <c r="S260" s="34"/>
      <c r="T260" s="34"/>
      <c r="U260" s="35" t="s">
        <v>65</v>
      </c>
      <c r="V260" s="319">
        <v>0</v>
      </c>
      <c r="W260" s="320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420</v>
      </c>
      <c r="B261" s="54" t="s">
        <v>421</v>
      </c>
      <c r="C261" s="31">
        <v>4301180001</v>
      </c>
      <c r="D261" s="327">
        <v>4680115880016</v>
      </c>
      <c r="E261" s="328"/>
      <c r="F261" s="318">
        <v>0.1</v>
      </c>
      <c r="G261" s="32">
        <v>20</v>
      </c>
      <c r="H261" s="318">
        <v>2</v>
      </c>
      <c r="I261" s="318">
        <v>2.2400000000000002</v>
      </c>
      <c r="J261" s="32">
        <v>238</v>
      </c>
      <c r="K261" s="32" t="s">
        <v>416</v>
      </c>
      <c r="L261" s="33" t="s">
        <v>417</v>
      </c>
      <c r="M261" s="32">
        <v>730</v>
      </c>
      <c r="N261" s="66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38"/>
      <c r="P261" s="338"/>
      <c r="Q261" s="338"/>
      <c r="R261" s="328"/>
      <c r="S261" s="34"/>
      <c r="T261" s="34"/>
      <c r="U261" s="35" t="s">
        <v>65</v>
      </c>
      <c r="V261" s="319">
        <v>0</v>
      </c>
      <c r="W261" s="320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idden="1" x14ac:dyDescent="0.2">
      <c r="A262" s="323"/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5"/>
      <c r="N262" s="329" t="s">
        <v>66</v>
      </c>
      <c r="O262" s="330"/>
      <c r="P262" s="330"/>
      <c r="Q262" s="330"/>
      <c r="R262" s="330"/>
      <c r="S262" s="330"/>
      <c r="T262" s="331"/>
      <c r="U262" s="37" t="s">
        <v>67</v>
      </c>
      <c r="V262" s="321">
        <f>IFERROR(V259/H259,"0")+IFERROR(V260/H260,"0")+IFERROR(V261/H261,"0")</f>
        <v>0</v>
      </c>
      <c r="W262" s="321">
        <f>IFERROR(W259/H259,"0")+IFERROR(W260/H260,"0")+IFERROR(W261/H261,"0")</f>
        <v>0</v>
      </c>
      <c r="X262" s="321">
        <f>IFERROR(IF(X259="",0,X259),"0")+IFERROR(IF(X260="",0,X260),"0")+IFERROR(IF(X261="",0,X261),"0")</f>
        <v>0</v>
      </c>
      <c r="Y262" s="322"/>
      <c r="Z262" s="322"/>
    </row>
    <row r="263" spans="1:53" hidden="1" x14ac:dyDescent="0.2">
      <c r="A263" s="324"/>
      <c r="B263" s="324"/>
      <c r="C263" s="324"/>
      <c r="D263" s="324"/>
      <c r="E263" s="324"/>
      <c r="F263" s="324"/>
      <c r="G263" s="324"/>
      <c r="H263" s="324"/>
      <c r="I263" s="324"/>
      <c r="J263" s="324"/>
      <c r="K263" s="324"/>
      <c r="L263" s="324"/>
      <c r="M263" s="325"/>
      <c r="N263" s="329" t="s">
        <v>66</v>
      </c>
      <c r="O263" s="330"/>
      <c r="P263" s="330"/>
      <c r="Q263" s="330"/>
      <c r="R263" s="330"/>
      <c r="S263" s="330"/>
      <c r="T263" s="331"/>
      <c r="U263" s="37" t="s">
        <v>65</v>
      </c>
      <c r="V263" s="321">
        <f>IFERROR(SUM(V259:V261),"0")</f>
        <v>0</v>
      </c>
      <c r="W263" s="321">
        <f>IFERROR(SUM(W259:W261),"0")</f>
        <v>0</v>
      </c>
      <c r="X263" s="37"/>
      <c r="Y263" s="322"/>
      <c r="Z263" s="322"/>
    </row>
    <row r="264" spans="1:53" ht="16.5" hidden="1" customHeight="1" x14ac:dyDescent="0.25">
      <c r="A264" s="326" t="s">
        <v>422</v>
      </c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4"/>
      <c r="M264" s="324"/>
      <c r="N264" s="324"/>
      <c r="O264" s="324"/>
      <c r="P264" s="324"/>
      <c r="Q264" s="324"/>
      <c r="R264" s="324"/>
      <c r="S264" s="324"/>
      <c r="T264" s="324"/>
      <c r="U264" s="324"/>
      <c r="V264" s="324"/>
      <c r="W264" s="324"/>
      <c r="X264" s="324"/>
      <c r="Y264" s="315"/>
      <c r="Z264" s="315"/>
    </row>
    <row r="265" spans="1:53" ht="14.25" hidden="1" customHeight="1" x14ac:dyDescent="0.25">
      <c r="A265" s="332" t="s">
        <v>103</v>
      </c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4"/>
      <c r="M265" s="324"/>
      <c r="N265" s="324"/>
      <c r="O265" s="324"/>
      <c r="P265" s="324"/>
      <c r="Q265" s="324"/>
      <c r="R265" s="324"/>
      <c r="S265" s="324"/>
      <c r="T265" s="324"/>
      <c r="U265" s="324"/>
      <c r="V265" s="324"/>
      <c r="W265" s="324"/>
      <c r="X265" s="324"/>
      <c r="Y265" s="314"/>
      <c r="Z265" s="314"/>
    </row>
    <row r="266" spans="1:53" ht="27" customHeight="1" x14ac:dyDescent="0.25">
      <c r="A266" s="54" t="s">
        <v>423</v>
      </c>
      <c r="B266" s="54" t="s">
        <v>424</v>
      </c>
      <c r="C266" s="31">
        <v>4301011315</v>
      </c>
      <c r="D266" s="327">
        <v>4607091387421</v>
      </c>
      <c r="E266" s="328"/>
      <c r="F266" s="318">
        <v>1.35</v>
      </c>
      <c r="G266" s="32">
        <v>8</v>
      </c>
      <c r="H266" s="318">
        <v>10.8</v>
      </c>
      <c r="I266" s="318">
        <v>11.28</v>
      </c>
      <c r="J266" s="32">
        <v>56</v>
      </c>
      <c r="K266" s="32" t="s">
        <v>98</v>
      </c>
      <c r="L266" s="33" t="s">
        <v>99</v>
      </c>
      <c r="M266" s="32">
        <v>55</v>
      </c>
      <c r="N266" s="5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8"/>
      <c r="P266" s="338"/>
      <c r="Q266" s="338"/>
      <c r="R266" s="328"/>
      <c r="S266" s="34"/>
      <c r="T266" s="34"/>
      <c r="U266" s="35" t="s">
        <v>65</v>
      </c>
      <c r="V266" s="319">
        <v>50</v>
      </c>
      <c r="W266" s="320">
        <f t="shared" ref="W266:W272" si="12">IFERROR(IF(V266="",0,CEILING((V266/$H266),1)*$H266),"")</f>
        <v>54</v>
      </c>
      <c r="X266" s="36">
        <f>IFERROR(IF(W266=0,"",ROUNDUP(W266/H266,0)*0.02175),"")</f>
        <v>0.10874999999999999</v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423</v>
      </c>
      <c r="B267" s="54" t="s">
        <v>425</v>
      </c>
      <c r="C267" s="31">
        <v>4301011121</v>
      </c>
      <c r="D267" s="327">
        <v>4607091387421</v>
      </c>
      <c r="E267" s="328"/>
      <c r="F267" s="318">
        <v>1.35</v>
      </c>
      <c r="G267" s="32">
        <v>8</v>
      </c>
      <c r="H267" s="318">
        <v>10.8</v>
      </c>
      <c r="I267" s="318">
        <v>11.28</v>
      </c>
      <c r="J267" s="32">
        <v>48</v>
      </c>
      <c r="K267" s="32" t="s">
        <v>98</v>
      </c>
      <c r="L267" s="33" t="s">
        <v>107</v>
      </c>
      <c r="M267" s="32">
        <v>55</v>
      </c>
      <c r="N267" s="3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8"/>
      <c r="P267" s="338"/>
      <c r="Q267" s="338"/>
      <c r="R267" s="328"/>
      <c r="S267" s="34"/>
      <c r="T267" s="34"/>
      <c r="U267" s="35" t="s">
        <v>65</v>
      </c>
      <c r="V267" s="319">
        <v>0</v>
      </c>
      <c r="W267" s="320">
        <f t="shared" si="12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427</v>
      </c>
      <c r="C268" s="31">
        <v>4301011396</v>
      </c>
      <c r="D268" s="327">
        <v>4607091387452</v>
      </c>
      <c r="E268" s="328"/>
      <c r="F268" s="318">
        <v>1.35</v>
      </c>
      <c r="G268" s="32">
        <v>8</v>
      </c>
      <c r="H268" s="318">
        <v>10.8</v>
      </c>
      <c r="I268" s="318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44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8"/>
      <c r="P268" s="338"/>
      <c r="Q268" s="338"/>
      <c r="R268" s="328"/>
      <c r="S268" s="34"/>
      <c r="T268" s="34"/>
      <c r="U268" s="35" t="s">
        <v>65</v>
      </c>
      <c r="V268" s="319">
        <v>0</v>
      </c>
      <c r="W268" s="320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426</v>
      </c>
      <c r="B269" s="54" t="s">
        <v>428</v>
      </c>
      <c r="C269" s="31">
        <v>4301011619</v>
      </c>
      <c r="D269" s="327">
        <v>4607091387452</v>
      </c>
      <c r="E269" s="328"/>
      <c r="F269" s="318">
        <v>1.45</v>
      </c>
      <c r="G269" s="32">
        <v>8</v>
      </c>
      <c r="H269" s="318">
        <v>11.6</v>
      </c>
      <c r="I269" s="318">
        <v>12.08</v>
      </c>
      <c r="J269" s="32">
        <v>56</v>
      </c>
      <c r="K269" s="32" t="s">
        <v>98</v>
      </c>
      <c r="L269" s="33" t="s">
        <v>99</v>
      </c>
      <c r="M269" s="32">
        <v>55</v>
      </c>
      <c r="N269" s="578" t="s">
        <v>429</v>
      </c>
      <c r="O269" s="338"/>
      <c r="P269" s="338"/>
      <c r="Q269" s="338"/>
      <c r="R269" s="328"/>
      <c r="S269" s="34"/>
      <c r="T269" s="34"/>
      <c r="U269" s="35" t="s">
        <v>65</v>
      </c>
      <c r="V269" s="319">
        <v>0</v>
      </c>
      <c r="W269" s="320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430</v>
      </c>
      <c r="B270" s="54" t="s">
        <v>431</v>
      </c>
      <c r="C270" s="31">
        <v>4301011313</v>
      </c>
      <c r="D270" s="327">
        <v>4607091385984</v>
      </c>
      <c r="E270" s="328"/>
      <c r="F270" s="318">
        <v>1.35</v>
      </c>
      <c r="G270" s="32">
        <v>8</v>
      </c>
      <c r="H270" s="318">
        <v>10.8</v>
      </c>
      <c r="I270" s="318">
        <v>11.28</v>
      </c>
      <c r="J270" s="32">
        <v>56</v>
      </c>
      <c r="K270" s="32" t="s">
        <v>98</v>
      </c>
      <c r="L270" s="33" t="s">
        <v>99</v>
      </c>
      <c r="M270" s="32">
        <v>55</v>
      </c>
      <c r="N270" s="37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38"/>
      <c r="P270" s="338"/>
      <c r="Q270" s="338"/>
      <c r="R270" s="328"/>
      <c r="S270" s="34"/>
      <c r="T270" s="34"/>
      <c r="U270" s="35" t="s">
        <v>65</v>
      </c>
      <c r="V270" s="319">
        <v>0</v>
      </c>
      <c r="W270" s="320">
        <f t="shared" si="12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432</v>
      </c>
      <c r="B271" s="54" t="s">
        <v>433</v>
      </c>
      <c r="C271" s="31">
        <v>4301011316</v>
      </c>
      <c r="D271" s="327">
        <v>4607091387438</v>
      </c>
      <c r="E271" s="328"/>
      <c r="F271" s="318">
        <v>0.5</v>
      </c>
      <c r="G271" s="32">
        <v>10</v>
      </c>
      <c r="H271" s="318">
        <v>5</v>
      </c>
      <c r="I271" s="318">
        <v>5.24</v>
      </c>
      <c r="J271" s="32">
        <v>120</v>
      </c>
      <c r="K271" s="32" t="s">
        <v>63</v>
      </c>
      <c r="L271" s="33" t="s">
        <v>99</v>
      </c>
      <c r="M271" s="32">
        <v>55</v>
      </c>
      <c r="N271" s="39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38"/>
      <c r="P271" s="338"/>
      <c r="Q271" s="338"/>
      <c r="R271" s="328"/>
      <c r="S271" s="34"/>
      <c r="T271" s="34"/>
      <c r="U271" s="35" t="s">
        <v>65</v>
      </c>
      <c r="V271" s="319">
        <v>0</v>
      </c>
      <c r="W271" s="320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434</v>
      </c>
      <c r="B272" s="54" t="s">
        <v>435</v>
      </c>
      <c r="C272" s="31">
        <v>4301011318</v>
      </c>
      <c r="D272" s="327">
        <v>4607091387469</v>
      </c>
      <c r="E272" s="328"/>
      <c r="F272" s="318">
        <v>0.5</v>
      </c>
      <c r="G272" s="32">
        <v>10</v>
      </c>
      <c r="H272" s="318">
        <v>5</v>
      </c>
      <c r="I272" s="318">
        <v>5.21</v>
      </c>
      <c r="J272" s="32">
        <v>120</v>
      </c>
      <c r="K272" s="32" t="s">
        <v>63</v>
      </c>
      <c r="L272" s="33" t="s">
        <v>64</v>
      </c>
      <c r="M272" s="32">
        <v>55</v>
      </c>
      <c r="N272" s="65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38"/>
      <c r="P272" s="338"/>
      <c r="Q272" s="338"/>
      <c r="R272" s="328"/>
      <c r="S272" s="34"/>
      <c r="T272" s="34"/>
      <c r="U272" s="35" t="s">
        <v>65</v>
      </c>
      <c r="V272" s="319">
        <v>0</v>
      </c>
      <c r="W272" s="320">
        <f t="shared" si="12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x14ac:dyDescent="0.2">
      <c r="A273" s="323"/>
      <c r="B273" s="324"/>
      <c r="C273" s="324"/>
      <c r="D273" s="324"/>
      <c r="E273" s="324"/>
      <c r="F273" s="324"/>
      <c r="G273" s="324"/>
      <c r="H273" s="324"/>
      <c r="I273" s="324"/>
      <c r="J273" s="324"/>
      <c r="K273" s="324"/>
      <c r="L273" s="324"/>
      <c r="M273" s="325"/>
      <c r="N273" s="329" t="s">
        <v>66</v>
      </c>
      <c r="O273" s="330"/>
      <c r="P273" s="330"/>
      <c r="Q273" s="330"/>
      <c r="R273" s="330"/>
      <c r="S273" s="330"/>
      <c r="T273" s="331"/>
      <c r="U273" s="37" t="s">
        <v>67</v>
      </c>
      <c r="V273" s="321">
        <f>IFERROR(V266/H266,"0")+IFERROR(V267/H267,"0")+IFERROR(V268/H268,"0")+IFERROR(V269/H269,"0")+IFERROR(V270/H270,"0")+IFERROR(V271/H271,"0")+IFERROR(V272/H272,"0")</f>
        <v>4.6296296296296298</v>
      </c>
      <c r="W273" s="321">
        <f>IFERROR(W266/H266,"0")+IFERROR(W267/H267,"0")+IFERROR(W268/H268,"0")+IFERROR(W269/H269,"0")+IFERROR(W270/H270,"0")+IFERROR(W271/H271,"0")+IFERROR(W272/H272,"0")</f>
        <v>5</v>
      </c>
      <c r="X273" s="321">
        <f>IFERROR(IF(X266="",0,X266),"0")+IFERROR(IF(X267="",0,X267),"0")+IFERROR(IF(X268="",0,X268),"0")+IFERROR(IF(X269="",0,X269),"0")+IFERROR(IF(X270="",0,X270),"0")+IFERROR(IF(X271="",0,X271),"0")+IFERROR(IF(X272="",0,X272),"0")</f>
        <v>0.10874999999999999</v>
      </c>
      <c r="Y273" s="322"/>
      <c r="Z273" s="322"/>
    </row>
    <row r="274" spans="1:53" x14ac:dyDescent="0.2">
      <c r="A274" s="324"/>
      <c r="B274" s="324"/>
      <c r="C274" s="324"/>
      <c r="D274" s="324"/>
      <c r="E274" s="324"/>
      <c r="F274" s="324"/>
      <c r="G274" s="324"/>
      <c r="H274" s="324"/>
      <c r="I274" s="324"/>
      <c r="J274" s="324"/>
      <c r="K274" s="324"/>
      <c r="L274" s="324"/>
      <c r="M274" s="325"/>
      <c r="N274" s="329" t="s">
        <v>66</v>
      </c>
      <c r="O274" s="330"/>
      <c r="P274" s="330"/>
      <c r="Q274" s="330"/>
      <c r="R274" s="330"/>
      <c r="S274" s="330"/>
      <c r="T274" s="331"/>
      <c r="U274" s="37" t="s">
        <v>65</v>
      </c>
      <c r="V274" s="321">
        <f>IFERROR(SUM(V266:V272),"0")</f>
        <v>50</v>
      </c>
      <c r="W274" s="321">
        <f>IFERROR(SUM(W266:W272),"0")</f>
        <v>54</v>
      </c>
      <c r="X274" s="37"/>
      <c r="Y274" s="322"/>
      <c r="Z274" s="322"/>
    </row>
    <row r="275" spans="1:53" ht="14.25" hidden="1" customHeight="1" x14ac:dyDescent="0.25">
      <c r="A275" s="332" t="s">
        <v>60</v>
      </c>
      <c r="B275" s="324"/>
      <c r="C275" s="324"/>
      <c r="D275" s="324"/>
      <c r="E275" s="324"/>
      <c r="F275" s="324"/>
      <c r="G275" s="324"/>
      <c r="H275" s="324"/>
      <c r="I275" s="324"/>
      <c r="J275" s="324"/>
      <c r="K275" s="324"/>
      <c r="L275" s="324"/>
      <c r="M275" s="324"/>
      <c r="N275" s="324"/>
      <c r="O275" s="324"/>
      <c r="P275" s="324"/>
      <c r="Q275" s="324"/>
      <c r="R275" s="324"/>
      <c r="S275" s="324"/>
      <c r="T275" s="324"/>
      <c r="U275" s="324"/>
      <c r="V275" s="324"/>
      <c r="W275" s="324"/>
      <c r="X275" s="324"/>
      <c r="Y275" s="314"/>
      <c r="Z275" s="314"/>
    </row>
    <row r="276" spans="1:53" ht="27" hidden="1" customHeight="1" x14ac:dyDescent="0.25">
      <c r="A276" s="54" t="s">
        <v>436</v>
      </c>
      <c r="B276" s="54" t="s">
        <v>437</v>
      </c>
      <c r="C276" s="31">
        <v>4301031154</v>
      </c>
      <c r="D276" s="327">
        <v>4607091387292</v>
      </c>
      <c r="E276" s="328"/>
      <c r="F276" s="318">
        <v>0.73</v>
      </c>
      <c r="G276" s="32">
        <v>6</v>
      </c>
      <c r="H276" s="318">
        <v>4.38</v>
      </c>
      <c r="I276" s="318">
        <v>4.6399999999999997</v>
      </c>
      <c r="J276" s="32">
        <v>156</v>
      </c>
      <c r="K276" s="32" t="s">
        <v>63</v>
      </c>
      <c r="L276" s="33" t="s">
        <v>64</v>
      </c>
      <c r="M276" s="32">
        <v>45</v>
      </c>
      <c r="N276" s="5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38"/>
      <c r="P276" s="338"/>
      <c r="Q276" s="338"/>
      <c r="R276" s="328"/>
      <c r="S276" s="34"/>
      <c r="T276" s="34"/>
      <c r="U276" s="35" t="s">
        <v>65</v>
      </c>
      <c r="V276" s="319">
        <v>0</v>
      </c>
      <c r="W276" s="32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t="27" hidden="1" customHeight="1" x14ac:dyDescent="0.25">
      <c r="A277" s="54" t="s">
        <v>438</v>
      </c>
      <c r="B277" s="54" t="s">
        <v>439</v>
      </c>
      <c r="C277" s="31">
        <v>4301031155</v>
      </c>
      <c r="D277" s="327">
        <v>4607091387315</v>
      </c>
      <c r="E277" s="328"/>
      <c r="F277" s="318">
        <v>0.7</v>
      </c>
      <c r="G277" s="32">
        <v>4</v>
      </c>
      <c r="H277" s="318">
        <v>2.8</v>
      </c>
      <c r="I277" s="318">
        <v>3.048</v>
      </c>
      <c r="J277" s="32">
        <v>156</v>
      </c>
      <c r="K277" s="32" t="s">
        <v>63</v>
      </c>
      <c r="L277" s="33" t="s">
        <v>64</v>
      </c>
      <c r="M277" s="32">
        <v>45</v>
      </c>
      <c r="N277" s="60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38"/>
      <c r="P277" s="338"/>
      <c r="Q277" s="338"/>
      <c r="R277" s="328"/>
      <c r="S277" s="34"/>
      <c r="T277" s="34"/>
      <c r="U277" s="35" t="s">
        <v>65</v>
      </c>
      <c r="V277" s="319">
        <v>0</v>
      </c>
      <c r="W277" s="320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idden="1" x14ac:dyDescent="0.2">
      <c r="A278" s="323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4"/>
      <c r="M278" s="325"/>
      <c r="N278" s="329" t="s">
        <v>66</v>
      </c>
      <c r="O278" s="330"/>
      <c r="P278" s="330"/>
      <c r="Q278" s="330"/>
      <c r="R278" s="330"/>
      <c r="S278" s="330"/>
      <c r="T278" s="331"/>
      <c r="U278" s="37" t="s">
        <v>67</v>
      </c>
      <c r="V278" s="321">
        <f>IFERROR(V276/H276,"0")+IFERROR(V277/H277,"0")</f>
        <v>0</v>
      </c>
      <c r="W278" s="321">
        <f>IFERROR(W276/H276,"0")+IFERROR(W277/H277,"0")</f>
        <v>0</v>
      </c>
      <c r="X278" s="321">
        <f>IFERROR(IF(X276="",0,X276),"0")+IFERROR(IF(X277="",0,X277),"0")</f>
        <v>0</v>
      </c>
      <c r="Y278" s="322"/>
      <c r="Z278" s="322"/>
    </row>
    <row r="279" spans="1:53" hidden="1" x14ac:dyDescent="0.2">
      <c r="A279" s="324"/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5"/>
      <c r="N279" s="329" t="s">
        <v>66</v>
      </c>
      <c r="O279" s="330"/>
      <c r="P279" s="330"/>
      <c r="Q279" s="330"/>
      <c r="R279" s="330"/>
      <c r="S279" s="330"/>
      <c r="T279" s="331"/>
      <c r="U279" s="37" t="s">
        <v>65</v>
      </c>
      <c r="V279" s="321">
        <f>IFERROR(SUM(V276:V277),"0")</f>
        <v>0</v>
      </c>
      <c r="W279" s="321">
        <f>IFERROR(SUM(W276:W277),"0")</f>
        <v>0</v>
      </c>
      <c r="X279" s="37"/>
      <c r="Y279" s="322"/>
      <c r="Z279" s="322"/>
    </row>
    <row r="280" spans="1:53" ht="16.5" hidden="1" customHeight="1" x14ac:dyDescent="0.25">
      <c r="A280" s="326" t="s">
        <v>440</v>
      </c>
      <c r="B280" s="324"/>
      <c r="C280" s="324"/>
      <c r="D280" s="324"/>
      <c r="E280" s="324"/>
      <c r="F280" s="324"/>
      <c r="G280" s="324"/>
      <c r="H280" s="324"/>
      <c r="I280" s="324"/>
      <c r="J280" s="324"/>
      <c r="K280" s="324"/>
      <c r="L280" s="324"/>
      <c r="M280" s="324"/>
      <c r="N280" s="324"/>
      <c r="O280" s="324"/>
      <c r="P280" s="324"/>
      <c r="Q280" s="324"/>
      <c r="R280" s="324"/>
      <c r="S280" s="324"/>
      <c r="T280" s="324"/>
      <c r="U280" s="324"/>
      <c r="V280" s="324"/>
      <c r="W280" s="324"/>
      <c r="X280" s="324"/>
      <c r="Y280" s="315"/>
      <c r="Z280" s="315"/>
    </row>
    <row r="281" spans="1:53" ht="14.25" hidden="1" customHeight="1" x14ac:dyDescent="0.25">
      <c r="A281" s="332" t="s">
        <v>60</v>
      </c>
      <c r="B281" s="324"/>
      <c r="C281" s="324"/>
      <c r="D281" s="324"/>
      <c r="E281" s="324"/>
      <c r="F281" s="324"/>
      <c r="G281" s="324"/>
      <c r="H281" s="324"/>
      <c r="I281" s="324"/>
      <c r="J281" s="324"/>
      <c r="K281" s="324"/>
      <c r="L281" s="324"/>
      <c r="M281" s="324"/>
      <c r="N281" s="324"/>
      <c r="O281" s="324"/>
      <c r="P281" s="324"/>
      <c r="Q281" s="324"/>
      <c r="R281" s="324"/>
      <c r="S281" s="324"/>
      <c r="T281" s="324"/>
      <c r="U281" s="324"/>
      <c r="V281" s="324"/>
      <c r="W281" s="324"/>
      <c r="X281" s="324"/>
      <c r="Y281" s="314"/>
      <c r="Z281" s="314"/>
    </row>
    <row r="282" spans="1:53" ht="27" hidden="1" customHeight="1" x14ac:dyDescent="0.25">
      <c r="A282" s="54" t="s">
        <v>441</v>
      </c>
      <c r="B282" s="54" t="s">
        <v>442</v>
      </c>
      <c r="C282" s="31">
        <v>4301031066</v>
      </c>
      <c r="D282" s="327">
        <v>4607091383836</v>
      </c>
      <c r="E282" s="328"/>
      <c r="F282" s="318">
        <v>0.3</v>
      </c>
      <c r="G282" s="32">
        <v>6</v>
      </c>
      <c r="H282" s="318">
        <v>1.8</v>
      </c>
      <c r="I282" s="318">
        <v>2.048</v>
      </c>
      <c r="J282" s="32">
        <v>156</v>
      </c>
      <c r="K282" s="32" t="s">
        <v>63</v>
      </c>
      <c r="L282" s="33" t="s">
        <v>64</v>
      </c>
      <c r="M282" s="32">
        <v>40</v>
      </c>
      <c r="N282" s="58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38"/>
      <c r="P282" s="338"/>
      <c r="Q282" s="338"/>
      <c r="R282" s="328"/>
      <c r="S282" s="34"/>
      <c r="T282" s="34"/>
      <c r="U282" s="35" t="s">
        <v>65</v>
      </c>
      <c r="V282" s="319">
        <v>0</v>
      </c>
      <c r="W282" s="320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6" t="s">
        <v>1</v>
      </c>
    </row>
    <row r="283" spans="1:53" hidden="1" x14ac:dyDescent="0.2">
      <c r="A283" s="323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4"/>
      <c r="M283" s="325"/>
      <c r="N283" s="329" t="s">
        <v>66</v>
      </c>
      <c r="O283" s="330"/>
      <c r="P283" s="330"/>
      <c r="Q283" s="330"/>
      <c r="R283" s="330"/>
      <c r="S283" s="330"/>
      <c r="T283" s="331"/>
      <c r="U283" s="37" t="s">
        <v>67</v>
      </c>
      <c r="V283" s="321">
        <f>IFERROR(V282/H282,"0")</f>
        <v>0</v>
      </c>
      <c r="W283" s="321">
        <f>IFERROR(W282/H282,"0")</f>
        <v>0</v>
      </c>
      <c r="X283" s="321">
        <f>IFERROR(IF(X282="",0,X282),"0")</f>
        <v>0</v>
      </c>
      <c r="Y283" s="322"/>
      <c r="Z283" s="322"/>
    </row>
    <row r="284" spans="1:53" hidden="1" x14ac:dyDescent="0.2">
      <c r="A284" s="324"/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5"/>
      <c r="N284" s="329" t="s">
        <v>66</v>
      </c>
      <c r="O284" s="330"/>
      <c r="P284" s="330"/>
      <c r="Q284" s="330"/>
      <c r="R284" s="330"/>
      <c r="S284" s="330"/>
      <c r="T284" s="331"/>
      <c r="U284" s="37" t="s">
        <v>65</v>
      </c>
      <c r="V284" s="321">
        <f>IFERROR(SUM(V282:V282),"0")</f>
        <v>0</v>
      </c>
      <c r="W284" s="321">
        <f>IFERROR(SUM(W282:W282),"0")</f>
        <v>0</v>
      </c>
      <c r="X284" s="37"/>
      <c r="Y284" s="322"/>
      <c r="Z284" s="322"/>
    </row>
    <row r="285" spans="1:53" ht="14.25" hidden="1" customHeight="1" x14ac:dyDescent="0.25">
      <c r="A285" s="332" t="s">
        <v>68</v>
      </c>
      <c r="B285" s="324"/>
      <c r="C285" s="324"/>
      <c r="D285" s="324"/>
      <c r="E285" s="324"/>
      <c r="F285" s="324"/>
      <c r="G285" s="324"/>
      <c r="H285" s="324"/>
      <c r="I285" s="324"/>
      <c r="J285" s="324"/>
      <c r="K285" s="324"/>
      <c r="L285" s="324"/>
      <c r="M285" s="324"/>
      <c r="N285" s="324"/>
      <c r="O285" s="324"/>
      <c r="P285" s="324"/>
      <c r="Q285" s="324"/>
      <c r="R285" s="324"/>
      <c r="S285" s="324"/>
      <c r="T285" s="324"/>
      <c r="U285" s="324"/>
      <c r="V285" s="324"/>
      <c r="W285" s="324"/>
      <c r="X285" s="324"/>
      <c r="Y285" s="314"/>
      <c r="Z285" s="314"/>
    </row>
    <row r="286" spans="1:53" ht="27" hidden="1" customHeight="1" x14ac:dyDescent="0.25">
      <c r="A286" s="54" t="s">
        <v>443</v>
      </c>
      <c r="B286" s="54" t="s">
        <v>444</v>
      </c>
      <c r="C286" s="31">
        <v>4301051142</v>
      </c>
      <c r="D286" s="327">
        <v>4607091387919</v>
      </c>
      <c r="E286" s="328"/>
      <c r="F286" s="318">
        <v>1.35</v>
      </c>
      <c r="G286" s="32">
        <v>6</v>
      </c>
      <c r="H286" s="318">
        <v>8.1</v>
      </c>
      <c r="I286" s="318">
        <v>8.6639999999999997</v>
      </c>
      <c r="J286" s="32">
        <v>56</v>
      </c>
      <c r="K286" s="32" t="s">
        <v>98</v>
      </c>
      <c r="L286" s="33" t="s">
        <v>64</v>
      </c>
      <c r="M286" s="32">
        <v>45</v>
      </c>
      <c r="N286" s="4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38"/>
      <c r="P286" s="338"/>
      <c r="Q286" s="338"/>
      <c r="R286" s="328"/>
      <c r="S286" s="34"/>
      <c r="T286" s="34"/>
      <c r="U286" s="35" t="s">
        <v>65</v>
      </c>
      <c r="V286" s="319">
        <v>0</v>
      </c>
      <c r="W286" s="320">
        <f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7" t="s">
        <v>1</v>
      </c>
    </row>
    <row r="287" spans="1:53" hidden="1" x14ac:dyDescent="0.2">
      <c r="A287" s="323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4"/>
      <c r="M287" s="325"/>
      <c r="N287" s="329" t="s">
        <v>66</v>
      </c>
      <c r="O287" s="330"/>
      <c r="P287" s="330"/>
      <c r="Q287" s="330"/>
      <c r="R287" s="330"/>
      <c r="S287" s="330"/>
      <c r="T287" s="331"/>
      <c r="U287" s="37" t="s">
        <v>67</v>
      </c>
      <c r="V287" s="321">
        <f>IFERROR(V286/H286,"0")</f>
        <v>0</v>
      </c>
      <c r="W287" s="321">
        <f>IFERROR(W286/H286,"0")</f>
        <v>0</v>
      </c>
      <c r="X287" s="321">
        <f>IFERROR(IF(X286="",0,X286),"0")</f>
        <v>0</v>
      </c>
      <c r="Y287" s="322"/>
      <c r="Z287" s="322"/>
    </row>
    <row r="288" spans="1:53" hidden="1" x14ac:dyDescent="0.2">
      <c r="A288" s="324"/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5"/>
      <c r="N288" s="329" t="s">
        <v>66</v>
      </c>
      <c r="O288" s="330"/>
      <c r="P288" s="330"/>
      <c r="Q288" s="330"/>
      <c r="R288" s="330"/>
      <c r="S288" s="330"/>
      <c r="T288" s="331"/>
      <c r="U288" s="37" t="s">
        <v>65</v>
      </c>
      <c r="V288" s="321">
        <f>IFERROR(SUM(V286:V286),"0")</f>
        <v>0</v>
      </c>
      <c r="W288" s="321">
        <f>IFERROR(SUM(W286:W286),"0")</f>
        <v>0</v>
      </c>
      <c r="X288" s="37"/>
      <c r="Y288" s="322"/>
      <c r="Z288" s="322"/>
    </row>
    <row r="289" spans="1:53" ht="14.25" hidden="1" customHeight="1" x14ac:dyDescent="0.25">
      <c r="A289" s="332" t="s">
        <v>224</v>
      </c>
      <c r="B289" s="324"/>
      <c r="C289" s="324"/>
      <c r="D289" s="324"/>
      <c r="E289" s="324"/>
      <c r="F289" s="324"/>
      <c r="G289" s="324"/>
      <c r="H289" s="324"/>
      <c r="I289" s="324"/>
      <c r="J289" s="324"/>
      <c r="K289" s="324"/>
      <c r="L289" s="324"/>
      <c r="M289" s="324"/>
      <c r="N289" s="324"/>
      <c r="O289" s="324"/>
      <c r="P289" s="324"/>
      <c r="Q289" s="324"/>
      <c r="R289" s="324"/>
      <c r="S289" s="324"/>
      <c r="T289" s="324"/>
      <c r="U289" s="324"/>
      <c r="V289" s="324"/>
      <c r="W289" s="324"/>
      <c r="X289" s="324"/>
      <c r="Y289" s="314"/>
      <c r="Z289" s="314"/>
    </row>
    <row r="290" spans="1:53" ht="27" customHeight="1" x14ac:dyDescent="0.25">
      <c r="A290" s="54" t="s">
        <v>445</v>
      </c>
      <c r="B290" s="54" t="s">
        <v>446</v>
      </c>
      <c r="C290" s="31">
        <v>4301060324</v>
      </c>
      <c r="D290" s="327">
        <v>4607091388831</v>
      </c>
      <c r="E290" s="328"/>
      <c r="F290" s="318">
        <v>0.38</v>
      </c>
      <c r="G290" s="32">
        <v>6</v>
      </c>
      <c r="H290" s="318">
        <v>2.2799999999999998</v>
      </c>
      <c r="I290" s="318">
        <v>2.552</v>
      </c>
      <c r="J290" s="32">
        <v>156</v>
      </c>
      <c r="K290" s="32" t="s">
        <v>63</v>
      </c>
      <c r="L290" s="33" t="s">
        <v>64</v>
      </c>
      <c r="M290" s="32">
        <v>40</v>
      </c>
      <c r="N290" s="60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38"/>
      <c r="P290" s="338"/>
      <c r="Q290" s="338"/>
      <c r="R290" s="328"/>
      <c r="S290" s="34"/>
      <c r="T290" s="34"/>
      <c r="U290" s="35" t="s">
        <v>65</v>
      </c>
      <c r="V290" s="319">
        <v>19</v>
      </c>
      <c r="W290" s="320">
        <f>IFERROR(IF(V290="",0,CEILING((V290/$H290),1)*$H290),"")</f>
        <v>20.52</v>
      </c>
      <c r="X290" s="36">
        <f>IFERROR(IF(W290=0,"",ROUNDUP(W290/H290,0)*0.00753),"")</f>
        <v>6.7769999999999997E-2</v>
      </c>
      <c r="Y290" s="56"/>
      <c r="Z290" s="57"/>
      <c r="AD290" s="58"/>
      <c r="BA290" s="218" t="s">
        <v>1</v>
      </c>
    </row>
    <row r="291" spans="1:53" x14ac:dyDescent="0.2">
      <c r="A291" s="323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4"/>
      <c r="M291" s="325"/>
      <c r="N291" s="329" t="s">
        <v>66</v>
      </c>
      <c r="O291" s="330"/>
      <c r="P291" s="330"/>
      <c r="Q291" s="330"/>
      <c r="R291" s="330"/>
      <c r="S291" s="330"/>
      <c r="T291" s="331"/>
      <c r="U291" s="37" t="s">
        <v>67</v>
      </c>
      <c r="V291" s="321">
        <f>IFERROR(V290/H290,"0")</f>
        <v>8.3333333333333339</v>
      </c>
      <c r="W291" s="321">
        <f>IFERROR(W290/H290,"0")</f>
        <v>9</v>
      </c>
      <c r="X291" s="321">
        <f>IFERROR(IF(X290="",0,X290),"0")</f>
        <v>6.7769999999999997E-2</v>
      </c>
      <c r="Y291" s="322"/>
      <c r="Z291" s="322"/>
    </row>
    <row r="292" spans="1:53" x14ac:dyDescent="0.2">
      <c r="A292" s="324"/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5"/>
      <c r="N292" s="329" t="s">
        <v>66</v>
      </c>
      <c r="O292" s="330"/>
      <c r="P292" s="330"/>
      <c r="Q292" s="330"/>
      <c r="R292" s="330"/>
      <c r="S292" s="330"/>
      <c r="T292" s="331"/>
      <c r="U292" s="37" t="s">
        <v>65</v>
      </c>
      <c r="V292" s="321">
        <f>IFERROR(SUM(V290:V290),"0")</f>
        <v>19</v>
      </c>
      <c r="W292" s="321">
        <f>IFERROR(SUM(W290:W290),"0")</f>
        <v>20.52</v>
      </c>
      <c r="X292" s="37"/>
      <c r="Y292" s="322"/>
      <c r="Z292" s="322"/>
    </row>
    <row r="293" spans="1:53" ht="14.25" hidden="1" customHeight="1" x14ac:dyDescent="0.25">
      <c r="A293" s="332" t="s">
        <v>81</v>
      </c>
      <c r="B293" s="324"/>
      <c r="C293" s="324"/>
      <c r="D293" s="324"/>
      <c r="E293" s="324"/>
      <c r="F293" s="324"/>
      <c r="G293" s="324"/>
      <c r="H293" s="324"/>
      <c r="I293" s="324"/>
      <c r="J293" s="324"/>
      <c r="K293" s="324"/>
      <c r="L293" s="324"/>
      <c r="M293" s="324"/>
      <c r="N293" s="324"/>
      <c r="O293" s="324"/>
      <c r="P293" s="324"/>
      <c r="Q293" s="324"/>
      <c r="R293" s="324"/>
      <c r="S293" s="324"/>
      <c r="T293" s="324"/>
      <c r="U293" s="324"/>
      <c r="V293" s="324"/>
      <c r="W293" s="324"/>
      <c r="X293" s="324"/>
      <c r="Y293" s="314"/>
      <c r="Z293" s="314"/>
    </row>
    <row r="294" spans="1:53" ht="27" hidden="1" customHeight="1" x14ac:dyDescent="0.25">
      <c r="A294" s="54" t="s">
        <v>447</v>
      </c>
      <c r="B294" s="54" t="s">
        <v>448</v>
      </c>
      <c r="C294" s="31">
        <v>4301032015</v>
      </c>
      <c r="D294" s="327">
        <v>4607091383102</v>
      </c>
      <c r="E294" s="328"/>
      <c r="F294" s="318">
        <v>0.17</v>
      </c>
      <c r="G294" s="32">
        <v>15</v>
      </c>
      <c r="H294" s="318">
        <v>2.5499999999999998</v>
      </c>
      <c r="I294" s="318">
        <v>2.9750000000000001</v>
      </c>
      <c r="J294" s="32">
        <v>156</v>
      </c>
      <c r="K294" s="32" t="s">
        <v>63</v>
      </c>
      <c r="L294" s="33" t="s">
        <v>84</v>
      </c>
      <c r="M294" s="32">
        <v>180</v>
      </c>
      <c r="N294" s="4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38"/>
      <c r="P294" s="338"/>
      <c r="Q294" s="338"/>
      <c r="R294" s="328"/>
      <c r="S294" s="34"/>
      <c r="T294" s="34"/>
      <c r="U294" s="35" t="s">
        <v>65</v>
      </c>
      <c r="V294" s="319">
        <v>0</v>
      </c>
      <c r="W294" s="320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19" t="s">
        <v>1</v>
      </c>
    </row>
    <row r="295" spans="1:53" hidden="1" x14ac:dyDescent="0.2">
      <c r="A295" s="323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4"/>
      <c r="M295" s="325"/>
      <c r="N295" s="329" t="s">
        <v>66</v>
      </c>
      <c r="O295" s="330"/>
      <c r="P295" s="330"/>
      <c r="Q295" s="330"/>
      <c r="R295" s="330"/>
      <c r="S295" s="330"/>
      <c r="T295" s="331"/>
      <c r="U295" s="37" t="s">
        <v>67</v>
      </c>
      <c r="V295" s="321">
        <f>IFERROR(V294/H294,"0")</f>
        <v>0</v>
      </c>
      <c r="W295" s="321">
        <f>IFERROR(W294/H294,"0")</f>
        <v>0</v>
      </c>
      <c r="X295" s="321">
        <f>IFERROR(IF(X294="",0,X294),"0")</f>
        <v>0</v>
      </c>
      <c r="Y295" s="322"/>
      <c r="Z295" s="322"/>
    </row>
    <row r="296" spans="1:53" hidden="1" x14ac:dyDescent="0.2">
      <c r="A296" s="324"/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5"/>
      <c r="N296" s="329" t="s">
        <v>66</v>
      </c>
      <c r="O296" s="330"/>
      <c r="P296" s="330"/>
      <c r="Q296" s="330"/>
      <c r="R296" s="330"/>
      <c r="S296" s="330"/>
      <c r="T296" s="331"/>
      <c r="U296" s="37" t="s">
        <v>65</v>
      </c>
      <c r="V296" s="321">
        <f>IFERROR(SUM(V294:V294),"0")</f>
        <v>0</v>
      </c>
      <c r="W296" s="321">
        <f>IFERROR(SUM(W294:W294),"0")</f>
        <v>0</v>
      </c>
      <c r="X296" s="37"/>
      <c r="Y296" s="322"/>
      <c r="Z296" s="322"/>
    </row>
    <row r="297" spans="1:53" ht="27.75" hidden="1" customHeight="1" x14ac:dyDescent="0.2">
      <c r="A297" s="422" t="s">
        <v>449</v>
      </c>
      <c r="B297" s="423"/>
      <c r="C297" s="423"/>
      <c r="D297" s="423"/>
      <c r="E297" s="423"/>
      <c r="F297" s="423"/>
      <c r="G297" s="423"/>
      <c r="H297" s="423"/>
      <c r="I297" s="423"/>
      <c r="J297" s="423"/>
      <c r="K297" s="423"/>
      <c r="L297" s="423"/>
      <c r="M297" s="423"/>
      <c r="N297" s="423"/>
      <c r="O297" s="423"/>
      <c r="P297" s="423"/>
      <c r="Q297" s="423"/>
      <c r="R297" s="423"/>
      <c r="S297" s="423"/>
      <c r="T297" s="423"/>
      <c r="U297" s="423"/>
      <c r="V297" s="423"/>
      <c r="W297" s="423"/>
      <c r="X297" s="423"/>
      <c r="Y297" s="48"/>
      <c r="Z297" s="48"/>
    </row>
    <row r="298" spans="1:53" ht="16.5" hidden="1" customHeight="1" x14ac:dyDescent="0.25">
      <c r="A298" s="326" t="s">
        <v>450</v>
      </c>
      <c r="B298" s="324"/>
      <c r="C298" s="324"/>
      <c r="D298" s="324"/>
      <c r="E298" s="324"/>
      <c r="F298" s="324"/>
      <c r="G298" s="324"/>
      <c r="H298" s="324"/>
      <c r="I298" s="324"/>
      <c r="J298" s="324"/>
      <c r="K298" s="324"/>
      <c r="L298" s="324"/>
      <c r="M298" s="324"/>
      <c r="N298" s="324"/>
      <c r="O298" s="324"/>
      <c r="P298" s="324"/>
      <c r="Q298" s="324"/>
      <c r="R298" s="324"/>
      <c r="S298" s="324"/>
      <c r="T298" s="324"/>
      <c r="U298" s="324"/>
      <c r="V298" s="324"/>
      <c r="W298" s="324"/>
      <c r="X298" s="324"/>
      <c r="Y298" s="315"/>
      <c r="Z298" s="315"/>
    </row>
    <row r="299" spans="1:53" ht="14.25" hidden="1" customHeight="1" x14ac:dyDescent="0.25">
      <c r="A299" s="332" t="s">
        <v>103</v>
      </c>
      <c r="B299" s="324"/>
      <c r="C299" s="324"/>
      <c r="D299" s="324"/>
      <c r="E299" s="324"/>
      <c r="F299" s="324"/>
      <c r="G299" s="324"/>
      <c r="H299" s="324"/>
      <c r="I299" s="324"/>
      <c r="J299" s="324"/>
      <c r="K299" s="324"/>
      <c r="L299" s="324"/>
      <c r="M299" s="324"/>
      <c r="N299" s="324"/>
      <c r="O299" s="324"/>
      <c r="P299" s="324"/>
      <c r="Q299" s="324"/>
      <c r="R299" s="324"/>
      <c r="S299" s="324"/>
      <c r="T299" s="324"/>
      <c r="U299" s="324"/>
      <c r="V299" s="324"/>
      <c r="W299" s="324"/>
      <c r="X299" s="324"/>
      <c r="Y299" s="314"/>
      <c r="Z299" s="314"/>
    </row>
    <row r="300" spans="1:53" ht="27" customHeight="1" x14ac:dyDescent="0.25">
      <c r="A300" s="54" t="s">
        <v>451</v>
      </c>
      <c r="B300" s="54" t="s">
        <v>452</v>
      </c>
      <c r="C300" s="31">
        <v>4301011339</v>
      </c>
      <c r="D300" s="327">
        <v>4607091383997</v>
      </c>
      <c r="E300" s="328"/>
      <c r="F300" s="318">
        <v>2.5</v>
      </c>
      <c r="G300" s="32">
        <v>6</v>
      </c>
      <c r="H300" s="318">
        <v>15</v>
      </c>
      <c r="I300" s="318">
        <v>15.48</v>
      </c>
      <c r="J300" s="32">
        <v>48</v>
      </c>
      <c r="K300" s="32" t="s">
        <v>98</v>
      </c>
      <c r="L300" s="33" t="s">
        <v>64</v>
      </c>
      <c r="M300" s="32">
        <v>60</v>
      </c>
      <c r="N300" s="5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8"/>
      <c r="P300" s="338"/>
      <c r="Q300" s="338"/>
      <c r="R300" s="328"/>
      <c r="S300" s="34"/>
      <c r="T300" s="34"/>
      <c r="U300" s="35" t="s">
        <v>65</v>
      </c>
      <c r="V300" s="319">
        <v>4100</v>
      </c>
      <c r="W300" s="320">
        <f t="shared" ref="W300:W307" si="13">IFERROR(IF(V300="",0,CEILING((V300/$H300),1)*$H300),"")</f>
        <v>4110</v>
      </c>
      <c r="X300" s="36">
        <f>IFERROR(IF(W300=0,"",ROUNDUP(W300/H300,0)*0.02175),"")</f>
        <v>5.9594999999999994</v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451</v>
      </c>
      <c r="B301" s="54" t="s">
        <v>453</v>
      </c>
      <c r="C301" s="31">
        <v>4301011239</v>
      </c>
      <c r="D301" s="327">
        <v>4607091383997</v>
      </c>
      <c r="E301" s="328"/>
      <c r="F301" s="318">
        <v>2.5</v>
      </c>
      <c r="G301" s="32">
        <v>6</v>
      </c>
      <c r="H301" s="318">
        <v>15</v>
      </c>
      <c r="I301" s="318">
        <v>15.48</v>
      </c>
      <c r="J301" s="32">
        <v>48</v>
      </c>
      <c r="K301" s="32" t="s">
        <v>98</v>
      </c>
      <c r="L301" s="33" t="s">
        <v>107</v>
      </c>
      <c r="M301" s="32">
        <v>60</v>
      </c>
      <c r="N301" s="6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8"/>
      <c r="P301" s="338"/>
      <c r="Q301" s="338"/>
      <c r="R301" s="328"/>
      <c r="S301" s="34"/>
      <c r="T301" s="34"/>
      <c r="U301" s="35" t="s">
        <v>65</v>
      </c>
      <c r="V301" s="319">
        <v>0</v>
      </c>
      <c r="W301" s="320">
        <f t="shared" si="13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454</v>
      </c>
      <c r="B302" s="54" t="s">
        <v>455</v>
      </c>
      <c r="C302" s="31">
        <v>4301011326</v>
      </c>
      <c r="D302" s="327">
        <v>4607091384130</v>
      </c>
      <c r="E302" s="328"/>
      <c r="F302" s="318">
        <v>2.5</v>
      </c>
      <c r="G302" s="32">
        <v>6</v>
      </c>
      <c r="H302" s="318">
        <v>15</v>
      </c>
      <c r="I302" s="318">
        <v>15.48</v>
      </c>
      <c r="J302" s="32">
        <v>48</v>
      </c>
      <c r="K302" s="32" t="s">
        <v>98</v>
      </c>
      <c r="L302" s="33" t="s">
        <v>64</v>
      </c>
      <c r="M302" s="32">
        <v>60</v>
      </c>
      <c r="N302" s="35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8"/>
      <c r="P302" s="338"/>
      <c r="Q302" s="338"/>
      <c r="R302" s="328"/>
      <c r="S302" s="34"/>
      <c r="T302" s="34"/>
      <c r="U302" s="35" t="s">
        <v>65</v>
      </c>
      <c r="V302" s="319">
        <v>1200</v>
      </c>
      <c r="W302" s="320">
        <f t="shared" si="13"/>
        <v>1200</v>
      </c>
      <c r="X302" s="36">
        <f>IFERROR(IF(W302=0,"",ROUNDUP(W302/H302,0)*0.02175),"")</f>
        <v>1.7399999999999998</v>
      </c>
      <c r="Y302" s="56"/>
      <c r="Z302" s="57"/>
      <c r="AD302" s="58"/>
      <c r="BA302" s="222" t="s">
        <v>1</v>
      </c>
    </row>
    <row r="303" spans="1:53" ht="27" hidden="1" customHeight="1" x14ac:dyDescent="0.25">
      <c r="A303" s="54" t="s">
        <v>454</v>
      </c>
      <c r="B303" s="54" t="s">
        <v>456</v>
      </c>
      <c r="C303" s="31">
        <v>4301011240</v>
      </c>
      <c r="D303" s="327">
        <v>4607091384130</v>
      </c>
      <c r="E303" s="328"/>
      <c r="F303" s="318">
        <v>2.5</v>
      </c>
      <c r="G303" s="32">
        <v>6</v>
      </c>
      <c r="H303" s="318">
        <v>15</v>
      </c>
      <c r="I303" s="318">
        <v>15.48</v>
      </c>
      <c r="J303" s="32">
        <v>48</v>
      </c>
      <c r="K303" s="32" t="s">
        <v>98</v>
      </c>
      <c r="L303" s="33" t="s">
        <v>107</v>
      </c>
      <c r="M303" s="32">
        <v>60</v>
      </c>
      <c r="N303" s="37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8"/>
      <c r="P303" s="338"/>
      <c r="Q303" s="338"/>
      <c r="R303" s="328"/>
      <c r="S303" s="34"/>
      <c r="T303" s="34"/>
      <c r="U303" s="35" t="s">
        <v>65</v>
      </c>
      <c r="V303" s="319">
        <v>0</v>
      </c>
      <c r="W303" s="320">
        <f t="shared" si="13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457</v>
      </c>
      <c r="B304" s="54" t="s">
        <v>458</v>
      </c>
      <c r="C304" s="31">
        <v>4301011330</v>
      </c>
      <c r="D304" s="327">
        <v>4607091384147</v>
      </c>
      <c r="E304" s="328"/>
      <c r="F304" s="318">
        <v>2.5</v>
      </c>
      <c r="G304" s="32">
        <v>6</v>
      </c>
      <c r="H304" s="318">
        <v>15</v>
      </c>
      <c r="I304" s="318">
        <v>15.48</v>
      </c>
      <c r="J304" s="32">
        <v>48</v>
      </c>
      <c r="K304" s="32" t="s">
        <v>98</v>
      </c>
      <c r="L304" s="33" t="s">
        <v>64</v>
      </c>
      <c r="M304" s="32">
        <v>60</v>
      </c>
      <c r="N304" s="55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38"/>
      <c r="P304" s="338"/>
      <c r="Q304" s="338"/>
      <c r="R304" s="328"/>
      <c r="S304" s="34"/>
      <c r="T304" s="34"/>
      <c r="U304" s="35" t="s">
        <v>65</v>
      </c>
      <c r="V304" s="319">
        <v>1300</v>
      </c>
      <c r="W304" s="320">
        <f t="shared" si="13"/>
        <v>1305</v>
      </c>
      <c r="X304" s="36">
        <f>IFERROR(IF(W304=0,"",ROUNDUP(W304/H304,0)*0.02175),"")</f>
        <v>1.8922499999999998</v>
      </c>
      <c r="Y304" s="56"/>
      <c r="Z304" s="57"/>
      <c r="AD304" s="58"/>
      <c r="BA304" s="224" t="s">
        <v>1</v>
      </c>
    </row>
    <row r="305" spans="1:53" ht="16.5" hidden="1" customHeight="1" x14ac:dyDescent="0.25">
      <c r="A305" s="54" t="s">
        <v>457</v>
      </c>
      <c r="B305" s="54" t="s">
        <v>459</v>
      </c>
      <c r="C305" s="31">
        <v>4301011238</v>
      </c>
      <c r="D305" s="327">
        <v>4607091384147</v>
      </c>
      <c r="E305" s="328"/>
      <c r="F305" s="318">
        <v>2.5</v>
      </c>
      <c r="G305" s="32">
        <v>6</v>
      </c>
      <c r="H305" s="318">
        <v>15</v>
      </c>
      <c r="I305" s="318">
        <v>15.48</v>
      </c>
      <c r="J305" s="32">
        <v>48</v>
      </c>
      <c r="K305" s="32" t="s">
        <v>98</v>
      </c>
      <c r="L305" s="33" t="s">
        <v>107</v>
      </c>
      <c r="M305" s="32">
        <v>60</v>
      </c>
      <c r="N305" s="432" t="s">
        <v>460</v>
      </c>
      <c r="O305" s="338"/>
      <c r="P305" s="338"/>
      <c r="Q305" s="338"/>
      <c r="R305" s="328"/>
      <c r="S305" s="34"/>
      <c r="T305" s="34"/>
      <c r="U305" s="35" t="s">
        <v>65</v>
      </c>
      <c r="V305" s="319">
        <v>0</v>
      </c>
      <c r="W305" s="320">
        <f t="shared" si="13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461</v>
      </c>
      <c r="B306" s="54" t="s">
        <v>462</v>
      </c>
      <c r="C306" s="31">
        <v>4301011327</v>
      </c>
      <c r="D306" s="327">
        <v>4607091384154</v>
      </c>
      <c r="E306" s="328"/>
      <c r="F306" s="318">
        <v>0.5</v>
      </c>
      <c r="G306" s="32">
        <v>10</v>
      </c>
      <c r="H306" s="318">
        <v>5</v>
      </c>
      <c r="I306" s="318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6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38"/>
      <c r="P306" s="338"/>
      <c r="Q306" s="338"/>
      <c r="R306" s="328"/>
      <c r="S306" s="34"/>
      <c r="T306" s="34"/>
      <c r="U306" s="35" t="s">
        <v>65</v>
      </c>
      <c r="V306" s="319">
        <v>100</v>
      </c>
      <c r="W306" s="320">
        <f t="shared" si="13"/>
        <v>100</v>
      </c>
      <c r="X306" s="36">
        <f>IFERROR(IF(W306=0,"",ROUNDUP(W306/H306,0)*0.00937),"")</f>
        <v>0.18740000000000001</v>
      </c>
      <c r="Y306" s="56"/>
      <c r="Z306" s="57"/>
      <c r="AD306" s="58"/>
      <c r="BA306" s="226" t="s">
        <v>1</v>
      </c>
    </row>
    <row r="307" spans="1:53" ht="27" hidden="1" customHeight="1" x14ac:dyDescent="0.25">
      <c r="A307" s="54" t="s">
        <v>463</v>
      </c>
      <c r="B307" s="54" t="s">
        <v>464</v>
      </c>
      <c r="C307" s="31">
        <v>4301011332</v>
      </c>
      <c r="D307" s="327">
        <v>4607091384161</v>
      </c>
      <c r="E307" s="328"/>
      <c r="F307" s="318">
        <v>0.5</v>
      </c>
      <c r="G307" s="32">
        <v>10</v>
      </c>
      <c r="H307" s="318">
        <v>5</v>
      </c>
      <c r="I307" s="318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4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38"/>
      <c r="P307" s="338"/>
      <c r="Q307" s="338"/>
      <c r="R307" s="328"/>
      <c r="S307" s="34"/>
      <c r="T307" s="34"/>
      <c r="U307" s="35" t="s">
        <v>65</v>
      </c>
      <c r="V307" s="319">
        <v>0</v>
      </c>
      <c r="W307" s="320">
        <f t="shared" si="13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x14ac:dyDescent="0.2">
      <c r="A308" s="323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4"/>
      <c r="M308" s="325"/>
      <c r="N308" s="329" t="s">
        <v>66</v>
      </c>
      <c r="O308" s="330"/>
      <c r="P308" s="330"/>
      <c r="Q308" s="330"/>
      <c r="R308" s="330"/>
      <c r="S308" s="330"/>
      <c r="T308" s="331"/>
      <c r="U308" s="37" t="s">
        <v>67</v>
      </c>
      <c r="V308" s="321">
        <f>IFERROR(V300/H300,"0")+IFERROR(V301/H301,"0")+IFERROR(V302/H302,"0")+IFERROR(V303/H303,"0")+IFERROR(V304/H304,"0")+IFERROR(V305/H305,"0")+IFERROR(V306/H306,"0")+IFERROR(V307/H307,"0")</f>
        <v>460</v>
      </c>
      <c r="W308" s="321">
        <f>IFERROR(W300/H300,"0")+IFERROR(W301/H301,"0")+IFERROR(W302/H302,"0")+IFERROR(W303/H303,"0")+IFERROR(W304/H304,"0")+IFERROR(W305/H305,"0")+IFERROR(W306/H306,"0")+IFERROR(W307/H307,"0")</f>
        <v>461</v>
      </c>
      <c r="X308" s="321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9.7791499999999978</v>
      </c>
      <c r="Y308" s="322"/>
      <c r="Z308" s="322"/>
    </row>
    <row r="309" spans="1:53" x14ac:dyDescent="0.2">
      <c r="A309" s="324"/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5"/>
      <c r="N309" s="329" t="s">
        <v>66</v>
      </c>
      <c r="O309" s="330"/>
      <c r="P309" s="330"/>
      <c r="Q309" s="330"/>
      <c r="R309" s="330"/>
      <c r="S309" s="330"/>
      <c r="T309" s="331"/>
      <c r="U309" s="37" t="s">
        <v>65</v>
      </c>
      <c r="V309" s="321">
        <f>IFERROR(SUM(V300:V307),"0")</f>
        <v>6700</v>
      </c>
      <c r="W309" s="321">
        <f>IFERROR(SUM(W300:W307),"0")</f>
        <v>6715</v>
      </c>
      <c r="X309" s="37"/>
      <c r="Y309" s="322"/>
      <c r="Z309" s="322"/>
    </row>
    <row r="310" spans="1:53" ht="14.25" hidden="1" customHeight="1" x14ac:dyDescent="0.25">
      <c r="A310" s="332" t="s">
        <v>95</v>
      </c>
      <c r="B310" s="324"/>
      <c r="C310" s="324"/>
      <c r="D310" s="324"/>
      <c r="E310" s="324"/>
      <c r="F310" s="324"/>
      <c r="G310" s="324"/>
      <c r="H310" s="324"/>
      <c r="I310" s="324"/>
      <c r="J310" s="324"/>
      <c r="K310" s="324"/>
      <c r="L310" s="324"/>
      <c r="M310" s="324"/>
      <c r="N310" s="324"/>
      <c r="O310" s="324"/>
      <c r="P310" s="324"/>
      <c r="Q310" s="324"/>
      <c r="R310" s="324"/>
      <c r="S310" s="324"/>
      <c r="T310" s="324"/>
      <c r="U310" s="324"/>
      <c r="V310" s="324"/>
      <c r="W310" s="324"/>
      <c r="X310" s="324"/>
      <c r="Y310" s="314"/>
      <c r="Z310" s="314"/>
    </row>
    <row r="311" spans="1:53" ht="27" customHeight="1" x14ac:dyDescent="0.25">
      <c r="A311" s="54" t="s">
        <v>465</v>
      </c>
      <c r="B311" s="54" t="s">
        <v>466</v>
      </c>
      <c r="C311" s="31">
        <v>4301020178</v>
      </c>
      <c r="D311" s="327">
        <v>4607091383980</v>
      </c>
      <c r="E311" s="328"/>
      <c r="F311" s="318">
        <v>2.5</v>
      </c>
      <c r="G311" s="32">
        <v>6</v>
      </c>
      <c r="H311" s="318">
        <v>15</v>
      </c>
      <c r="I311" s="318">
        <v>15.48</v>
      </c>
      <c r="J311" s="32">
        <v>48</v>
      </c>
      <c r="K311" s="32" t="s">
        <v>98</v>
      </c>
      <c r="L311" s="33" t="s">
        <v>99</v>
      </c>
      <c r="M311" s="32">
        <v>50</v>
      </c>
      <c r="N311" s="6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38"/>
      <c r="P311" s="338"/>
      <c r="Q311" s="338"/>
      <c r="R311" s="328"/>
      <c r="S311" s="34"/>
      <c r="T311" s="34"/>
      <c r="U311" s="35" t="s">
        <v>65</v>
      </c>
      <c r="V311" s="319">
        <v>500</v>
      </c>
      <c r="W311" s="320">
        <f>IFERROR(IF(V311="",0,CEILING((V311/$H311),1)*$H311),"")</f>
        <v>510</v>
      </c>
      <c r="X311" s="36">
        <f>IFERROR(IF(W311=0,"",ROUNDUP(W311/H311,0)*0.02175),"")</f>
        <v>0.73949999999999994</v>
      </c>
      <c r="Y311" s="56"/>
      <c r="Z311" s="57"/>
      <c r="AD311" s="58"/>
      <c r="BA311" s="228" t="s">
        <v>1</v>
      </c>
    </row>
    <row r="312" spans="1:53" ht="16.5" hidden="1" customHeight="1" x14ac:dyDescent="0.25">
      <c r="A312" s="54" t="s">
        <v>467</v>
      </c>
      <c r="B312" s="54" t="s">
        <v>468</v>
      </c>
      <c r="C312" s="31">
        <v>4301020270</v>
      </c>
      <c r="D312" s="327">
        <v>4680115883314</v>
      </c>
      <c r="E312" s="328"/>
      <c r="F312" s="318">
        <v>1.35</v>
      </c>
      <c r="G312" s="32">
        <v>8</v>
      </c>
      <c r="H312" s="318">
        <v>10.8</v>
      </c>
      <c r="I312" s="318">
        <v>11.28</v>
      </c>
      <c r="J312" s="32">
        <v>56</v>
      </c>
      <c r="K312" s="32" t="s">
        <v>98</v>
      </c>
      <c r="L312" s="33" t="s">
        <v>128</v>
      </c>
      <c r="M312" s="32">
        <v>50</v>
      </c>
      <c r="N312" s="639" t="s">
        <v>469</v>
      </c>
      <c r="O312" s="338"/>
      <c r="P312" s="338"/>
      <c r="Q312" s="338"/>
      <c r="R312" s="328"/>
      <c r="S312" s="34"/>
      <c r="T312" s="34"/>
      <c r="U312" s="35" t="s">
        <v>65</v>
      </c>
      <c r="V312" s="319">
        <v>0</v>
      </c>
      <c r="W312" s="32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customHeight="1" x14ac:dyDescent="0.25">
      <c r="A313" s="54" t="s">
        <v>470</v>
      </c>
      <c r="B313" s="54" t="s">
        <v>471</v>
      </c>
      <c r="C313" s="31">
        <v>4301020179</v>
      </c>
      <c r="D313" s="327">
        <v>4607091384178</v>
      </c>
      <c r="E313" s="328"/>
      <c r="F313" s="318">
        <v>0.4</v>
      </c>
      <c r="G313" s="32">
        <v>10</v>
      </c>
      <c r="H313" s="318">
        <v>4</v>
      </c>
      <c r="I313" s="318">
        <v>4.24</v>
      </c>
      <c r="J313" s="32">
        <v>120</v>
      </c>
      <c r="K313" s="32" t="s">
        <v>63</v>
      </c>
      <c r="L313" s="33" t="s">
        <v>99</v>
      </c>
      <c r="M313" s="32">
        <v>50</v>
      </c>
      <c r="N313" s="6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38"/>
      <c r="P313" s="338"/>
      <c r="Q313" s="338"/>
      <c r="R313" s="328"/>
      <c r="S313" s="34"/>
      <c r="T313" s="34"/>
      <c r="U313" s="35" t="s">
        <v>65</v>
      </c>
      <c r="V313" s="319">
        <v>8</v>
      </c>
      <c r="W313" s="320">
        <f>IFERROR(IF(V313="",0,CEILING((V313/$H313),1)*$H313),"")</f>
        <v>8</v>
      </c>
      <c r="X313" s="36">
        <f>IFERROR(IF(W313=0,"",ROUNDUP(W313/H313,0)*0.00937),"")</f>
        <v>1.874E-2</v>
      </c>
      <c r="Y313" s="56"/>
      <c r="Z313" s="57"/>
      <c r="AD313" s="58"/>
      <c r="BA313" s="230" t="s">
        <v>1</v>
      </c>
    </row>
    <row r="314" spans="1:53" x14ac:dyDescent="0.2">
      <c r="A314" s="323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4"/>
      <c r="M314" s="325"/>
      <c r="N314" s="329" t="s">
        <v>66</v>
      </c>
      <c r="O314" s="330"/>
      <c r="P314" s="330"/>
      <c r="Q314" s="330"/>
      <c r="R314" s="330"/>
      <c r="S314" s="330"/>
      <c r="T314" s="331"/>
      <c r="U314" s="37" t="s">
        <v>67</v>
      </c>
      <c r="V314" s="321">
        <f>IFERROR(V311/H311,"0")+IFERROR(V312/H312,"0")+IFERROR(V313/H313,"0")</f>
        <v>35.333333333333336</v>
      </c>
      <c r="W314" s="321">
        <f>IFERROR(W311/H311,"0")+IFERROR(W312/H312,"0")+IFERROR(W313/H313,"0")</f>
        <v>36</v>
      </c>
      <c r="X314" s="321">
        <f>IFERROR(IF(X311="",0,X311),"0")+IFERROR(IF(X312="",0,X312),"0")+IFERROR(IF(X313="",0,X313),"0")</f>
        <v>0.75823999999999991</v>
      </c>
      <c r="Y314" s="322"/>
      <c r="Z314" s="322"/>
    </row>
    <row r="315" spans="1:53" x14ac:dyDescent="0.2">
      <c r="A315" s="324"/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4"/>
      <c r="M315" s="325"/>
      <c r="N315" s="329" t="s">
        <v>66</v>
      </c>
      <c r="O315" s="330"/>
      <c r="P315" s="330"/>
      <c r="Q315" s="330"/>
      <c r="R315" s="330"/>
      <c r="S315" s="330"/>
      <c r="T315" s="331"/>
      <c r="U315" s="37" t="s">
        <v>65</v>
      </c>
      <c r="V315" s="321">
        <f>IFERROR(SUM(V311:V313),"0")</f>
        <v>508</v>
      </c>
      <c r="W315" s="321">
        <f>IFERROR(SUM(W311:W313),"0")</f>
        <v>518</v>
      </c>
      <c r="X315" s="37"/>
      <c r="Y315" s="322"/>
      <c r="Z315" s="322"/>
    </row>
    <row r="316" spans="1:53" ht="14.25" hidden="1" customHeight="1" x14ac:dyDescent="0.25">
      <c r="A316" s="332" t="s">
        <v>68</v>
      </c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24"/>
      <c r="Y316" s="314"/>
      <c r="Z316" s="314"/>
    </row>
    <row r="317" spans="1:53" ht="27" hidden="1" customHeight="1" x14ac:dyDescent="0.25">
      <c r="A317" s="54" t="s">
        <v>472</v>
      </c>
      <c r="B317" s="54" t="s">
        <v>473</v>
      </c>
      <c r="C317" s="31">
        <v>4301051560</v>
      </c>
      <c r="D317" s="327">
        <v>4607091383928</v>
      </c>
      <c r="E317" s="328"/>
      <c r="F317" s="318">
        <v>1.3</v>
      </c>
      <c r="G317" s="32">
        <v>6</v>
      </c>
      <c r="H317" s="318">
        <v>7.8</v>
      </c>
      <c r="I317" s="318">
        <v>8.3699999999999992</v>
      </c>
      <c r="J317" s="32">
        <v>56</v>
      </c>
      <c r="K317" s="32" t="s">
        <v>98</v>
      </c>
      <c r="L317" s="33" t="s">
        <v>128</v>
      </c>
      <c r="M317" s="32">
        <v>40</v>
      </c>
      <c r="N317" s="625" t="s">
        <v>474</v>
      </c>
      <c r="O317" s="338"/>
      <c r="P317" s="338"/>
      <c r="Q317" s="338"/>
      <c r="R317" s="328"/>
      <c r="S317" s="34"/>
      <c r="T317" s="34"/>
      <c r="U317" s="35" t="s">
        <v>65</v>
      </c>
      <c r="V317" s="319">
        <v>0</v>
      </c>
      <c r="W317" s="320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t="27" hidden="1" customHeight="1" x14ac:dyDescent="0.25">
      <c r="A318" s="54" t="s">
        <v>475</v>
      </c>
      <c r="B318" s="54" t="s">
        <v>476</v>
      </c>
      <c r="C318" s="31">
        <v>4301051298</v>
      </c>
      <c r="D318" s="327">
        <v>4607091384260</v>
      </c>
      <c r="E318" s="328"/>
      <c r="F318" s="318">
        <v>1.3</v>
      </c>
      <c r="G318" s="32">
        <v>6</v>
      </c>
      <c r="H318" s="318">
        <v>7.8</v>
      </c>
      <c r="I318" s="318">
        <v>8.3640000000000008</v>
      </c>
      <c r="J318" s="32">
        <v>56</v>
      </c>
      <c r="K318" s="32" t="s">
        <v>98</v>
      </c>
      <c r="L318" s="33" t="s">
        <v>64</v>
      </c>
      <c r="M318" s="32">
        <v>35</v>
      </c>
      <c r="N318" s="4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38"/>
      <c r="P318" s="338"/>
      <c r="Q318" s="338"/>
      <c r="R318" s="328"/>
      <c r="S318" s="34"/>
      <c r="T318" s="34"/>
      <c r="U318" s="35" t="s">
        <v>65</v>
      </c>
      <c r="V318" s="319">
        <v>0</v>
      </c>
      <c r="W318" s="320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hidden="1" x14ac:dyDescent="0.2">
      <c r="A319" s="323"/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4"/>
      <c r="M319" s="325"/>
      <c r="N319" s="329" t="s">
        <v>66</v>
      </c>
      <c r="O319" s="330"/>
      <c r="P319" s="330"/>
      <c r="Q319" s="330"/>
      <c r="R319" s="330"/>
      <c r="S319" s="330"/>
      <c r="T319" s="331"/>
      <c r="U319" s="37" t="s">
        <v>67</v>
      </c>
      <c r="V319" s="321">
        <f>IFERROR(V317/H317,"0")+IFERROR(V318/H318,"0")</f>
        <v>0</v>
      </c>
      <c r="W319" s="321">
        <f>IFERROR(W317/H317,"0")+IFERROR(W318/H318,"0")</f>
        <v>0</v>
      </c>
      <c r="X319" s="321">
        <f>IFERROR(IF(X317="",0,X317),"0")+IFERROR(IF(X318="",0,X318),"0")</f>
        <v>0</v>
      </c>
      <c r="Y319" s="322"/>
      <c r="Z319" s="322"/>
    </row>
    <row r="320" spans="1:53" hidden="1" x14ac:dyDescent="0.2">
      <c r="A320" s="324"/>
      <c r="B320" s="324"/>
      <c r="C320" s="324"/>
      <c r="D320" s="324"/>
      <c r="E320" s="324"/>
      <c r="F320" s="324"/>
      <c r="G320" s="324"/>
      <c r="H320" s="324"/>
      <c r="I320" s="324"/>
      <c r="J320" s="324"/>
      <c r="K320" s="324"/>
      <c r="L320" s="324"/>
      <c r="M320" s="325"/>
      <c r="N320" s="329" t="s">
        <v>66</v>
      </c>
      <c r="O320" s="330"/>
      <c r="P320" s="330"/>
      <c r="Q320" s="330"/>
      <c r="R320" s="330"/>
      <c r="S320" s="330"/>
      <c r="T320" s="331"/>
      <c r="U320" s="37" t="s">
        <v>65</v>
      </c>
      <c r="V320" s="321">
        <f>IFERROR(SUM(V317:V318),"0")</f>
        <v>0</v>
      </c>
      <c r="W320" s="321">
        <f>IFERROR(SUM(W317:W318),"0")</f>
        <v>0</v>
      </c>
      <c r="X320" s="37"/>
      <c r="Y320" s="322"/>
      <c r="Z320" s="322"/>
    </row>
    <row r="321" spans="1:53" ht="14.25" hidden="1" customHeight="1" x14ac:dyDescent="0.25">
      <c r="A321" s="332" t="s">
        <v>224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24"/>
      <c r="Y321" s="314"/>
      <c r="Z321" s="314"/>
    </row>
    <row r="322" spans="1:53" ht="16.5" hidden="1" customHeight="1" x14ac:dyDescent="0.25">
      <c r="A322" s="54" t="s">
        <v>477</v>
      </c>
      <c r="B322" s="54" t="s">
        <v>478</v>
      </c>
      <c r="C322" s="31">
        <v>4301060314</v>
      </c>
      <c r="D322" s="327">
        <v>4607091384673</v>
      </c>
      <c r="E322" s="328"/>
      <c r="F322" s="318">
        <v>1.3</v>
      </c>
      <c r="G322" s="32">
        <v>6</v>
      </c>
      <c r="H322" s="318">
        <v>7.8</v>
      </c>
      <c r="I322" s="318">
        <v>8.3640000000000008</v>
      </c>
      <c r="J322" s="32">
        <v>56</v>
      </c>
      <c r="K322" s="32" t="s">
        <v>98</v>
      </c>
      <c r="L322" s="33" t="s">
        <v>64</v>
      </c>
      <c r="M322" s="32">
        <v>30</v>
      </c>
      <c r="N322" s="6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38"/>
      <c r="P322" s="338"/>
      <c r="Q322" s="338"/>
      <c r="R322" s="328"/>
      <c r="S322" s="34"/>
      <c r="T322" s="34"/>
      <c r="U322" s="35" t="s">
        <v>65</v>
      </c>
      <c r="V322" s="319">
        <v>0</v>
      </c>
      <c r="W322" s="320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idden="1" x14ac:dyDescent="0.2">
      <c r="A323" s="323"/>
      <c r="B323" s="324"/>
      <c r="C323" s="324"/>
      <c r="D323" s="324"/>
      <c r="E323" s="324"/>
      <c r="F323" s="324"/>
      <c r="G323" s="324"/>
      <c r="H323" s="324"/>
      <c r="I323" s="324"/>
      <c r="J323" s="324"/>
      <c r="K323" s="324"/>
      <c r="L323" s="324"/>
      <c r="M323" s="325"/>
      <c r="N323" s="329" t="s">
        <v>66</v>
      </c>
      <c r="O323" s="330"/>
      <c r="P323" s="330"/>
      <c r="Q323" s="330"/>
      <c r="R323" s="330"/>
      <c r="S323" s="330"/>
      <c r="T323" s="331"/>
      <c r="U323" s="37" t="s">
        <v>67</v>
      </c>
      <c r="V323" s="321">
        <f>IFERROR(V322/H322,"0")</f>
        <v>0</v>
      </c>
      <c r="W323" s="321">
        <f>IFERROR(W322/H322,"0")</f>
        <v>0</v>
      </c>
      <c r="X323" s="321">
        <f>IFERROR(IF(X322="",0,X322),"0")</f>
        <v>0</v>
      </c>
      <c r="Y323" s="322"/>
      <c r="Z323" s="322"/>
    </row>
    <row r="324" spans="1:53" hidden="1" x14ac:dyDescent="0.2">
      <c r="A324" s="324"/>
      <c r="B324" s="324"/>
      <c r="C324" s="324"/>
      <c r="D324" s="324"/>
      <c r="E324" s="324"/>
      <c r="F324" s="324"/>
      <c r="G324" s="324"/>
      <c r="H324" s="324"/>
      <c r="I324" s="324"/>
      <c r="J324" s="324"/>
      <c r="K324" s="324"/>
      <c r="L324" s="324"/>
      <c r="M324" s="325"/>
      <c r="N324" s="329" t="s">
        <v>66</v>
      </c>
      <c r="O324" s="330"/>
      <c r="P324" s="330"/>
      <c r="Q324" s="330"/>
      <c r="R324" s="330"/>
      <c r="S324" s="330"/>
      <c r="T324" s="331"/>
      <c r="U324" s="37" t="s">
        <v>65</v>
      </c>
      <c r="V324" s="321">
        <f>IFERROR(SUM(V322:V322),"0")</f>
        <v>0</v>
      </c>
      <c r="W324" s="321">
        <f>IFERROR(SUM(W322:W322),"0")</f>
        <v>0</v>
      </c>
      <c r="X324" s="37"/>
      <c r="Y324" s="322"/>
      <c r="Z324" s="322"/>
    </row>
    <row r="325" spans="1:53" ht="16.5" hidden="1" customHeight="1" x14ac:dyDescent="0.25">
      <c r="A325" s="326" t="s">
        <v>479</v>
      </c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4"/>
      <c r="M325" s="324"/>
      <c r="N325" s="324"/>
      <c r="O325" s="324"/>
      <c r="P325" s="324"/>
      <c r="Q325" s="324"/>
      <c r="R325" s="324"/>
      <c r="S325" s="324"/>
      <c r="T325" s="324"/>
      <c r="U325" s="324"/>
      <c r="V325" s="324"/>
      <c r="W325" s="324"/>
      <c r="X325" s="324"/>
      <c r="Y325" s="315"/>
      <c r="Z325" s="315"/>
    </row>
    <row r="326" spans="1:53" ht="14.25" hidden="1" customHeight="1" x14ac:dyDescent="0.25">
      <c r="A326" s="332" t="s">
        <v>103</v>
      </c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4"/>
      <c r="M326" s="324"/>
      <c r="N326" s="324"/>
      <c r="O326" s="324"/>
      <c r="P326" s="324"/>
      <c r="Q326" s="324"/>
      <c r="R326" s="324"/>
      <c r="S326" s="324"/>
      <c r="T326" s="324"/>
      <c r="U326" s="324"/>
      <c r="V326" s="324"/>
      <c r="W326" s="324"/>
      <c r="X326" s="324"/>
      <c r="Y326" s="314"/>
      <c r="Z326" s="314"/>
    </row>
    <row r="327" spans="1:53" ht="27" customHeight="1" x14ac:dyDescent="0.25">
      <c r="A327" s="54" t="s">
        <v>480</v>
      </c>
      <c r="B327" s="54" t="s">
        <v>481</v>
      </c>
      <c r="C327" s="31">
        <v>4301011324</v>
      </c>
      <c r="D327" s="327">
        <v>4607091384185</v>
      </c>
      <c r="E327" s="328"/>
      <c r="F327" s="318">
        <v>0.8</v>
      </c>
      <c r="G327" s="32">
        <v>15</v>
      </c>
      <c r="H327" s="318">
        <v>12</v>
      </c>
      <c r="I327" s="318">
        <v>12.48</v>
      </c>
      <c r="J327" s="32">
        <v>56</v>
      </c>
      <c r="K327" s="32" t="s">
        <v>98</v>
      </c>
      <c r="L327" s="33" t="s">
        <v>64</v>
      </c>
      <c r="M327" s="32">
        <v>60</v>
      </c>
      <c r="N327" s="64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38"/>
      <c r="P327" s="338"/>
      <c r="Q327" s="338"/>
      <c r="R327" s="328"/>
      <c r="S327" s="34"/>
      <c r="T327" s="34"/>
      <c r="U327" s="35" t="s">
        <v>65</v>
      </c>
      <c r="V327" s="319">
        <v>50</v>
      </c>
      <c r="W327" s="320">
        <f>IFERROR(IF(V327="",0,CEILING((V327/$H327),1)*$H327),"")</f>
        <v>60</v>
      </c>
      <c r="X327" s="36">
        <f>IFERROR(IF(W327=0,"",ROUNDUP(W327/H327,0)*0.02175),"")</f>
        <v>0.10874999999999999</v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482</v>
      </c>
      <c r="B328" s="54" t="s">
        <v>483</v>
      </c>
      <c r="C328" s="31">
        <v>4301011312</v>
      </c>
      <c r="D328" s="327">
        <v>4607091384192</v>
      </c>
      <c r="E328" s="328"/>
      <c r="F328" s="318">
        <v>1.8</v>
      </c>
      <c r="G328" s="32">
        <v>6</v>
      </c>
      <c r="H328" s="318">
        <v>10.8</v>
      </c>
      <c r="I328" s="318">
        <v>11.28</v>
      </c>
      <c r="J328" s="32">
        <v>56</v>
      </c>
      <c r="K328" s="32" t="s">
        <v>98</v>
      </c>
      <c r="L328" s="33" t="s">
        <v>99</v>
      </c>
      <c r="M328" s="32">
        <v>60</v>
      </c>
      <c r="N328" s="3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38"/>
      <c r="P328" s="338"/>
      <c r="Q328" s="338"/>
      <c r="R328" s="328"/>
      <c r="S328" s="34"/>
      <c r="T328" s="34"/>
      <c r="U328" s="35" t="s">
        <v>65</v>
      </c>
      <c r="V328" s="319">
        <v>0</v>
      </c>
      <c r="W328" s="320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484</v>
      </c>
      <c r="B329" s="54" t="s">
        <v>485</v>
      </c>
      <c r="C329" s="31">
        <v>4301011483</v>
      </c>
      <c r="D329" s="327">
        <v>4680115881907</v>
      </c>
      <c r="E329" s="328"/>
      <c r="F329" s="318">
        <v>1.8</v>
      </c>
      <c r="G329" s="32">
        <v>6</v>
      </c>
      <c r="H329" s="318">
        <v>10.8</v>
      </c>
      <c r="I329" s="318">
        <v>11.28</v>
      </c>
      <c r="J329" s="32">
        <v>56</v>
      </c>
      <c r="K329" s="32" t="s">
        <v>98</v>
      </c>
      <c r="L329" s="33" t="s">
        <v>64</v>
      </c>
      <c r="M329" s="32">
        <v>60</v>
      </c>
      <c r="N329" s="5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38"/>
      <c r="P329" s="338"/>
      <c r="Q329" s="338"/>
      <c r="R329" s="328"/>
      <c r="S329" s="34"/>
      <c r="T329" s="34"/>
      <c r="U329" s="35" t="s">
        <v>65</v>
      </c>
      <c r="V329" s="319">
        <v>0</v>
      </c>
      <c r="W329" s="320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486</v>
      </c>
      <c r="B330" s="54" t="s">
        <v>487</v>
      </c>
      <c r="C330" s="31">
        <v>4301011303</v>
      </c>
      <c r="D330" s="327">
        <v>4607091384680</v>
      </c>
      <c r="E330" s="328"/>
      <c r="F330" s="318">
        <v>0.4</v>
      </c>
      <c r="G330" s="32">
        <v>10</v>
      </c>
      <c r="H330" s="318">
        <v>4</v>
      </c>
      <c r="I330" s="318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4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8"/>
      <c r="P330" s="338"/>
      <c r="Q330" s="338"/>
      <c r="R330" s="328"/>
      <c r="S330" s="34"/>
      <c r="T330" s="34"/>
      <c r="U330" s="35" t="s">
        <v>65</v>
      </c>
      <c r="V330" s="319">
        <v>0</v>
      </c>
      <c r="W330" s="320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23"/>
      <c r="B331" s="324"/>
      <c r="C331" s="324"/>
      <c r="D331" s="324"/>
      <c r="E331" s="324"/>
      <c r="F331" s="324"/>
      <c r="G331" s="324"/>
      <c r="H331" s="324"/>
      <c r="I331" s="324"/>
      <c r="J331" s="324"/>
      <c r="K331" s="324"/>
      <c r="L331" s="324"/>
      <c r="M331" s="325"/>
      <c r="N331" s="329" t="s">
        <v>66</v>
      </c>
      <c r="O331" s="330"/>
      <c r="P331" s="330"/>
      <c r="Q331" s="330"/>
      <c r="R331" s="330"/>
      <c r="S331" s="330"/>
      <c r="T331" s="331"/>
      <c r="U331" s="37" t="s">
        <v>67</v>
      </c>
      <c r="V331" s="321">
        <f>IFERROR(V327/H327,"0")+IFERROR(V328/H328,"0")+IFERROR(V329/H329,"0")+IFERROR(V330/H330,"0")</f>
        <v>4.166666666666667</v>
      </c>
      <c r="W331" s="321">
        <f>IFERROR(W327/H327,"0")+IFERROR(W328/H328,"0")+IFERROR(W329/H329,"0")+IFERROR(W330/H330,"0")</f>
        <v>5</v>
      </c>
      <c r="X331" s="321">
        <f>IFERROR(IF(X327="",0,X327),"0")+IFERROR(IF(X328="",0,X328),"0")+IFERROR(IF(X329="",0,X329),"0")+IFERROR(IF(X330="",0,X330),"0")</f>
        <v>0.10874999999999999</v>
      </c>
      <c r="Y331" s="322"/>
      <c r="Z331" s="322"/>
    </row>
    <row r="332" spans="1:53" x14ac:dyDescent="0.2">
      <c r="A332" s="324"/>
      <c r="B332" s="324"/>
      <c r="C332" s="324"/>
      <c r="D332" s="324"/>
      <c r="E332" s="324"/>
      <c r="F332" s="324"/>
      <c r="G332" s="324"/>
      <c r="H332" s="324"/>
      <c r="I332" s="324"/>
      <c r="J332" s="324"/>
      <c r="K332" s="324"/>
      <c r="L332" s="324"/>
      <c r="M332" s="325"/>
      <c r="N332" s="329" t="s">
        <v>66</v>
      </c>
      <c r="O332" s="330"/>
      <c r="P332" s="330"/>
      <c r="Q332" s="330"/>
      <c r="R332" s="330"/>
      <c r="S332" s="330"/>
      <c r="T332" s="331"/>
      <c r="U332" s="37" t="s">
        <v>65</v>
      </c>
      <c r="V332" s="321">
        <f>IFERROR(SUM(V327:V330),"0")</f>
        <v>50</v>
      </c>
      <c r="W332" s="321">
        <f>IFERROR(SUM(W327:W330),"0")</f>
        <v>60</v>
      </c>
      <c r="X332" s="37"/>
      <c r="Y332" s="322"/>
      <c r="Z332" s="322"/>
    </row>
    <row r="333" spans="1:53" ht="14.25" hidden="1" customHeight="1" x14ac:dyDescent="0.25">
      <c r="A333" s="332" t="s">
        <v>60</v>
      </c>
      <c r="B333" s="324"/>
      <c r="C333" s="324"/>
      <c r="D333" s="324"/>
      <c r="E333" s="324"/>
      <c r="F333" s="324"/>
      <c r="G333" s="324"/>
      <c r="H333" s="324"/>
      <c r="I333" s="324"/>
      <c r="J333" s="324"/>
      <c r="K333" s="324"/>
      <c r="L333" s="324"/>
      <c r="M333" s="324"/>
      <c r="N333" s="324"/>
      <c r="O333" s="324"/>
      <c r="P333" s="324"/>
      <c r="Q333" s="324"/>
      <c r="R333" s="324"/>
      <c r="S333" s="324"/>
      <c r="T333" s="324"/>
      <c r="U333" s="324"/>
      <c r="V333" s="324"/>
      <c r="W333" s="324"/>
      <c r="X333" s="324"/>
      <c r="Y333" s="314"/>
      <c r="Z333" s="314"/>
    </row>
    <row r="334" spans="1:53" ht="27" hidden="1" customHeight="1" x14ac:dyDescent="0.25">
      <c r="A334" s="54" t="s">
        <v>488</v>
      </c>
      <c r="B334" s="54" t="s">
        <v>489</v>
      </c>
      <c r="C334" s="31">
        <v>4301031139</v>
      </c>
      <c r="D334" s="327">
        <v>4607091384802</v>
      </c>
      <c r="E334" s="328"/>
      <c r="F334" s="318">
        <v>0.73</v>
      </c>
      <c r="G334" s="32">
        <v>6</v>
      </c>
      <c r="H334" s="318">
        <v>4.38</v>
      </c>
      <c r="I334" s="318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3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8"/>
      <c r="P334" s="338"/>
      <c r="Q334" s="338"/>
      <c r="R334" s="328"/>
      <c r="S334" s="34"/>
      <c r="T334" s="34"/>
      <c r="U334" s="35" t="s">
        <v>65</v>
      </c>
      <c r="V334" s="319">
        <v>0</v>
      </c>
      <c r="W334" s="320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490</v>
      </c>
      <c r="B335" s="54" t="s">
        <v>491</v>
      </c>
      <c r="C335" s="31">
        <v>4301031140</v>
      </c>
      <c r="D335" s="327">
        <v>4607091384826</v>
      </c>
      <c r="E335" s="328"/>
      <c r="F335" s="318">
        <v>0.35</v>
      </c>
      <c r="G335" s="32">
        <v>8</v>
      </c>
      <c r="H335" s="318">
        <v>2.8</v>
      </c>
      <c r="I335" s="318">
        <v>2.9</v>
      </c>
      <c r="J335" s="32">
        <v>234</v>
      </c>
      <c r="K335" s="32" t="s">
        <v>171</v>
      </c>
      <c r="L335" s="33" t="s">
        <v>64</v>
      </c>
      <c r="M335" s="32">
        <v>35</v>
      </c>
      <c r="N335" s="57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8"/>
      <c r="P335" s="338"/>
      <c r="Q335" s="338"/>
      <c r="R335" s="328"/>
      <c r="S335" s="34"/>
      <c r="T335" s="34"/>
      <c r="U335" s="35" t="s">
        <v>65</v>
      </c>
      <c r="V335" s="319">
        <v>0</v>
      </c>
      <c r="W335" s="320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23"/>
      <c r="B336" s="324"/>
      <c r="C336" s="324"/>
      <c r="D336" s="324"/>
      <c r="E336" s="324"/>
      <c r="F336" s="324"/>
      <c r="G336" s="324"/>
      <c r="H336" s="324"/>
      <c r="I336" s="324"/>
      <c r="J336" s="324"/>
      <c r="K336" s="324"/>
      <c r="L336" s="324"/>
      <c r="M336" s="325"/>
      <c r="N336" s="329" t="s">
        <v>66</v>
      </c>
      <c r="O336" s="330"/>
      <c r="P336" s="330"/>
      <c r="Q336" s="330"/>
      <c r="R336" s="330"/>
      <c r="S336" s="330"/>
      <c r="T336" s="331"/>
      <c r="U336" s="37" t="s">
        <v>67</v>
      </c>
      <c r="V336" s="321">
        <f>IFERROR(V334/H334,"0")+IFERROR(V335/H335,"0")</f>
        <v>0</v>
      </c>
      <c r="W336" s="321">
        <f>IFERROR(W334/H334,"0")+IFERROR(W335/H335,"0")</f>
        <v>0</v>
      </c>
      <c r="X336" s="321">
        <f>IFERROR(IF(X334="",0,X334),"0")+IFERROR(IF(X335="",0,X335),"0")</f>
        <v>0</v>
      </c>
      <c r="Y336" s="322"/>
      <c r="Z336" s="322"/>
    </row>
    <row r="337" spans="1:53" hidden="1" x14ac:dyDescent="0.2">
      <c r="A337" s="324"/>
      <c r="B337" s="324"/>
      <c r="C337" s="324"/>
      <c r="D337" s="324"/>
      <c r="E337" s="324"/>
      <c r="F337" s="324"/>
      <c r="G337" s="324"/>
      <c r="H337" s="324"/>
      <c r="I337" s="324"/>
      <c r="J337" s="324"/>
      <c r="K337" s="324"/>
      <c r="L337" s="324"/>
      <c r="M337" s="325"/>
      <c r="N337" s="329" t="s">
        <v>66</v>
      </c>
      <c r="O337" s="330"/>
      <c r="P337" s="330"/>
      <c r="Q337" s="330"/>
      <c r="R337" s="330"/>
      <c r="S337" s="330"/>
      <c r="T337" s="331"/>
      <c r="U337" s="37" t="s">
        <v>65</v>
      </c>
      <c r="V337" s="321">
        <f>IFERROR(SUM(V334:V335),"0")</f>
        <v>0</v>
      </c>
      <c r="W337" s="321">
        <f>IFERROR(SUM(W334:W335),"0")</f>
        <v>0</v>
      </c>
      <c r="X337" s="37"/>
      <c r="Y337" s="322"/>
      <c r="Z337" s="322"/>
    </row>
    <row r="338" spans="1:53" ht="14.25" hidden="1" customHeight="1" x14ac:dyDescent="0.25">
      <c r="A338" s="332" t="s">
        <v>68</v>
      </c>
      <c r="B338" s="324"/>
      <c r="C338" s="324"/>
      <c r="D338" s="324"/>
      <c r="E338" s="324"/>
      <c r="F338" s="324"/>
      <c r="G338" s="324"/>
      <c r="H338" s="324"/>
      <c r="I338" s="324"/>
      <c r="J338" s="324"/>
      <c r="K338" s="324"/>
      <c r="L338" s="324"/>
      <c r="M338" s="324"/>
      <c r="N338" s="324"/>
      <c r="O338" s="324"/>
      <c r="P338" s="324"/>
      <c r="Q338" s="324"/>
      <c r="R338" s="324"/>
      <c r="S338" s="324"/>
      <c r="T338" s="324"/>
      <c r="U338" s="324"/>
      <c r="V338" s="324"/>
      <c r="W338" s="324"/>
      <c r="X338" s="324"/>
      <c r="Y338" s="314"/>
      <c r="Z338" s="314"/>
    </row>
    <row r="339" spans="1:53" ht="27" hidden="1" customHeight="1" x14ac:dyDescent="0.25">
      <c r="A339" s="54" t="s">
        <v>492</v>
      </c>
      <c r="B339" s="54" t="s">
        <v>493</v>
      </c>
      <c r="C339" s="31">
        <v>4301051303</v>
      </c>
      <c r="D339" s="327">
        <v>4607091384246</v>
      </c>
      <c r="E339" s="328"/>
      <c r="F339" s="318">
        <v>1.3</v>
      </c>
      <c r="G339" s="32">
        <v>6</v>
      </c>
      <c r="H339" s="318">
        <v>7.8</v>
      </c>
      <c r="I339" s="318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37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8"/>
      <c r="P339" s="338"/>
      <c r="Q339" s="338"/>
      <c r="R339" s="328"/>
      <c r="S339" s="34"/>
      <c r="T339" s="34"/>
      <c r="U339" s="35" t="s">
        <v>65</v>
      </c>
      <c r="V339" s="319">
        <v>0</v>
      </c>
      <c r="W339" s="320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494</v>
      </c>
      <c r="B340" s="54" t="s">
        <v>495</v>
      </c>
      <c r="C340" s="31">
        <v>4301051445</v>
      </c>
      <c r="D340" s="327">
        <v>4680115881976</v>
      </c>
      <c r="E340" s="328"/>
      <c r="F340" s="318">
        <v>1.3</v>
      </c>
      <c r="G340" s="32">
        <v>6</v>
      </c>
      <c r="H340" s="318">
        <v>7.8</v>
      </c>
      <c r="I340" s="318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8"/>
      <c r="P340" s="338"/>
      <c r="Q340" s="338"/>
      <c r="R340" s="328"/>
      <c r="S340" s="34"/>
      <c r="T340" s="34"/>
      <c r="U340" s="35" t="s">
        <v>65</v>
      </c>
      <c r="V340" s="319">
        <v>0</v>
      </c>
      <c r="W340" s="32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496</v>
      </c>
      <c r="B341" s="54" t="s">
        <v>497</v>
      </c>
      <c r="C341" s="31">
        <v>4301051297</v>
      </c>
      <c r="D341" s="327">
        <v>4607091384253</v>
      </c>
      <c r="E341" s="328"/>
      <c r="F341" s="318">
        <v>0.4</v>
      </c>
      <c r="G341" s="32">
        <v>6</v>
      </c>
      <c r="H341" s="318">
        <v>2.4</v>
      </c>
      <c r="I341" s="318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5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8"/>
      <c r="P341" s="338"/>
      <c r="Q341" s="338"/>
      <c r="R341" s="328"/>
      <c r="S341" s="34"/>
      <c r="T341" s="34"/>
      <c r="U341" s="35" t="s">
        <v>65</v>
      </c>
      <c r="V341" s="319">
        <v>0</v>
      </c>
      <c r="W341" s="320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498</v>
      </c>
      <c r="B342" s="54" t="s">
        <v>499</v>
      </c>
      <c r="C342" s="31">
        <v>4301051444</v>
      </c>
      <c r="D342" s="327">
        <v>4680115881969</v>
      </c>
      <c r="E342" s="328"/>
      <c r="F342" s="318">
        <v>0.4</v>
      </c>
      <c r="G342" s="32">
        <v>6</v>
      </c>
      <c r="H342" s="318">
        <v>2.4</v>
      </c>
      <c r="I342" s="318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40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8"/>
      <c r="P342" s="338"/>
      <c r="Q342" s="338"/>
      <c r="R342" s="328"/>
      <c r="S342" s="34"/>
      <c r="T342" s="34"/>
      <c r="U342" s="35" t="s">
        <v>65</v>
      </c>
      <c r="V342" s="319">
        <v>0</v>
      </c>
      <c r="W342" s="320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23"/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4"/>
      <c r="M343" s="325"/>
      <c r="N343" s="329" t="s">
        <v>66</v>
      </c>
      <c r="O343" s="330"/>
      <c r="P343" s="330"/>
      <c r="Q343" s="330"/>
      <c r="R343" s="330"/>
      <c r="S343" s="330"/>
      <c r="T343" s="331"/>
      <c r="U343" s="37" t="s">
        <v>67</v>
      </c>
      <c r="V343" s="321">
        <f>IFERROR(V339/H339,"0")+IFERROR(V340/H340,"0")+IFERROR(V341/H341,"0")+IFERROR(V342/H342,"0")</f>
        <v>0</v>
      </c>
      <c r="W343" s="321">
        <f>IFERROR(W339/H339,"0")+IFERROR(W340/H340,"0")+IFERROR(W341/H341,"0")+IFERROR(W342/H342,"0")</f>
        <v>0</v>
      </c>
      <c r="X343" s="321">
        <f>IFERROR(IF(X339="",0,X339),"0")+IFERROR(IF(X340="",0,X340),"0")+IFERROR(IF(X341="",0,X341),"0")+IFERROR(IF(X342="",0,X342),"0")</f>
        <v>0</v>
      </c>
      <c r="Y343" s="322"/>
      <c r="Z343" s="322"/>
    </row>
    <row r="344" spans="1:53" hidden="1" x14ac:dyDescent="0.2">
      <c r="A344" s="324"/>
      <c r="B344" s="324"/>
      <c r="C344" s="324"/>
      <c r="D344" s="324"/>
      <c r="E344" s="324"/>
      <c r="F344" s="324"/>
      <c r="G344" s="324"/>
      <c r="H344" s="324"/>
      <c r="I344" s="324"/>
      <c r="J344" s="324"/>
      <c r="K344" s="324"/>
      <c r="L344" s="324"/>
      <c r="M344" s="325"/>
      <c r="N344" s="329" t="s">
        <v>66</v>
      </c>
      <c r="O344" s="330"/>
      <c r="P344" s="330"/>
      <c r="Q344" s="330"/>
      <c r="R344" s="330"/>
      <c r="S344" s="330"/>
      <c r="T344" s="331"/>
      <c r="U344" s="37" t="s">
        <v>65</v>
      </c>
      <c r="V344" s="321">
        <f>IFERROR(SUM(V339:V342),"0")</f>
        <v>0</v>
      </c>
      <c r="W344" s="321">
        <f>IFERROR(SUM(W339:W342),"0")</f>
        <v>0</v>
      </c>
      <c r="X344" s="37"/>
      <c r="Y344" s="322"/>
      <c r="Z344" s="322"/>
    </row>
    <row r="345" spans="1:53" ht="14.25" hidden="1" customHeight="1" x14ac:dyDescent="0.25">
      <c r="A345" s="332" t="s">
        <v>224</v>
      </c>
      <c r="B345" s="324"/>
      <c r="C345" s="324"/>
      <c r="D345" s="324"/>
      <c r="E345" s="324"/>
      <c r="F345" s="324"/>
      <c r="G345" s="324"/>
      <c r="H345" s="324"/>
      <c r="I345" s="324"/>
      <c r="J345" s="324"/>
      <c r="K345" s="324"/>
      <c r="L345" s="324"/>
      <c r="M345" s="324"/>
      <c r="N345" s="324"/>
      <c r="O345" s="324"/>
      <c r="P345" s="324"/>
      <c r="Q345" s="324"/>
      <c r="R345" s="324"/>
      <c r="S345" s="324"/>
      <c r="T345" s="324"/>
      <c r="U345" s="324"/>
      <c r="V345" s="324"/>
      <c r="W345" s="324"/>
      <c r="X345" s="324"/>
      <c r="Y345" s="314"/>
      <c r="Z345" s="314"/>
    </row>
    <row r="346" spans="1:53" ht="27" hidden="1" customHeight="1" x14ac:dyDescent="0.25">
      <c r="A346" s="54" t="s">
        <v>500</v>
      </c>
      <c r="B346" s="54" t="s">
        <v>501</v>
      </c>
      <c r="C346" s="31">
        <v>4301060322</v>
      </c>
      <c r="D346" s="327">
        <v>4607091389357</v>
      </c>
      <c r="E346" s="328"/>
      <c r="F346" s="318">
        <v>1.3</v>
      </c>
      <c r="G346" s="32">
        <v>6</v>
      </c>
      <c r="H346" s="318">
        <v>7.8</v>
      </c>
      <c r="I346" s="318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3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8"/>
      <c r="P346" s="338"/>
      <c r="Q346" s="338"/>
      <c r="R346" s="328"/>
      <c r="S346" s="34"/>
      <c r="T346" s="34"/>
      <c r="U346" s="35" t="s">
        <v>65</v>
      </c>
      <c r="V346" s="319">
        <v>0</v>
      </c>
      <c r="W346" s="32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23"/>
      <c r="B347" s="324"/>
      <c r="C347" s="324"/>
      <c r="D347" s="324"/>
      <c r="E347" s="324"/>
      <c r="F347" s="324"/>
      <c r="G347" s="324"/>
      <c r="H347" s="324"/>
      <c r="I347" s="324"/>
      <c r="J347" s="324"/>
      <c r="K347" s="324"/>
      <c r="L347" s="324"/>
      <c r="M347" s="325"/>
      <c r="N347" s="329" t="s">
        <v>66</v>
      </c>
      <c r="O347" s="330"/>
      <c r="P347" s="330"/>
      <c r="Q347" s="330"/>
      <c r="R347" s="330"/>
      <c r="S347" s="330"/>
      <c r="T347" s="331"/>
      <c r="U347" s="37" t="s">
        <v>67</v>
      </c>
      <c r="V347" s="321">
        <f>IFERROR(V346/H346,"0")</f>
        <v>0</v>
      </c>
      <c r="W347" s="321">
        <f>IFERROR(W346/H346,"0")</f>
        <v>0</v>
      </c>
      <c r="X347" s="321">
        <f>IFERROR(IF(X346="",0,X346),"0")</f>
        <v>0</v>
      </c>
      <c r="Y347" s="322"/>
      <c r="Z347" s="322"/>
    </row>
    <row r="348" spans="1:53" hidden="1" x14ac:dyDescent="0.2">
      <c r="A348" s="324"/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4"/>
      <c r="M348" s="325"/>
      <c r="N348" s="329" t="s">
        <v>66</v>
      </c>
      <c r="O348" s="330"/>
      <c r="P348" s="330"/>
      <c r="Q348" s="330"/>
      <c r="R348" s="330"/>
      <c r="S348" s="330"/>
      <c r="T348" s="331"/>
      <c r="U348" s="37" t="s">
        <v>65</v>
      </c>
      <c r="V348" s="321">
        <f>IFERROR(SUM(V346:V346),"0")</f>
        <v>0</v>
      </c>
      <c r="W348" s="321">
        <f>IFERROR(SUM(W346:W346),"0")</f>
        <v>0</v>
      </c>
      <c r="X348" s="37"/>
      <c r="Y348" s="322"/>
      <c r="Z348" s="322"/>
    </row>
    <row r="349" spans="1:53" ht="27.75" hidden="1" customHeight="1" x14ac:dyDescent="0.2">
      <c r="A349" s="422" t="s">
        <v>502</v>
      </c>
      <c r="B349" s="423"/>
      <c r="C349" s="423"/>
      <c r="D349" s="423"/>
      <c r="E349" s="423"/>
      <c r="F349" s="423"/>
      <c r="G349" s="423"/>
      <c r="H349" s="423"/>
      <c r="I349" s="423"/>
      <c r="J349" s="423"/>
      <c r="K349" s="423"/>
      <c r="L349" s="423"/>
      <c r="M349" s="423"/>
      <c r="N349" s="423"/>
      <c r="O349" s="423"/>
      <c r="P349" s="423"/>
      <c r="Q349" s="423"/>
      <c r="R349" s="423"/>
      <c r="S349" s="423"/>
      <c r="T349" s="423"/>
      <c r="U349" s="423"/>
      <c r="V349" s="423"/>
      <c r="W349" s="423"/>
      <c r="X349" s="423"/>
      <c r="Y349" s="48"/>
      <c r="Z349" s="48"/>
    </row>
    <row r="350" spans="1:53" ht="16.5" hidden="1" customHeight="1" x14ac:dyDescent="0.25">
      <c r="A350" s="326" t="s">
        <v>503</v>
      </c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24"/>
      <c r="Y350" s="315"/>
      <c r="Z350" s="315"/>
    </row>
    <row r="351" spans="1:53" ht="14.25" hidden="1" customHeight="1" x14ac:dyDescent="0.25">
      <c r="A351" s="332" t="s">
        <v>103</v>
      </c>
      <c r="B351" s="324"/>
      <c r="C351" s="324"/>
      <c r="D351" s="324"/>
      <c r="E351" s="324"/>
      <c r="F351" s="324"/>
      <c r="G351" s="324"/>
      <c r="H351" s="324"/>
      <c r="I351" s="324"/>
      <c r="J351" s="324"/>
      <c r="K351" s="324"/>
      <c r="L351" s="324"/>
      <c r="M351" s="324"/>
      <c r="N351" s="324"/>
      <c r="O351" s="324"/>
      <c r="P351" s="324"/>
      <c r="Q351" s="324"/>
      <c r="R351" s="324"/>
      <c r="S351" s="324"/>
      <c r="T351" s="324"/>
      <c r="U351" s="324"/>
      <c r="V351" s="324"/>
      <c r="W351" s="324"/>
      <c r="X351" s="324"/>
      <c r="Y351" s="314"/>
      <c r="Z351" s="314"/>
    </row>
    <row r="352" spans="1:53" ht="27" hidden="1" customHeight="1" x14ac:dyDescent="0.25">
      <c r="A352" s="54" t="s">
        <v>504</v>
      </c>
      <c r="B352" s="54" t="s">
        <v>505</v>
      </c>
      <c r="C352" s="31">
        <v>4301011428</v>
      </c>
      <c r="D352" s="327">
        <v>4607091389708</v>
      </c>
      <c r="E352" s="328"/>
      <c r="F352" s="318">
        <v>0.45</v>
      </c>
      <c r="G352" s="32">
        <v>6</v>
      </c>
      <c r="H352" s="318">
        <v>2.7</v>
      </c>
      <c r="I352" s="318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3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8"/>
      <c r="P352" s="338"/>
      <c r="Q352" s="338"/>
      <c r="R352" s="328"/>
      <c r="S352" s="34"/>
      <c r="T352" s="34"/>
      <c r="U352" s="35" t="s">
        <v>65</v>
      </c>
      <c r="V352" s="319">
        <v>0</v>
      </c>
      <c r="W352" s="320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506</v>
      </c>
      <c r="B353" s="54" t="s">
        <v>507</v>
      </c>
      <c r="C353" s="31">
        <v>4301011427</v>
      </c>
      <c r="D353" s="327">
        <v>4607091389692</v>
      </c>
      <c r="E353" s="328"/>
      <c r="F353" s="318">
        <v>0.45</v>
      </c>
      <c r="G353" s="32">
        <v>6</v>
      </c>
      <c r="H353" s="318">
        <v>2.7</v>
      </c>
      <c r="I353" s="318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57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8"/>
      <c r="P353" s="338"/>
      <c r="Q353" s="338"/>
      <c r="R353" s="328"/>
      <c r="S353" s="34"/>
      <c r="T353" s="34"/>
      <c r="U353" s="35" t="s">
        <v>65</v>
      </c>
      <c r="V353" s="319">
        <v>27</v>
      </c>
      <c r="W353" s="320">
        <f>IFERROR(IF(V353="",0,CEILING((V353/$H353),1)*$H353),"")</f>
        <v>27</v>
      </c>
      <c r="X353" s="36">
        <f>IFERROR(IF(W353=0,"",ROUNDUP(W353/H353,0)*0.00753),"")</f>
        <v>7.5300000000000006E-2</v>
      </c>
      <c r="Y353" s="56"/>
      <c r="Z353" s="57"/>
      <c r="AD353" s="58"/>
      <c r="BA353" s="246" t="s">
        <v>1</v>
      </c>
    </row>
    <row r="354" spans="1:53" x14ac:dyDescent="0.2">
      <c r="A354" s="323"/>
      <c r="B354" s="324"/>
      <c r="C354" s="324"/>
      <c r="D354" s="324"/>
      <c r="E354" s="324"/>
      <c r="F354" s="324"/>
      <c r="G354" s="324"/>
      <c r="H354" s="324"/>
      <c r="I354" s="324"/>
      <c r="J354" s="324"/>
      <c r="K354" s="324"/>
      <c r="L354" s="324"/>
      <c r="M354" s="325"/>
      <c r="N354" s="329" t="s">
        <v>66</v>
      </c>
      <c r="O354" s="330"/>
      <c r="P354" s="330"/>
      <c r="Q354" s="330"/>
      <c r="R354" s="330"/>
      <c r="S354" s="330"/>
      <c r="T354" s="331"/>
      <c r="U354" s="37" t="s">
        <v>67</v>
      </c>
      <c r="V354" s="321">
        <f>IFERROR(V352/H352,"0")+IFERROR(V353/H353,"0")</f>
        <v>10</v>
      </c>
      <c r="W354" s="321">
        <f>IFERROR(W352/H352,"0")+IFERROR(W353/H353,"0")</f>
        <v>10</v>
      </c>
      <c r="X354" s="321">
        <f>IFERROR(IF(X352="",0,X352),"0")+IFERROR(IF(X353="",0,X353),"0")</f>
        <v>7.5300000000000006E-2</v>
      </c>
      <c r="Y354" s="322"/>
      <c r="Z354" s="322"/>
    </row>
    <row r="355" spans="1:53" x14ac:dyDescent="0.2">
      <c r="A355" s="324"/>
      <c r="B355" s="324"/>
      <c r="C355" s="324"/>
      <c r="D355" s="324"/>
      <c r="E355" s="324"/>
      <c r="F355" s="324"/>
      <c r="G355" s="324"/>
      <c r="H355" s="324"/>
      <c r="I355" s="324"/>
      <c r="J355" s="324"/>
      <c r="K355" s="324"/>
      <c r="L355" s="324"/>
      <c r="M355" s="325"/>
      <c r="N355" s="329" t="s">
        <v>66</v>
      </c>
      <c r="O355" s="330"/>
      <c r="P355" s="330"/>
      <c r="Q355" s="330"/>
      <c r="R355" s="330"/>
      <c r="S355" s="330"/>
      <c r="T355" s="331"/>
      <c r="U355" s="37" t="s">
        <v>65</v>
      </c>
      <c r="V355" s="321">
        <f>IFERROR(SUM(V352:V353),"0")</f>
        <v>27</v>
      </c>
      <c r="W355" s="321">
        <f>IFERROR(SUM(W352:W353),"0")</f>
        <v>27</v>
      </c>
      <c r="X355" s="37"/>
      <c r="Y355" s="322"/>
      <c r="Z355" s="322"/>
    </row>
    <row r="356" spans="1:53" ht="14.25" hidden="1" customHeight="1" x14ac:dyDescent="0.25">
      <c r="A356" s="332" t="s">
        <v>60</v>
      </c>
      <c r="B356" s="324"/>
      <c r="C356" s="324"/>
      <c r="D356" s="324"/>
      <c r="E356" s="324"/>
      <c r="F356" s="324"/>
      <c r="G356" s="324"/>
      <c r="H356" s="324"/>
      <c r="I356" s="324"/>
      <c r="J356" s="324"/>
      <c r="K356" s="324"/>
      <c r="L356" s="324"/>
      <c r="M356" s="324"/>
      <c r="N356" s="324"/>
      <c r="O356" s="324"/>
      <c r="P356" s="324"/>
      <c r="Q356" s="324"/>
      <c r="R356" s="324"/>
      <c r="S356" s="324"/>
      <c r="T356" s="324"/>
      <c r="U356" s="324"/>
      <c r="V356" s="324"/>
      <c r="W356" s="324"/>
      <c r="X356" s="324"/>
      <c r="Y356" s="314"/>
      <c r="Z356" s="314"/>
    </row>
    <row r="357" spans="1:53" ht="27" hidden="1" customHeight="1" x14ac:dyDescent="0.25">
      <c r="A357" s="54" t="s">
        <v>508</v>
      </c>
      <c r="B357" s="54" t="s">
        <v>509</v>
      </c>
      <c r="C357" s="31">
        <v>4301031177</v>
      </c>
      <c r="D357" s="327">
        <v>4607091389753</v>
      </c>
      <c r="E357" s="328"/>
      <c r="F357" s="318">
        <v>0.7</v>
      </c>
      <c r="G357" s="32">
        <v>6</v>
      </c>
      <c r="H357" s="318">
        <v>4.2</v>
      </c>
      <c r="I357" s="318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4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8"/>
      <c r="P357" s="338"/>
      <c r="Q357" s="338"/>
      <c r="R357" s="328"/>
      <c r="S357" s="34"/>
      <c r="T357" s="34"/>
      <c r="U357" s="35" t="s">
        <v>65</v>
      </c>
      <c r="V357" s="319">
        <v>0</v>
      </c>
      <c r="W357" s="320">
        <f t="shared" ref="W357:W369" si="14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510</v>
      </c>
      <c r="B358" s="54" t="s">
        <v>511</v>
      </c>
      <c r="C358" s="31">
        <v>4301031174</v>
      </c>
      <c r="D358" s="327">
        <v>4607091389760</v>
      </c>
      <c r="E358" s="328"/>
      <c r="F358" s="318">
        <v>0.7</v>
      </c>
      <c r="G358" s="32">
        <v>6</v>
      </c>
      <c r="H358" s="318">
        <v>4.2</v>
      </c>
      <c r="I358" s="318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4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8"/>
      <c r="P358" s="338"/>
      <c r="Q358" s="338"/>
      <c r="R358" s="328"/>
      <c r="S358" s="34"/>
      <c r="T358" s="34"/>
      <c r="U358" s="35" t="s">
        <v>65</v>
      </c>
      <c r="V358" s="319">
        <v>0</v>
      </c>
      <c r="W358" s="320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512</v>
      </c>
      <c r="B359" s="54" t="s">
        <v>513</v>
      </c>
      <c r="C359" s="31">
        <v>4301031175</v>
      </c>
      <c r="D359" s="327">
        <v>4607091389746</v>
      </c>
      <c r="E359" s="328"/>
      <c r="F359" s="318">
        <v>0.7</v>
      </c>
      <c r="G359" s="32">
        <v>6</v>
      </c>
      <c r="H359" s="318">
        <v>4.2</v>
      </c>
      <c r="I359" s="318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3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8"/>
      <c r="P359" s="338"/>
      <c r="Q359" s="338"/>
      <c r="R359" s="328"/>
      <c r="S359" s="34"/>
      <c r="T359" s="34"/>
      <c r="U359" s="35" t="s">
        <v>65</v>
      </c>
      <c r="V359" s="319">
        <v>0</v>
      </c>
      <c r="W359" s="320">
        <f t="shared" si="14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514</v>
      </c>
      <c r="B360" s="54" t="s">
        <v>515</v>
      </c>
      <c r="C360" s="31">
        <v>4301031236</v>
      </c>
      <c r="D360" s="327">
        <v>4680115882928</v>
      </c>
      <c r="E360" s="328"/>
      <c r="F360" s="318">
        <v>0.28000000000000003</v>
      </c>
      <c r="G360" s="32">
        <v>6</v>
      </c>
      <c r="H360" s="318">
        <v>1.68</v>
      </c>
      <c r="I360" s="318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4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8"/>
      <c r="P360" s="338"/>
      <c r="Q360" s="338"/>
      <c r="R360" s="328"/>
      <c r="S360" s="34"/>
      <c r="T360" s="34"/>
      <c r="U360" s="35" t="s">
        <v>65</v>
      </c>
      <c r="V360" s="319">
        <v>112</v>
      </c>
      <c r="W360" s="320">
        <f t="shared" si="14"/>
        <v>112.56</v>
      </c>
      <c r="X360" s="36">
        <f>IFERROR(IF(W360=0,"",ROUNDUP(W360/H360,0)*0.00753),"")</f>
        <v>0.50451000000000001</v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516</v>
      </c>
      <c r="B361" s="54" t="s">
        <v>517</v>
      </c>
      <c r="C361" s="31">
        <v>4301031257</v>
      </c>
      <c r="D361" s="327">
        <v>4680115883147</v>
      </c>
      <c r="E361" s="328"/>
      <c r="F361" s="318">
        <v>0.28000000000000003</v>
      </c>
      <c r="G361" s="32">
        <v>6</v>
      </c>
      <c r="H361" s="318">
        <v>1.68</v>
      </c>
      <c r="I361" s="318">
        <v>1.81</v>
      </c>
      <c r="J361" s="32">
        <v>234</v>
      </c>
      <c r="K361" s="32" t="s">
        <v>171</v>
      </c>
      <c r="L361" s="33" t="s">
        <v>64</v>
      </c>
      <c r="M361" s="32">
        <v>45</v>
      </c>
      <c r="N361" s="5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8"/>
      <c r="P361" s="338"/>
      <c r="Q361" s="338"/>
      <c r="R361" s="328"/>
      <c r="S361" s="34"/>
      <c r="T361" s="34"/>
      <c r="U361" s="35" t="s">
        <v>65</v>
      </c>
      <c r="V361" s="319">
        <v>0</v>
      </c>
      <c r="W361" s="320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518</v>
      </c>
      <c r="B362" s="54" t="s">
        <v>519</v>
      </c>
      <c r="C362" s="31">
        <v>4301031178</v>
      </c>
      <c r="D362" s="327">
        <v>4607091384338</v>
      </c>
      <c r="E362" s="328"/>
      <c r="F362" s="318">
        <v>0.35</v>
      </c>
      <c r="G362" s="32">
        <v>6</v>
      </c>
      <c r="H362" s="318">
        <v>2.1</v>
      </c>
      <c r="I362" s="318">
        <v>2.23</v>
      </c>
      <c r="J362" s="32">
        <v>234</v>
      </c>
      <c r="K362" s="32" t="s">
        <v>171</v>
      </c>
      <c r="L362" s="33" t="s">
        <v>64</v>
      </c>
      <c r="M362" s="32">
        <v>45</v>
      </c>
      <c r="N362" s="40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8"/>
      <c r="P362" s="338"/>
      <c r="Q362" s="338"/>
      <c r="R362" s="328"/>
      <c r="S362" s="34"/>
      <c r="T362" s="34"/>
      <c r="U362" s="35" t="s">
        <v>65</v>
      </c>
      <c r="V362" s="319">
        <v>87.5</v>
      </c>
      <c r="W362" s="320">
        <f t="shared" si="14"/>
        <v>88.2</v>
      </c>
      <c r="X362" s="36">
        <f t="shared" si="15"/>
        <v>0.21084</v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520</v>
      </c>
      <c r="B363" s="54" t="s">
        <v>521</v>
      </c>
      <c r="C363" s="31">
        <v>4301031254</v>
      </c>
      <c r="D363" s="327">
        <v>4680115883154</v>
      </c>
      <c r="E363" s="328"/>
      <c r="F363" s="318">
        <v>0.28000000000000003</v>
      </c>
      <c r="G363" s="32">
        <v>6</v>
      </c>
      <c r="H363" s="318">
        <v>1.68</v>
      </c>
      <c r="I363" s="318">
        <v>1.81</v>
      </c>
      <c r="J363" s="32">
        <v>234</v>
      </c>
      <c r="K363" s="32" t="s">
        <v>171</v>
      </c>
      <c r="L363" s="33" t="s">
        <v>64</v>
      </c>
      <c r="M363" s="32">
        <v>45</v>
      </c>
      <c r="N363" s="4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8"/>
      <c r="P363" s="338"/>
      <c r="Q363" s="338"/>
      <c r="R363" s="328"/>
      <c r="S363" s="34"/>
      <c r="T363" s="34"/>
      <c r="U363" s="35" t="s">
        <v>65</v>
      </c>
      <c r="V363" s="319">
        <v>0</v>
      </c>
      <c r="W363" s="320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522</v>
      </c>
      <c r="B364" s="54" t="s">
        <v>523</v>
      </c>
      <c r="C364" s="31">
        <v>4301031171</v>
      </c>
      <c r="D364" s="327">
        <v>4607091389524</v>
      </c>
      <c r="E364" s="328"/>
      <c r="F364" s="318">
        <v>0.35</v>
      </c>
      <c r="G364" s="32">
        <v>6</v>
      </c>
      <c r="H364" s="318">
        <v>2.1</v>
      </c>
      <c r="I364" s="318">
        <v>2.23</v>
      </c>
      <c r="J364" s="32">
        <v>234</v>
      </c>
      <c r="K364" s="32" t="s">
        <v>171</v>
      </c>
      <c r="L364" s="33" t="s">
        <v>64</v>
      </c>
      <c r="M364" s="32">
        <v>45</v>
      </c>
      <c r="N364" s="4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8"/>
      <c r="P364" s="338"/>
      <c r="Q364" s="338"/>
      <c r="R364" s="328"/>
      <c r="S364" s="34"/>
      <c r="T364" s="34"/>
      <c r="U364" s="35" t="s">
        <v>65</v>
      </c>
      <c r="V364" s="319">
        <v>0</v>
      </c>
      <c r="W364" s="320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524</v>
      </c>
      <c r="B365" s="54" t="s">
        <v>525</v>
      </c>
      <c r="C365" s="31">
        <v>4301031258</v>
      </c>
      <c r="D365" s="327">
        <v>4680115883161</v>
      </c>
      <c r="E365" s="328"/>
      <c r="F365" s="318">
        <v>0.28000000000000003</v>
      </c>
      <c r="G365" s="32">
        <v>6</v>
      </c>
      <c r="H365" s="318">
        <v>1.68</v>
      </c>
      <c r="I365" s="318">
        <v>1.81</v>
      </c>
      <c r="J365" s="32">
        <v>234</v>
      </c>
      <c r="K365" s="32" t="s">
        <v>171</v>
      </c>
      <c r="L365" s="33" t="s">
        <v>64</v>
      </c>
      <c r="M365" s="32">
        <v>45</v>
      </c>
      <c r="N365" s="4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8"/>
      <c r="P365" s="338"/>
      <c r="Q365" s="338"/>
      <c r="R365" s="328"/>
      <c r="S365" s="34"/>
      <c r="T365" s="34"/>
      <c r="U365" s="35" t="s">
        <v>65</v>
      </c>
      <c r="V365" s="319">
        <v>0</v>
      </c>
      <c r="W365" s="320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526</v>
      </c>
      <c r="B366" s="54" t="s">
        <v>527</v>
      </c>
      <c r="C366" s="31">
        <v>4301031170</v>
      </c>
      <c r="D366" s="327">
        <v>4607091384345</v>
      </c>
      <c r="E366" s="328"/>
      <c r="F366" s="318">
        <v>0.35</v>
      </c>
      <c r="G366" s="32">
        <v>6</v>
      </c>
      <c r="H366" s="318">
        <v>2.1</v>
      </c>
      <c r="I366" s="318">
        <v>2.23</v>
      </c>
      <c r="J366" s="32">
        <v>234</v>
      </c>
      <c r="K366" s="32" t="s">
        <v>171</v>
      </c>
      <c r="L366" s="33" t="s">
        <v>64</v>
      </c>
      <c r="M366" s="32">
        <v>45</v>
      </c>
      <c r="N366" s="34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8"/>
      <c r="P366" s="338"/>
      <c r="Q366" s="338"/>
      <c r="R366" s="328"/>
      <c r="S366" s="34"/>
      <c r="T366" s="34"/>
      <c r="U366" s="35" t="s">
        <v>65</v>
      </c>
      <c r="V366" s="319">
        <v>0</v>
      </c>
      <c r="W366" s="320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528</v>
      </c>
      <c r="B367" s="54" t="s">
        <v>529</v>
      </c>
      <c r="C367" s="31">
        <v>4301031256</v>
      </c>
      <c r="D367" s="327">
        <v>4680115883178</v>
      </c>
      <c r="E367" s="328"/>
      <c r="F367" s="318">
        <v>0.28000000000000003</v>
      </c>
      <c r="G367" s="32">
        <v>6</v>
      </c>
      <c r="H367" s="318">
        <v>1.68</v>
      </c>
      <c r="I367" s="318">
        <v>1.81</v>
      </c>
      <c r="J367" s="32">
        <v>234</v>
      </c>
      <c r="K367" s="32" t="s">
        <v>171</v>
      </c>
      <c r="L367" s="33" t="s">
        <v>64</v>
      </c>
      <c r="M367" s="32">
        <v>45</v>
      </c>
      <c r="N367" s="60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8"/>
      <c r="P367" s="338"/>
      <c r="Q367" s="338"/>
      <c r="R367" s="328"/>
      <c r="S367" s="34"/>
      <c r="T367" s="34"/>
      <c r="U367" s="35" t="s">
        <v>65</v>
      </c>
      <c r="V367" s="319">
        <v>0</v>
      </c>
      <c r="W367" s="320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530</v>
      </c>
      <c r="B368" s="54" t="s">
        <v>531</v>
      </c>
      <c r="C368" s="31">
        <v>4301031172</v>
      </c>
      <c r="D368" s="327">
        <v>4607091389531</v>
      </c>
      <c r="E368" s="328"/>
      <c r="F368" s="318">
        <v>0.35</v>
      </c>
      <c r="G368" s="32">
        <v>6</v>
      </c>
      <c r="H368" s="318">
        <v>2.1</v>
      </c>
      <c r="I368" s="318">
        <v>2.23</v>
      </c>
      <c r="J368" s="32">
        <v>234</v>
      </c>
      <c r="K368" s="32" t="s">
        <v>171</v>
      </c>
      <c r="L368" s="33" t="s">
        <v>64</v>
      </c>
      <c r="M368" s="32">
        <v>45</v>
      </c>
      <c r="N368" s="44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8"/>
      <c r="P368" s="338"/>
      <c r="Q368" s="338"/>
      <c r="R368" s="328"/>
      <c r="S368" s="34"/>
      <c r="T368" s="34"/>
      <c r="U368" s="35" t="s">
        <v>65</v>
      </c>
      <c r="V368" s="319">
        <v>70</v>
      </c>
      <c r="W368" s="320">
        <f t="shared" si="14"/>
        <v>71.400000000000006</v>
      </c>
      <c r="X368" s="36">
        <f t="shared" si="15"/>
        <v>0.17068</v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532</v>
      </c>
      <c r="B369" s="54" t="s">
        <v>533</v>
      </c>
      <c r="C369" s="31">
        <v>4301031255</v>
      </c>
      <c r="D369" s="327">
        <v>4680115883185</v>
      </c>
      <c r="E369" s="328"/>
      <c r="F369" s="318">
        <v>0.28000000000000003</v>
      </c>
      <c r="G369" s="32">
        <v>6</v>
      </c>
      <c r="H369" s="318">
        <v>1.68</v>
      </c>
      <c r="I369" s="318">
        <v>1.81</v>
      </c>
      <c r="J369" s="32">
        <v>234</v>
      </c>
      <c r="K369" s="32" t="s">
        <v>171</v>
      </c>
      <c r="L369" s="33" t="s">
        <v>64</v>
      </c>
      <c r="M369" s="32">
        <v>45</v>
      </c>
      <c r="N369" s="628" t="s">
        <v>534</v>
      </c>
      <c r="O369" s="338"/>
      <c r="P369" s="338"/>
      <c r="Q369" s="338"/>
      <c r="R369" s="328"/>
      <c r="S369" s="34"/>
      <c r="T369" s="34"/>
      <c r="U369" s="35" t="s">
        <v>65</v>
      </c>
      <c r="V369" s="319">
        <v>0</v>
      </c>
      <c r="W369" s="320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23"/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4"/>
      <c r="M370" s="325"/>
      <c r="N370" s="329" t="s">
        <v>66</v>
      </c>
      <c r="O370" s="330"/>
      <c r="P370" s="330"/>
      <c r="Q370" s="330"/>
      <c r="R370" s="330"/>
      <c r="S370" s="330"/>
      <c r="T370" s="331"/>
      <c r="U370" s="37" t="s">
        <v>67</v>
      </c>
      <c r="V370" s="321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141.66666666666669</v>
      </c>
      <c r="W370" s="321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143</v>
      </c>
      <c r="X370" s="321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0.8860300000000001</v>
      </c>
      <c r="Y370" s="322"/>
      <c r="Z370" s="322"/>
    </row>
    <row r="371" spans="1:53" x14ac:dyDescent="0.2">
      <c r="A371" s="324"/>
      <c r="B371" s="324"/>
      <c r="C371" s="324"/>
      <c r="D371" s="324"/>
      <c r="E371" s="324"/>
      <c r="F371" s="324"/>
      <c r="G371" s="324"/>
      <c r="H371" s="324"/>
      <c r="I371" s="324"/>
      <c r="J371" s="324"/>
      <c r="K371" s="324"/>
      <c r="L371" s="324"/>
      <c r="M371" s="325"/>
      <c r="N371" s="329" t="s">
        <v>66</v>
      </c>
      <c r="O371" s="330"/>
      <c r="P371" s="330"/>
      <c r="Q371" s="330"/>
      <c r="R371" s="330"/>
      <c r="S371" s="330"/>
      <c r="T371" s="331"/>
      <c r="U371" s="37" t="s">
        <v>65</v>
      </c>
      <c r="V371" s="321">
        <f>IFERROR(SUM(V357:V369),"0")</f>
        <v>269.5</v>
      </c>
      <c r="W371" s="321">
        <f>IFERROR(SUM(W357:W369),"0")</f>
        <v>272.15999999999997</v>
      </c>
      <c r="X371" s="37"/>
      <c r="Y371" s="322"/>
      <c r="Z371" s="322"/>
    </row>
    <row r="372" spans="1:53" ht="14.25" hidden="1" customHeight="1" x14ac:dyDescent="0.25">
      <c r="A372" s="332" t="s">
        <v>68</v>
      </c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24"/>
      <c r="N372" s="324"/>
      <c r="O372" s="324"/>
      <c r="P372" s="324"/>
      <c r="Q372" s="324"/>
      <c r="R372" s="324"/>
      <c r="S372" s="324"/>
      <c r="T372" s="324"/>
      <c r="U372" s="324"/>
      <c r="V372" s="324"/>
      <c r="W372" s="324"/>
      <c r="X372" s="324"/>
      <c r="Y372" s="314"/>
      <c r="Z372" s="314"/>
    </row>
    <row r="373" spans="1:53" ht="27" hidden="1" customHeight="1" x14ac:dyDescent="0.25">
      <c r="A373" s="54" t="s">
        <v>535</v>
      </c>
      <c r="B373" s="54" t="s">
        <v>536</v>
      </c>
      <c r="C373" s="31">
        <v>4301051258</v>
      </c>
      <c r="D373" s="327">
        <v>4607091389685</v>
      </c>
      <c r="E373" s="328"/>
      <c r="F373" s="318">
        <v>1.3</v>
      </c>
      <c r="G373" s="32">
        <v>6</v>
      </c>
      <c r="H373" s="318">
        <v>7.8</v>
      </c>
      <c r="I373" s="318">
        <v>8.3460000000000001</v>
      </c>
      <c r="J373" s="32">
        <v>56</v>
      </c>
      <c r="K373" s="32" t="s">
        <v>98</v>
      </c>
      <c r="L373" s="33" t="s">
        <v>128</v>
      </c>
      <c r="M373" s="32">
        <v>45</v>
      </c>
      <c r="N373" s="4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8"/>
      <c r="P373" s="338"/>
      <c r="Q373" s="338"/>
      <c r="R373" s="328"/>
      <c r="S373" s="34"/>
      <c r="T373" s="34"/>
      <c r="U373" s="35" t="s">
        <v>65</v>
      </c>
      <c r="V373" s="319">
        <v>0</v>
      </c>
      <c r="W373" s="320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537</v>
      </c>
      <c r="B374" s="54" t="s">
        <v>538</v>
      </c>
      <c r="C374" s="31">
        <v>4301051431</v>
      </c>
      <c r="D374" s="327">
        <v>4607091389654</v>
      </c>
      <c r="E374" s="328"/>
      <c r="F374" s="318">
        <v>0.33</v>
      </c>
      <c r="G374" s="32">
        <v>6</v>
      </c>
      <c r="H374" s="318">
        <v>1.98</v>
      </c>
      <c r="I374" s="318">
        <v>2.258</v>
      </c>
      <c r="J374" s="32">
        <v>156</v>
      </c>
      <c r="K374" s="32" t="s">
        <v>63</v>
      </c>
      <c r="L374" s="33" t="s">
        <v>128</v>
      </c>
      <c r="M374" s="32">
        <v>45</v>
      </c>
      <c r="N374" s="5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8"/>
      <c r="P374" s="338"/>
      <c r="Q374" s="338"/>
      <c r="R374" s="328"/>
      <c r="S374" s="34"/>
      <c r="T374" s="34"/>
      <c r="U374" s="35" t="s">
        <v>65</v>
      </c>
      <c r="V374" s="319">
        <v>0</v>
      </c>
      <c r="W374" s="320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539</v>
      </c>
      <c r="B375" s="54" t="s">
        <v>540</v>
      </c>
      <c r="C375" s="31">
        <v>4301051284</v>
      </c>
      <c r="D375" s="327">
        <v>4607091384352</v>
      </c>
      <c r="E375" s="328"/>
      <c r="F375" s="318">
        <v>0.6</v>
      </c>
      <c r="G375" s="32">
        <v>4</v>
      </c>
      <c r="H375" s="318">
        <v>2.4</v>
      </c>
      <c r="I375" s="318">
        <v>2.6459999999999999</v>
      </c>
      <c r="J375" s="32">
        <v>120</v>
      </c>
      <c r="K375" s="32" t="s">
        <v>63</v>
      </c>
      <c r="L375" s="33" t="s">
        <v>128</v>
      </c>
      <c r="M375" s="32">
        <v>45</v>
      </c>
      <c r="N375" s="6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8"/>
      <c r="P375" s="338"/>
      <c r="Q375" s="338"/>
      <c r="R375" s="328"/>
      <c r="S375" s="34"/>
      <c r="T375" s="34"/>
      <c r="U375" s="35" t="s">
        <v>65</v>
      </c>
      <c r="V375" s="319">
        <v>0</v>
      </c>
      <c r="W375" s="320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541</v>
      </c>
      <c r="B376" s="54" t="s">
        <v>542</v>
      </c>
      <c r="C376" s="31">
        <v>4301051257</v>
      </c>
      <c r="D376" s="327">
        <v>4607091389661</v>
      </c>
      <c r="E376" s="328"/>
      <c r="F376" s="318">
        <v>0.55000000000000004</v>
      </c>
      <c r="G376" s="32">
        <v>4</v>
      </c>
      <c r="H376" s="318">
        <v>2.2000000000000002</v>
      </c>
      <c r="I376" s="318">
        <v>2.492</v>
      </c>
      <c r="J376" s="32">
        <v>120</v>
      </c>
      <c r="K376" s="32" t="s">
        <v>63</v>
      </c>
      <c r="L376" s="33" t="s">
        <v>128</v>
      </c>
      <c r="M376" s="32">
        <v>45</v>
      </c>
      <c r="N376" s="4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8"/>
      <c r="P376" s="338"/>
      <c r="Q376" s="338"/>
      <c r="R376" s="328"/>
      <c r="S376" s="34"/>
      <c r="T376" s="34"/>
      <c r="U376" s="35" t="s">
        <v>65</v>
      </c>
      <c r="V376" s="319">
        <v>0</v>
      </c>
      <c r="W376" s="320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23"/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4"/>
      <c r="M377" s="325"/>
      <c r="N377" s="329" t="s">
        <v>66</v>
      </c>
      <c r="O377" s="330"/>
      <c r="P377" s="330"/>
      <c r="Q377" s="330"/>
      <c r="R377" s="330"/>
      <c r="S377" s="330"/>
      <c r="T377" s="331"/>
      <c r="U377" s="37" t="s">
        <v>67</v>
      </c>
      <c r="V377" s="321">
        <f>IFERROR(V373/H373,"0")+IFERROR(V374/H374,"0")+IFERROR(V375/H375,"0")+IFERROR(V376/H376,"0")</f>
        <v>0</v>
      </c>
      <c r="W377" s="321">
        <f>IFERROR(W373/H373,"0")+IFERROR(W374/H374,"0")+IFERROR(W375/H375,"0")+IFERROR(W376/H376,"0")</f>
        <v>0</v>
      </c>
      <c r="X377" s="321">
        <f>IFERROR(IF(X373="",0,X373),"0")+IFERROR(IF(X374="",0,X374),"0")+IFERROR(IF(X375="",0,X375),"0")+IFERROR(IF(X376="",0,X376),"0")</f>
        <v>0</v>
      </c>
      <c r="Y377" s="322"/>
      <c r="Z377" s="322"/>
    </row>
    <row r="378" spans="1:53" hidden="1" x14ac:dyDescent="0.2">
      <c r="A378" s="324"/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5"/>
      <c r="N378" s="329" t="s">
        <v>66</v>
      </c>
      <c r="O378" s="330"/>
      <c r="P378" s="330"/>
      <c r="Q378" s="330"/>
      <c r="R378" s="330"/>
      <c r="S378" s="330"/>
      <c r="T378" s="331"/>
      <c r="U378" s="37" t="s">
        <v>65</v>
      </c>
      <c r="V378" s="321">
        <f>IFERROR(SUM(V373:V376),"0")</f>
        <v>0</v>
      </c>
      <c r="W378" s="321">
        <f>IFERROR(SUM(W373:W376),"0")</f>
        <v>0</v>
      </c>
      <c r="X378" s="37"/>
      <c r="Y378" s="322"/>
      <c r="Z378" s="322"/>
    </row>
    <row r="379" spans="1:53" ht="14.25" hidden="1" customHeight="1" x14ac:dyDescent="0.25">
      <c r="A379" s="332" t="s">
        <v>224</v>
      </c>
      <c r="B379" s="324"/>
      <c r="C379" s="324"/>
      <c r="D379" s="324"/>
      <c r="E379" s="324"/>
      <c r="F379" s="324"/>
      <c r="G379" s="324"/>
      <c r="H379" s="324"/>
      <c r="I379" s="324"/>
      <c r="J379" s="324"/>
      <c r="K379" s="324"/>
      <c r="L379" s="324"/>
      <c r="M379" s="324"/>
      <c r="N379" s="324"/>
      <c r="O379" s="324"/>
      <c r="P379" s="324"/>
      <c r="Q379" s="324"/>
      <c r="R379" s="324"/>
      <c r="S379" s="324"/>
      <c r="T379" s="324"/>
      <c r="U379" s="324"/>
      <c r="V379" s="324"/>
      <c r="W379" s="324"/>
      <c r="X379" s="324"/>
      <c r="Y379" s="314"/>
      <c r="Z379" s="314"/>
    </row>
    <row r="380" spans="1:53" ht="27" hidden="1" customHeight="1" x14ac:dyDescent="0.25">
      <c r="A380" s="54" t="s">
        <v>543</v>
      </c>
      <c r="B380" s="54" t="s">
        <v>544</v>
      </c>
      <c r="C380" s="31">
        <v>4301060352</v>
      </c>
      <c r="D380" s="327">
        <v>4680115881648</v>
      </c>
      <c r="E380" s="328"/>
      <c r="F380" s="318">
        <v>1</v>
      </c>
      <c r="G380" s="32">
        <v>4</v>
      </c>
      <c r="H380" s="318">
        <v>4</v>
      </c>
      <c r="I380" s="318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5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8"/>
      <c r="P380" s="338"/>
      <c r="Q380" s="338"/>
      <c r="R380" s="328"/>
      <c r="S380" s="34"/>
      <c r="T380" s="34"/>
      <c r="U380" s="35" t="s">
        <v>65</v>
      </c>
      <c r="V380" s="319">
        <v>0</v>
      </c>
      <c r="W380" s="320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23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4"/>
      <c r="M381" s="325"/>
      <c r="N381" s="329" t="s">
        <v>66</v>
      </c>
      <c r="O381" s="330"/>
      <c r="P381" s="330"/>
      <c r="Q381" s="330"/>
      <c r="R381" s="330"/>
      <c r="S381" s="330"/>
      <c r="T381" s="331"/>
      <c r="U381" s="37" t="s">
        <v>67</v>
      </c>
      <c r="V381" s="321">
        <f>IFERROR(V380/H380,"0")</f>
        <v>0</v>
      </c>
      <c r="W381" s="321">
        <f>IFERROR(W380/H380,"0")</f>
        <v>0</v>
      </c>
      <c r="X381" s="321">
        <f>IFERROR(IF(X380="",0,X380),"0")</f>
        <v>0</v>
      </c>
      <c r="Y381" s="322"/>
      <c r="Z381" s="322"/>
    </row>
    <row r="382" spans="1:53" hidden="1" x14ac:dyDescent="0.2">
      <c r="A382" s="324"/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5"/>
      <c r="N382" s="329" t="s">
        <v>66</v>
      </c>
      <c r="O382" s="330"/>
      <c r="P382" s="330"/>
      <c r="Q382" s="330"/>
      <c r="R382" s="330"/>
      <c r="S382" s="330"/>
      <c r="T382" s="331"/>
      <c r="U382" s="37" t="s">
        <v>65</v>
      </c>
      <c r="V382" s="321">
        <f>IFERROR(SUM(V380:V380),"0")</f>
        <v>0</v>
      </c>
      <c r="W382" s="321">
        <f>IFERROR(SUM(W380:W380),"0")</f>
        <v>0</v>
      </c>
      <c r="X382" s="37"/>
      <c r="Y382" s="322"/>
      <c r="Z382" s="322"/>
    </row>
    <row r="383" spans="1:53" ht="14.25" hidden="1" customHeight="1" x14ac:dyDescent="0.25">
      <c r="A383" s="332" t="s">
        <v>81</v>
      </c>
      <c r="B383" s="324"/>
      <c r="C383" s="324"/>
      <c r="D383" s="324"/>
      <c r="E383" s="324"/>
      <c r="F383" s="324"/>
      <c r="G383" s="324"/>
      <c r="H383" s="324"/>
      <c r="I383" s="324"/>
      <c r="J383" s="324"/>
      <c r="K383" s="324"/>
      <c r="L383" s="324"/>
      <c r="M383" s="324"/>
      <c r="N383" s="324"/>
      <c r="O383" s="324"/>
      <c r="P383" s="324"/>
      <c r="Q383" s="324"/>
      <c r="R383" s="324"/>
      <c r="S383" s="324"/>
      <c r="T383" s="324"/>
      <c r="U383" s="324"/>
      <c r="V383" s="324"/>
      <c r="W383" s="324"/>
      <c r="X383" s="324"/>
      <c r="Y383" s="314"/>
      <c r="Z383" s="314"/>
    </row>
    <row r="384" spans="1:53" ht="27" hidden="1" customHeight="1" x14ac:dyDescent="0.25">
      <c r="A384" s="54" t="s">
        <v>545</v>
      </c>
      <c r="B384" s="54" t="s">
        <v>546</v>
      </c>
      <c r="C384" s="31">
        <v>4301032046</v>
      </c>
      <c r="D384" s="327">
        <v>4680115884359</v>
      </c>
      <c r="E384" s="328"/>
      <c r="F384" s="318">
        <v>0.06</v>
      </c>
      <c r="G384" s="32">
        <v>20</v>
      </c>
      <c r="H384" s="318">
        <v>1.2</v>
      </c>
      <c r="I384" s="318">
        <v>1.8</v>
      </c>
      <c r="J384" s="32">
        <v>200</v>
      </c>
      <c r="K384" s="32" t="s">
        <v>547</v>
      </c>
      <c r="L384" s="33" t="s">
        <v>548</v>
      </c>
      <c r="M384" s="32">
        <v>60</v>
      </c>
      <c r="N384" s="491" t="s">
        <v>549</v>
      </c>
      <c r="O384" s="338"/>
      <c r="P384" s="338"/>
      <c r="Q384" s="338"/>
      <c r="R384" s="328"/>
      <c r="S384" s="34"/>
      <c r="T384" s="34"/>
      <c r="U384" s="35" t="s">
        <v>65</v>
      </c>
      <c r="V384" s="319">
        <v>0</v>
      </c>
      <c r="W384" s="320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550</v>
      </c>
      <c r="B385" s="54" t="s">
        <v>551</v>
      </c>
      <c r="C385" s="31">
        <v>4301032045</v>
      </c>
      <c r="D385" s="327">
        <v>4680115884335</v>
      </c>
      <c r="E385" s="328"/>
      <c r="F385" s="318">
        <v>0.06</v>
      </c>
      <c r="G385" s="32">
        <v>20</v>
      </c>
      <c r="H385" s="318">
        <v>1.2</v>
      </c>
      <c r="I385" s="318">
        <v>1.8</v>
      </c>
      <c r="J385" s="32">
        <v>200</v>
      </c>
      <c r="K385" s="32" t="s">
        <v>547</v>
      </c>
      <c r="L385" s="33" t="s">
        <v>548</v>
      </c>
      <c r="M385" s="32">
        <v>60</v>
      </c>
      <c r="N385" s="649" t="s">
        <v>552</v>
      </c>
      <c r="O385" s="338"/>
      <c r="P385" s="338"/>
      <c r="Q385" s="338"/>
      <c r="R385" s="328"/>
      <c r="S385" s="34"/>
      <c r="T385" s="34"/>
      <c r="U385" s="35" t="s">
        <v>65</v>
      </c>
      <c r="V385" s="319">
        <v>0</v>
      </c>
      <c r="W385" s="320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553</v>
      </c>
      <c r="B386" s="54" t="s">
        <v>554</v>
      </c>
      <c r="C386" s="31">
        <v>4301032047</v>
      </c>
      <c r="D386" s="327">
        <v>4680115884342</v>
      </c>
      <c r="E386" s="328"/>
      <c r="F386" s="318">
        <v>0.06</v>
      </c>
      <c r="G386" s="32">
        <v>20</v>
      </c>
      <c r="H386" s="318">
        <v>1.2</v>
      </c>
      <c r="I386" s="318">
        <v>1.8</v>
      </c>
      <c r="J386" s="32">
        <v>200</v>
      </c>
      <c r="K386" s="32" t="s">
        <v>547</v>
      </c>
      <c r="L386" s="33" t="s">
        <v>548</v>
      </c>
      <c r="M386" s="32">
        <v>60</v>
      </c>
      <c r="N386" s="494" t="s">
        <v>555</v>
      </c>
      <c r="O386" s="338"/>
      <c r="P386" s="338"/>
      <c r="Q386" s="338"/>
      <c r="R386" s="328"/>
      <c r="S386" s="34"/>
      <c r="T386" s="34"/>
      <c r="U386" s="35" t="s">
        <v>65</v>
      </c>
      <c r="V386" s="319">
        <v>0</v>
      </c>
      <c r="W386" s="320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4301170011</v>
      </c>
      <c r="D387" s="327">
        <v>4680115884113</v>
      </c>
      <c r="E387" s="328"/>
      <c r="F387" s="318">
        <v>0.11</v>
      </c>
      <c r="G387" s="32">
        <v>12</v>
      </c>
      <c r="H387" s="318">
        <v>1.32</v>
      </c>
      <c r="I387" s="318">
        <v>1.88</v>
      </c>
      <c r="J387" s="32">
        <v>200</v>
      </c>
      <c r="K387" s="32" t="s">
        <v>547</v>
      </c>
      <c r="L387" s="33" t="s">
        <v>548</v>
      </c>
      <c r="M387" s="32">
        <v>150</v>
      </c>
      <c r="N387" s="507" t="s">
        <v>558</v>
      </c>
      <c r="O387" s="338"/>
      <c r="P387" s="338"/>
      <c r="Q387" s="338"/>
      <c r="R387" s="328"/>
      <c r="S387" s="34"/>
      <c r="T387" s="34"/>
      <c r="U387" s="35" t="s">
        <v>65</v>
      </c>
      <c r="V387" s="319">
        <v>0</v>
      </c>
      <c r="W387" s="320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23"/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4"/>
      <c r="M388" s="325"/>
      <c r="N388" s="329" t="s">
        <v>66</v>
      </c>
      <c r="O388" s="330"/>
      <c r="P388" s="330"/>
      <c r="Q388" s="330"/>
      <c r="R388" s="330"/>
      <c r="S388" s="330"/>
      <c r="T388" s="331"/>
      <c r="U388" s="37" t="s">
        <v>67</v>
      </c>
      <c r="V388" s="321">
        <f>IFERROR(V384/H384,"0")+IFERROR(V385/H385,"0")+IFERROR(V386/H386,"0")+IFERROR(V387/H387,"0")</f>
        <v>0</v>
      </c>
      <c r="W388" s="321">
        <f>IFERROR(W384/H384,"0")+IFERROR(W385/H385,"0")+IFERROR(W386/H386,"0")+IFERROR(W387/H387,"0")</f>
        <v>0</v>
      </c>
      <c r="X388" s="321">
        <f>IFERROR(IF(X384="",0,X384),"0")+IFERROR(IF(X385="",0,X385),"0")+IFERROR(IF(X386="",0,X386),"0")+IFERROR(IF(X387="",0,X387),"0")</f>
        <v>0</v>
      </c>
      <c r="Y388" s="322"/>
      <c r="Z388" s="322"/>
    </row>
    <row r="389" spans="1:53" hidden="1" x14ac:dyDescent="0.2">
      <c r="A389" s="324"/>
      <c r="B389" s="324"/>
      <c r="C389" s="324"/>
      <c r="D389" s="324"/>
      <c r="E389" s="324"/>
      <c r="F389" s="324"/>
      <c r="G389" s="324"/>
      <c r="H389" s="324"/>
      <c r="I389" s="324"/>
      <c r="J389" s="324"/>
      <c r="K389" s="324"/>
      <c r="L389" s="324"/>
      <c r="M389" s="325"/>
      <c r="N389" s="329" t="s">
        <v>66</v>
      </c>
      <c r="O389" s="330"/>
      <c r="P389" s="330"/>
      <c r="Q389" s="330"/>
      <c r="R389" s="330"/>
      <c r="S389" s="330"/>
      <c r="T389" s="331"/>
      <c r="U389" s="37" t="s">
        <v>65</v>
      </c>
      <c r="V389" s="321">
        <f>IFERROR(SUM(V384:V387),"0")</f>
        <v>0</v>
      </c>
      <c r="W389" s="321">
        <f>IFERROR(SUM(W384:W387),"0")</f>
        <v>0</v>
      </c>
      <c r="X389" s="37"/>
      <c r="Y389" s="322"/>
      <c r="Z389" s="322"/>
    </row>
    <row r="390" spans="1:53" ht="16.5" hidden="1" customHeight="1" x14ac:dyDescent="0.25">
      <c r="A390" s="326" t="s">
        <v>559</v>
      </c>
      <c r="B390" s="324"/>
      <c r="C390" s="324"/>
      <c r="D390" s="324"/>
      <c r="E390" s="324"/>
      <c r="F390" s="324"/>
      <c r="G390" s="324"/>
      <c r="H390" s="324"/>
      <c r="I390" s="324"/>
      <c r="J390" s="324"/>
      <c r="K390" s="324"/>
      <c r="L390" s="324"/>
      <c r="M390" s="324"/>
      <c r="N390" s="324"/>
      <c r="O390" s="324"/>
      <c r="P390" s="324"/>
      <c r="Q390" s="324"/>
      <c r="R390" s="324"/>
      <c r="S390" s="324"/>
      <c r="T390" s="324"/>
      <c r="U390" s="324"/>
      <c r="V390" s="324"/>
      <c r="W390" s="324"/>
      <c r="X390" s="324"/>
      <c r="Y390" s="315"/>
      <c r="Z390" s="315"/>
    </row>
    <row r="391" spans="1:53" ht="14.25" hidden="1" customHeight="1" x14ac:dyDescent="0.25">
      <c r="A391" s="332" t="s">
        <v>95</v>
      </c>
      <c r="B391" s="324"/>
      <c r="C391" s="324"/>
      <c r="D391" s="324"/>
      <c r="E391" s="324"/>
      <c r="F391" s="324"/>
      <c r="G391" s="324"/>
      <c r="H391" s="324"/>
      <c r="I391" s="324"/>
      <c r="J391" s="324"/>
      <c r="K391" s="324"/>
      <c r="L391" s="324"/>
      <c r="M391" s="324"/>
      <c r="N391" s="324"/>
      <c r="O391" s="324"/>
      <c r="P391" s="324"/>
      <c r="Q391" s="324"/>
      <c r="R391" s="324"/>
      <c r="S391" s="324"/>
      <c r="T391" s="324"/>
      <c r="U391" s="324"/>
      <c r="V391" s="324"/>
      <c r="W391" s="324"/>
      <c r="X391" s="324"/>
      <c r="Y391" s="314"/>
      <c r="Z391" s="314"/>
    </row>
    <row r="392" spans="1:53" ht="27" hidden="1" customHeight="1" x14ac:dyDescent="0.25">
      <c r="A392" s="54" t="s">
        <v>560</v>
      </c>
      <c r="B392" s="54" t="s">
        <v>561</v>
      </c>
      <c r="C392" s="31">
        <v>4301020196</v>
      </c>
      <c r="D392" s="327">
        <v>4607091389388</v>
      </c>
      <c r="E392" s="328"/>
      <c r="F392" s="318">
        <v>1.3</v>
      </c>
      <c r="G392" s="32">
        <v>4</v>
      </c>
      <c r="H392" s="318">
        <v>5.2</v>
      </c>
      <c r="I392" s="318">
        <v>5.6079999999999997</v>
      </c>
      <c r="J392" s="32">
        <v>104</v>
      </c>
      <c r="K392" s="32" t="s">
        <v>98</v>
      </c>
      <c r="L392" s="33" t="s">
        <v>128</v>
      </c>
      <c r="M392" s="32">
        <v>35</v>
      </c>
      <c r="N392" s="34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8"/>
      <c r="P392" s="338"/>
      <c r="Q392" s="338"/>
      <c r="R392" s="328"/>
      <c r="S392" s="34"/>
      <c r="T392" s="34"/>
      <c r="U392" s="35" t="s">
        <v>65</v>
      </c>
      <c r="V392" s="319">
        <v>0</v>
      </c>
      <c r="W392" s="320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562</v>
      </c>
      <c r="B393" s="54" t="s">
        <v>563</v>
      </c>
      <c r="C393" s="31">
        <v>4301020185</v>
      </c>
      <c r="D393" s="327">
        <v>4607091389364</v>
      </c>
      <c r="E393" s="328"/>
      <c r="F393" s="318">
        <v>0.42</v>
      </c>
      <c r="G393" s="32">
        <v>6</v>
      </c>
      <c r="H393" s="318">
        <v>2.52</v>
      </c>
      <c r="I393" s="318">
        <v>2.75</v>
      </c>
      <c r="J393" s="32">
        <v>156</v>
      </c>
      <c r="K393" s="32" t="s">
        <v>63</v>
      </c>
      <c r="L393" s="33" t="s">
        <v>128</v>
      </c>
      <c r="M393" s="32">
        <v>35</v>
      </c>
      <c r="N393" s="53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8"/>
      <c r="P393" s="338"/>
      <c r="Q393" s="338"/>
      <c r="R393" s="328"/>
      <c r="S393" s="34"/>
      <c r="T393" s="34"/>
      <c r="U393" s="35" t="s">
        <v>65</v>
      </c>
      <c r="V393" s="319">
        <v>0</v>
      </c>
      <c r="W393" s="320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23"/>
      <c r="B394" s="324"/>
      <c r="C394" s="324"/>
      <c r="D394" s="324"/>
      <c r="E394" s="324"/>
      <c r="F394" s="324"/>
      <c r="G394" s="324"/>
      <c r="H394" s="324"/>
      <c r="I394" s="324"/>
      <c r="J394" s="324"/>
      <c r="K394" s="324"/>
      <c r="L394" s="324"/>
      <c r="M394" s="325"/>
      <c r="N394" s="329" t="s">
        <v>66</v>
      </c>
      <c r="O394" s="330"/>
      <c r="P394" s="330"/>
      <c r="Q394" s="330"/>
      <c r="R394" s="330"/>
      <c r="S394" s="330"/>
      <c r="T394" s="331"/>
      <c r="U394" s="37" t="s">
        <v>67</v>
      </c>
      <c r="V394" s="321">
        <f>IFERROR(V392/H392,"0")+IFERROR(V393/H393,"0")</f>
        <v>0</v>
      </c>
      <c r="W394" s="321">
        <f>IFERROR(W392/H392,"0")+IFERROR(W393/H393,"0")</f>
        <v>0</v>
      </c>
      <c r="X394" s="321">
        <f>IFERROR(IF(X392="",0,X392),"0")+IFERROR(IF(X393="",0,X393),"0")</f>
        <v>0</v>
      </c>
      <c r="Y394" s="322"/>
      <c r="Z394" s="322"/>
    </row>
    <row r="395" spans="1:53" hidden="1" x14ac:dyDescent="0.2">
      <c r="A395" s="324"/>
      <c r="B395" s="324"/>
      <c r="C395" s="324"/>
      <c r="D395" s="324"/>
      <c r="E395" s="324"/>
      <c r="F395" s="324"/>
      <c r="G395" s="324"/>
      <c r="H395" s="324"/>
      <c r="I395" s="324"/>
      <c r="J395" s="324"/>
      <c r="K395" s="324"/>
      <c r="L395" s="324"/>
      <c r="M395" s="325"/>
      <c r="N395" s="329" t="s">
        <v>66</v>
      </c>
      <c r="O395" s="330"/>
      <c r="P395" s="330"/>
      <c r="Q395" s="330"/>
      <c r="R395" s="330"/>
      <c r="S395" s="330"/>
      <c r="T395" s="331"/>
      <c r="U395" s="37" t="s">
        <v>65</v>
      </c>
      <c r="V395" s="321">
        <f>IFERROR(SUM(V392:V393),"0")</f>
        <v>0</v>
      </c>
      <c r="W395" s="321">
        <f>IFERROR(SUM(W392:W393),"0")</f>
        <v>0</v>
      </c>
      <c r="X395" s="37"/>
      <c r="Y395" s="322"/>
      <c r="Z395" s="322"/>
    </row>
    <row r="396" spans="1:53" ht="14.25" hidden="1" customHeight="1" x14ac:dyDescent="0.25">
      <c r="A396" s="332" t="s">
        <v>60</v>
      </c>
      <c r="B396" s="324"/>
      <c r="C396" s="324"/>
      <c r="D396" s="324"/>
      <c r="E396" s="324"/>
      <c r="F396" s="324"/>
      <c r="G396" s="324"/>
      <c r="H396" s="324"/>
      <c r="I396" s="324"/>
      <c r="J396" s="324"/>
      <c r="K396" s="324"/>
      <c r="L396" s="324"/>
      <c r="M396" s="324"/>
      <c r="N396" s="324"/>
      <c r="O396" s="324"/>
      <c r="P396" s="324"/>
      <c r="Q396" s="324"/>
      <c r="R396" s="324"/>
      <c r="S396" s="324"/>
      <c r="T396" s="324"/>
      <c r="U396" s="324"/>
      <c r="V396" s="324"/>
      <c r="W396" s="324"/>
      <c r="X396" s="324"/>
      <c r="Y396" s="314"/>
      <c r="Z396" s="314"/>
    </row>
    <row r="397" spans="1:53" ht="27" hidden="1" customHeight="1" x14ac:dyDescent="0.25">
      <c r="A397" s="54" t="s">
        <v>564</v>
      </c>
      <c r="B397" s="54" t="s">
        <v>565</v>
      </c>
      <c r="C397" s="31">
        <v>4301031212</v>
      </c>
      <c r="D397" s="327">
        <v>4607091389739</v>
      </c>
      <c r="E397" s="328"/>
      <c r="F397" s="318">
        <v>0.7</v>
      </c>
      <c r="G397" s="32">
        <v>6</v>
      </c>
      <c r="H397" s="318">
        <v>4.2</v>
      </c>
      <c r="I397" s="318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49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8"/>
      <c r="P397" s="338"/>
      <c r="Q397" s="338"/>
      <c r="R397" s="328"/>
      <c r="S397" s="34"/>
      <c r="T397" s="34"/>
      <c r="U397" s="35" t="s">
        <v>65</v>
      </c>
      <c r="V397" s="319">
        <v>0</v>
      </c>
      <c r="W397" s="320">
        <f t="shared" ref="W397:W403" si="16"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4301031247</v>
      </c>
      <c r="D398" s="327">
        <v>4680115883048</v>
      </c>
      <c r="E398" s="328"/>
      <c r="F398" s="318">
        <v>1</v>
      </c>
      <c r="G398" s="32">
        <v>4</v>
      </c>
      <c r="H398" s="318">
        <v>4</v>
      </c>
      <c r="I398" s="318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5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8"/>
      <c r="P398" s="338"/>
      <c r="Q398" s="338"/>
      <c r="R398" s="328"/>
      <c r="S398" s="34"/>
      <c r="T398" s="34"/>
      <c r="U398" s="35" t="s">
        <v>65</v>
      </c>
      <c r="V398" s="319">
        <v>0</v>
      </c>
      <c r="W398" s="320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568</v>
      </c>
      <c r="B399" s="54" t="s">
        <v>569</v>
      </c>
      <c r="C399" s="31">
        <v>4301031176</v>
      </c>
      <c r="D399" s="327">
        <v>4607091389425</v>
      </c>
      <c r="E399" s="328"/>
      <c r="F399" s="318">
        <v>0.35</v>
      </c>
      <c r="G399" s="32">
        <v>6</v>
      </c>
      <c r="H399" s="318">
        <v>2.1</v>
      </c>
      <c r="I399" s="318">
        <v>2.23</v>
      </c>
      <c r="J399" s="32">
        <v>234</v>
      </c>
      <c r="K399" s="32" t="s">
        <v>171</v>
      </c>
      <c r="L399" s="33" t="s">
        <v>64</v>
      </c>
      <c r="M399" s="32">
        <v>45</v>
      </c>
      <c r="N399" s="49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8"/>
      <c r="P399" s="338"/>
      <c r="Q399" s="338"/>
      <c r="R399" s="328"/>
      <c r="S399" s="34"/>
      <c r="T399" s="34"/>
      <c r="U399" s="35" t="s">
        <v>65</v>
      </c>
      <c r="V399" s="319">
        <v>0</v>
      </c>
      <c r="W399" s="320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570</v>
      </c>
      <c r="B400" s="54" t="s">
        <v>571</v>
      </c>
      <c r="C400" s="31">
        <v>4301031215</v>
      </c>
      <c r="D400" s="327">
        <v>4680115882911</v>
      </c>
      <c r="E400" s="328"/>
      <c r="F400" s="318">
        <v>0.4</v>
      </c>
      <c r="G400" s="32">
        <v>6</v>
      </c>
      <c r="H400" s="318">
        <v>2.4</v>
      </c>
      <c r="I400" s="318">
        <v>2.5299999999999998</v>
      </c>
      <c r="J400" s="32">
        <v>234</v>
      </c>
      <c r="K400" s="32" t="s">
        <v>171</v>
      </c>
      <c r="L400" s="33" t="s">
        <v>64</v>
      </c>
      <c r="M400" s="32">
        <v>40</v>
      </c>
      <c r="N400" s="412" t="s">
        <v>572</v>
      </c>
      <c r="O400" s="338"/>
      <c r="P400" s="338"/>
      <c r="Q400" s="338"/>
      <c r="R400" s="328"/>
      <c r="S400" s="34"/>
      <c r="T400" s="34"/>
      <c r="U400" s="35" t="s">
        <v>65</v>
      </c>
      <c r="V400" s="319">
        <v>0</v>
      </c>
      <c r="W400" s="320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573</v>
      </c>
      <c r="B401" s="54" t="s">
        <v>574</v>
      </c>
      <c r="C401" s="31">
        <v>4301031167</v>
      </c>
      <c r="D401" s="327">
        <v>4680115880771</v>
      </c>
      <c r="E401" s="328"/>
      <c r="F401" s="318">
        <v>0.28000000000000003</v>
      </c>
      <c r="G401" s="32">
        <v>6</v>
      </c>
      <c r="H401" s="318">
        <v>1.68</v>
      </c>
      <c r="I401" s="318">
        <v>1.81</v>
      </c>
      <c r="J401" s="32">
        <v>234</v>
      </c>
      <c r="K401" s="32" t="s">
        <v>171</v>
      </c>
      <c r="L401" s="33" t="s">
        <v>64</v>
      </c>
      <c r="M401" s="32">
        <v>45</v>
      </c>
      <c r="N401" s="5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8"/>
      <c r="P401" s="338"/>
      <c r="Q401" s="338"/>
      <c r="R401" s="328"/>
      <c r="S401" s="34"/>
      <c r="T401" s="34"/>
      <c r="U401" s="35" t="s">
        <v>65</v>
      </c>
      <c r="V401" s="319">
        <v>0</v>
      </c>
      <c r="W401" s="320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575</v>
      </c>
      <c r="B402" s="54" t="s">
        <v>576</v>
      </c>
      <c r="C402" s="31">
        <v>4301031173</v>
      </c>
      <c r="D402" s="327">
        <v>4607091389500</v>
      </c>
      <c r="E402" s="328"/>
      <c r="F402" s="318">
        <v>0.35</v>
      </c>
      <c r="G402" s="32">
        <v>6</v>
      </c>
      <c r="H402" s="318">
        <v>2.1</v>
      </c>
      <c r="I402" s="318">
        <v>2.23</v>
      </c>
      <c r="J402" s="32">
        <v>234</v>
      </c>
      <c r="K402" s="32" t="s">
        <v>171</v>
      </c>
      <c r="L402" s="33" t="s">
        <v>64</v>
      </c>
      <c r="M402" s="32">
        <v>45</v>
      </c>
      <c r="N402" s="38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8"/>
      <c r="P402" s="338"/>
      <c r="Q402" s="338"/>
      <c r="R402" s="328"/>
      <c r="S402" s="34"/>
      <c r="T402" s="34"/>
      <c r="U402" s="35" t="s">
        <v>65</v>
      </c>
      <c r="V402" s="319">
        <v>0</v>
      </c>
      <c r="W402" s="320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577</v>
      </c>
      <c r="B403" s="54" t="s">
        <v>578</v>
      </c>
      <c r="C403" s="31">
        <v>4301031103</v>
      </c>
      <c r="D403" s="327">
        <v>4680115881983</v>
      </c>
      <c r="E403" s="328"/>
      <c r="F403" s="318">
        <v>0.28000000000000003</v>
      </c>
      <c r="G403" s="32">
        <v>4</v>
      </c>
      <c r="H403" s="318">
        <v>1.1200000000000001</v>
      </c>
      <c r="I403" s="318">
        <v>1.252</v>
      </c>
      <c r="J403" s="32">
        <v>234</v>
      </c>
      <c r="K403" s="32" t="s">
        <v>171</v>
      </c>
      <c r="L403" s="33" t="s">
        <v>64</v>
      </c>
      <c r="M403" s="32">
        <v>40</v>
      </c>
      <c r="N403" s="4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8"/>
      <c r="P403" s="338"/>
      <c r="Q403" s="338"/>
      <c r="R403" s="328"/>
      <c r="S403" s="34"/>
      <c r="T403" s="34"/>
      <c r="U403" s="35" t="s">
        <v>65</v>
      </c>
      <c r="V403" s="319">
        <v>0</v>
      </c>
      <c r="W403" s="320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hidden="1" x14ac:dyDescent="0.2">
      <c r="A404" s="323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4"/>
      <c r="M404" s="325"/>
      <c r="N404" s="329" t="s">
        <v>66</v>
      </c>
      <c r="O404" s="330"/>
      <c r="P404" s="330"/>
      <c r="Q404" s="330"/>
      <c r="R404" s="330"/>
      <c r="S404" s="330"/>
      <c r="T404" s="331"/>
      <c r="U404" s="37" t="s">
        <v>67</v>
      </c>
      <c r="V404" s="321">
        <f>IFERROR(V397/H397,"0")+IFERROR(V398/H398,"0")+IFERROR(V399/H399,"0")+IFERROR(V400/H400,"0")+IFERROR(V401/H401,"0")+IFERROR(V402/H402,"0")+IFERROR(V403/H403,"0")</f>
        <v>0</v>
      </c>
      <c r="W404" s="321">
        <f>IFERROR(W397/H397,"0")+IFERROR(W398/H398,"0")+IFERROR(W399/H399,"0")+IFERROR(W400/H400,"0")+IFERROR(W401/H401,"0")+IFERROR(W402/H402,"0")+IFERROR(W403/H403,"0")</f>
        <v>0</v>
      </c>
      <c r="X404" s="321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322"/>
      <c r="Z404" s="322"/>
    </row>
    <row r="405" spans="1:53" hidden="1" x14ac:dyDescent="0.2">
      <c r="A405" s="324"/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4"/>
      <c r="M405" s="325"/>
      <c r="N405" s="329" t="s">
        <v>66</v>
      </c>
      <c r="O405" s="330"/>
      <c r="P405" s="330"/>
      <c r="Q405" s="330"/>
      <c r="R405" s="330"/>
      <c r="S405" s="330"/>
      <c r="T405" s="331"/>
      <c r="U405" s="37" t="s">
        <v>65</v>
      </c>
      <c r="V405" s="321">
        <f>IFERROR(SUM(V397:V403),"0")</f>
        <v>0</v>
      </c>
      <c r="W405" s="321">
        <f>IFERROR(SUM(W397:W403),"0")</f>
        <v>0</v>
      </c>
      <c r="X405" s="37"/>
      <c r="Y405" s="322"/>
      <c r="Z405" s="322"/>
    </row>
    <row r="406" spans="1:53" ht="14.25" hidden="1" customHeight="1" x14ac:dyDescent="0.25">
      <c r="A406" s="332" t="s">
        <v>81</v>
      </c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24"/>
      <c r="Y406" s="314"/>
      <c r="Z406" s="314"/>
    </row>
    <row r="407" spans="1:53" ht="27" hidden="1" customHeight="1" x14ac:dyDescent="0.25">
      <c r="A407" s="54" t="s">
        <v>579</v>
      </c>
      <c r="B407" s="54" t="s">
        <v>580</v>
      </c>
      <c r="C407" s="31">
        <v>4301040358</v>
      </c>
      <c r="D407" s="327">
        <v>4680115884571</v>
      </c>
      <c r="E407" s="328"/>
      <c r="F407" s="318">
        <v>0.1</v>
      </c>
      <c r="G407" s="32">
        <v>20</v>
      </c>
      <c r="H407" s="318">
        <v>2</v>
      </c>
      <c r="I407" s="318">
        <v>2.6</v>
      </c>
      <c r="J407" s="32">
        <v>200</v>
      </c>
      <c r="K407" s="32" t="s">
        <v>547</v>
      </c>
      <c r="L407" s="33" t="s">
        <v>548</v>
      </c>
      <c r="M407" s="32">
        <v>60</v>
      </c>
      <c r="N407" s="405" t="s">
        <v>581</v>
      </c>
      <c r="O407" s="338"/>
      <c r="P407" s="338"/>
      <c r="Q407" s="338"/>
      <c r="R407" s="328"/>
      <c r="S407" s="34"/>
      <c r="T407" s="34"/>
      <c r="U407" s="35" t="s">
        <v>65</v>
      </c>
      <c r="V407" s="319">
        <v>0</v>
      </c>
      <c r="W407" s="320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117</v>
      </c>
      <c r="AD407" s="58"/>
      <c r="BA407" s="278" t="s">
        <v>1</v>
      </c>
    </row>
    <row r="408" spans="1:53" hidden="1" x14ac:dyDescent="0.2">
      <c r="A408" s="323"/>
      <c r="B408" s="324"/>
      <c r="C408" s="324"/>
      <c r="D408" s="324"/>
      <c r="E408" s="324"/>
      <c r="F408" s="324"/>
      <c r="G408" s="324"/>
      <c r="H408" s="324"/>
      <c r="I408" s="324"/>
      <c r="J408" s="324"/>
      <c r="K408" s="324"/>
      <c r="L408" s="324"/>
      <c r="M408" s="325"/>
      <c r="N408" s="329" t="s">
        <v>66</v>
      </c>
      <c r="O408" s="330"/>
      <c r="P408" s="330"/>
      <c r="Q408" s="330"/>
      <c r="R408" s="330"/>
      <c r="S408" s="330"/>
      <c r="T408" s="331"/>
      <c r="U408" s="37" t="s">
        <v>67</v>
      </c>
      <c r="V408" s="321">
        <f>IFERROR(V407/H407,"0")</f>
        <v>0</v>
      </c>
      <c r="W408" s="321">
        <f>IFERROR(W407/H407,"0")</f>
        <v>0</v>
      </c>
      <c r="X408" s="321">
        <f>IFERROR(IF(X407="",0,X407),"0")</f>
        <v>0</v>
      </c>
      <c r="Y408" s="322"/>
      <c r="Z408" s="322"/>
    </row>
    <row r="409" spans="1:53" hidden="1" x14ac:dyDescent="0.2">
      <c r="A409" s="324"/>
      <c r="B409" s="324"/>
      <c r="C409" s="324"/>
      <c r="D409" s="324"/>
      <c r="E409" s="324"/>
      <c r="F409" s="324"/>
      <c r="G409" s="324"/>
      <c r="H409" s="324"/>
      <c r="I409" s="324"/>
      <c r="J409" s="324"/>
      <c r="K409" s="324"/>
      <c r="L409" s="324"/>
      <c r="M409" s="325"/>
      <c r="N409" s="329" t="s">
        <v>66</v>
      </c>
      <c r="O409" s="330"/>
      <c r="P409" s="330"/>
      <c r="Q409" s="330"/>
      <c r="R409" s="330"/>
      <c r="S409" s="330"/>
      <c r="T409" s="331"/>
      <c r="U409" s="37" t="s">
        <v>65</v>
      </c>
      <c r="V409" s="321">
        <f>IFERROR(SUM(V407:V407),"0")</f>
        <v>0</v>
      </c>
      <c r="W409" s="321">
        <f>IFERROR(SUM(W407:W407),"0")</f>
        <v>0</v>
      </c>
      <c r="X409" s="37"/>
      <c r="Y409" s="322"/>
      <c r="Z409" s="322"/>
    </row>
    <row r="410" spans="1:53" ht="14.25" hidden="1" customHeight="1" x14ac:dyDescent="0.25">
      <c r="A410" s="332" t="s">
        <v>90</v>
      </c>
      <c r="B410" s="324"/>
      <c r="C410" s="324"/>
      <c r="D410" s="324"/>
      <c r="E410" s="324"/>
      <c r="F410" s="324"/>
      <c r="G410" s="324"/>
      <c r="H410" s="324"/>
      <c r="I410" s="324"/>
      <c r="J410" s="324"/>
      <c r="K410" s="324"/>
      <c r="L410" s="324"/>
      <c r="M410" s="324"/>
      <c r="N410" s="324"/>
      <c r="O410" s="324"/>
      <c r="P410" s="324"/>
      <c r="Q410" s="324"/>
      <c r="R410" s="324"/>
      <c r="S410" s="324"/>
      <c r="T410" s="324"/>
      <c r="U410" s="324"/>
      <c r="V410" s="324"/>
      <c r="W410" s="324"/>
      <c r="X410" s="324"/>
      <c r="Y410" s="314"/>
      <c r="Z410" s="314"/>
    </row>
    <row r="411" spans="1:53" ht="27" hidden="1" customHeight="1" x14ac:dyDescent="0.25">
      <c r="A411" s="54" t="s">
        <v>582</v>
      </c>
      <c r="B411" s="54" t="s">
        <v>583</v>
      </c>
      <c r="C411" s="31">
        <v>4301170010</v>
      </c>
      <c r="D411" s="327">
        <v>4680115884090</v>
      </c>
      <c r="E411" s="328"/>
      <c r="F411" s="318">
        <v>0.11</v>
      </c>
      <c r="G411" s="32">
        <v>12</v>
      </c>
      <c r="H411" s="318">
        <v>1.32</v>
      </c>
      <c r="I411" s="318">
        <v>1.88</v>
      </c>
      <c r="J411" s="32">
        <v>200</v>
      </c>
      <c r="K411" s="32" t="s">
        <v>547</v>
      </c>
      <c r="L411" s="33" t="s">
        <v>548</v>
      </c>
      <c r="M411" s="32">
        <v>150</v>
      </c>
      <c r="N411" s="474" t="s">
        <v>584</v>
      </c>
      <c r="O411" s="338"/>
      <c r="P411" s="338"/>
      <c r="Q411" s="338"/>
      <c r="R411" s="328"/>
      <c r="S411" s="34"/>
      <c r="T411" s="34"/>
      <c r="U411" s="35" t="s">
        <v>65</v>
      </c>
      <c r="V411" s="319">
        <v>0</v>
      </c>
      <c r="W411" s="32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23"/>
      <c r="B412" s="324"/>
      <c r="C412" s="324"/>
      <c r="D412" s="324"/>
      <c r="E412" s="324"/>
      <c r="F412" s="324"/>
      <c r="G412" s="324"/>
      <c r="H412" s="324"/>
      <c r="I412" s="324"/>
      <c r="J412" s="324"/>
      <c r="K412" s="324"/>
      <c r="L412" s="324"/>
      <c r="M412" s="325"/>
      <c r="N412" s="329" t="s">
        <v>66</v>
      </c>
      <c r="O412" s="330"/>
      <c r="P412" s="330"/>
      <c r="Q412" s="330"/>
      <c r="R412" s="330"/>
      <c r="S412" s="330"/>
      <c r="T412" s="331"/>
      <c r="U412" s="37" t="s">
        <v>67</v>
      </c>
      <c r="V412" s="321">
        <f>IFERROR(V411/H411,"0")</f>
        <v>0</v>
      </c>
      <c r="W412" s="321">
        <f>IFERROR(W411/H411,"0")</f>
        <v>0</v>
      </c>
      <c r="X412" s="321">
        <f>IFERROR(IF(X411="",0,X411),"0")</f>
        <v>0</v>
      </c>
      <c r="Y412" s="322"/>
      <c r="Z412" s="322"/>
    </row>
    <row r="413" spans="1:53" hidden="1" x14ac:dyDescent="0.2">
      <c r="A413" s="324"/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4"/>
      <c r="M413" s="325"/>
      <c r="N413" s="329" t="s">
        <v>66</v>
      </c>
      <c r="O413" s="330"/>
      <c r="P413" s="330"/>
      <c r="Q413" s="330"/>
      <c r="R413" s="330"/>
      <c r="S413" s="330"/>
      <c r="T413" s="331"/>
      <c r="U413" s="37" t="s">
        <v>65</v>
      </c>
      <c r="V413" s="321">
        <f>IFERROR(SUM(V411:V411),"0")</f>
        <v>0</v>
      </c>
      <c r="W413" s="321">
        <f>IFERROR(SUM(W411:W411),"0")</f>
        <v>0</v>
      </c>
      <c r="X413" s="37"/>
      <c r="Y413" s="322"/>
      <c r="Z413" s="322"/>
    </row>
    <row r="414" spans="1:53" ht="27.75" hidden="1" customHeight="1" x14ac:dyDescent="0.2">
      <c r="A414" s="422" t="s">
        <v>585</v>
      </c>
      <c r="B414" s="423"/>
      <c r="C414" s="423"/>
      <c r="D414" s="423"/>
      <c r="E414" s="423"/>
      <c r="F414" s="423"/>
      <c r="G414" s="423"/>
      <c r="H414" s="423"/>
      <c r="I414" s="423"/>
      <c r="J414" s="423"/>
      <c r="K414" s="423"/>
      <c r="L414" s="423"/>
      <c r="M414" s="423"/>
      <c r="N414" s="423"/>
      <c r="O414" s="423"/>
      <c r="P414" s="423"/>
      <c r="Q414" s="423"/>
      <c r="R414" s="423"/>
      <c r="S414" s="423"/>
      <c r="T414" s="423"/>
      <c r="U414" s="423"/>
      <c r="V414" s="423"/>
      <c r="W414" s="423"/>
      <c r="X414" s="423"/>
      <c r="Y414" s="48"/>
      <c r="Z414" s="48"/>
    </row>
    <row r="415" spans="1:53" ht="16.5" hidden="1" customHeight="1" x14ac:dyDescent="0.25">
      <c r="A415" s="326" t="s">
        <v>585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24"/>
      <c r="Y415" s="315"/>
      <c r="Z415" s="315"/>
    </row>
    <row r="416" spans="1:53" ht="14.25" hidden="1" customHeight="1" x14ac:dyDescent="0.25">
      <c r="A416" s="332" t="s">
        <v>103</v>
      </c>
      <c r="B416" s="324"/>
      <c r="C416" s="324"/>
      <c r="D416" s="324"/>
      <c r="E416" s="324"/>
      <c r="F416" s="324"/>
      <c r="G416" s="324"/>
      <c r="H416" s="324"/>
      <c r="I416" s="324"/>
      <c r="J416" s="324"/>
      <c r="K416" s="324"/>
      <c r="L416" s="324"/>
      <c r="M416" s="324"/>
      <c r="N416" s="324"/>
      <c r="O416" s="324"/>
      <c r="P416" s="324"/>
      <c r="Q416" s="324"/>
      <c r="R416" s="324"/>
      <c r="S416" s="324"/>
      <c r="T416" s="324"/>
      <c r="U416" s="324"/>
      <c r="V416" s="324"/>
      <c r="W416" s="324"/>
      <c r="X416" s="324"/>
      <c r="Y416" s="314"/>
      <c r="Z416" s="314"/>
    </row>
    <row r="417" spans="1:53" ht="27" customHeight="1" x14ac:dyDescent="0.25">
      <c r="A417" s="54" t="s">
        <v>586</v>
      </c>
      <c r="B417" s="54" t="s">
        <v>587</v>
      </c>
      <c r="C417" s="31">
        <v>4301011371</v>
      </c>
      <c r="D417" s="327">
        <v>4607091389067</v>
      </c>
      <c r="E417" s="328"/>
      <c r="F417" s="318">
        <v>0.88</v>
      </c>
      <c r="G417" s="32">
        <v>6</v>
      </c>
      <c r="H417" s="318">
        <v>5.28</v>
      </c>
      <c r="I417" s="318">
        <v>5.64</v>
      </c>
      <c r="J417" s="32">
        <v>104</v>
      </c>
      <c r="K417" s="32" t="s">
        <v>98</v>
      </c>
      <c r="L417" s="33" t="s">
        <v>128</v>
      </c>
      <c r="M417" s="32">
        <v>55</v>
      </c>
      <c r="N417" s="61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7" s="338"/>
      <c r="P417" s="338"/>
      <c r="Q417" s="338"/>
      <c r="R417" s="328"/>
      <c r="S417" s="34"/>
      <c r="T417" s="34"/>
      <c r="U417" s="35" t="s">
        <v>65</v>
      </c>
      <c r="V417" s="319">
        <v>100</v>
      </c>
      <c r="W417" s="320">
        <f t="shared" ref="W417:W425" si="17">IFERROR(IF(V417="",0,CEILING((V417/$H417),1)*$H417),"")</f>
        <v>100.32000000000001</v>
      </c>
      <c r="X417" s="36">
        <f>IFERROR(IF(W417=0,"",ROUNDUP(W417/H417,0)*0.01196),"")</f>
        <v>0.22724</v>
      </c>
      <c r="Y417" s="56"/>
      <c r="Z417" s="57"/>
      <c r="AD417" s="58"/>
      <c r="BA417" s="280" t="s">
        <v>1</v>
      </c>
    </row>
    <row r="418" spans="1:53" ht="27" customHeight="1" x14ac:dyDescent="0.25">
      <c r="A418" s="54" t="s">
        <v>588</v>
      </c>
      <c r="B418" s="54" t="s">
        <v>589</v>
      </c>
      <c r="C418" s="31">
        <v>4301011363</v>
      </c>
      <c r="D418" s="327">
        <v>4607091383522</v>
      </c>
      <c r="E418" s="328"/>
      <c r="F418" s="318">
        <v>0.88</v>
      </c>
      <c r="G418" s="32">
        <v>6</v>
      </c>
      <c r="H418" s="318">
        <v>5.28</v>
      </c>
      <c r="I418" s="318">
        <v>5.64</v>
      </c>
      <c r="J418" s="32">
        <v>104</v>
      </c>
      <c r="K418" s="32" t="s">
        <v>98</v>
      </c>
      <c r="L418" s="33" t="s">
        <v>99</v>
      </c>
      <c r="M418" s="32">
        <v>55</v>
      </c>
      <c r="N418" s="6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8" s="338"/>
      <c r="P418" s="338"/>
      <c r="Q418" s="338"/>
      <c r="R418" s="328"/>
      <c r="S418" s="34"/>
      <c r="T418" s="34"/>
      <c r="U418" s="35" t="s">
        <v>65</v>
      </c>
      <c r="V418" s="319">
        <v>250</v>
      </c>
      <c r="W418" s="320">
        <f t="shared" si="17"/>
        <v>253.44</v>
      </c>
      <c r="X418" s="36">
        <f>IFERROR(IF(W418=0,"",ROUNDUP(W418/H418,0)*0.01196),"")</f>
        <v>0.57408000000000003</v>
      </c>
      <c r="Y418" s="56"/>
      <c r="Z418" s="57"/>
      <c r="AD418" s="58"/>
      <c r="BA418" s="281" t="s">
        <v>1</v>
      </c>
    </row>
    <row r="419" spans="1:53" ht="27" customHeight="1" x14ac:dyDescent="0.25">
      <c r="A419" s="54" t="s">
        <v>590</v>
      </c>
      <c r="B419" s="54" t="s">
        <v>591</v>
      </c>
      <c r="C419" s="31">
        <v>4301011431</v>
      </c>
      <c r="D419" s="327">
        <v>4607091384437</v>
      </c>
      <c r="E419" s="328"/>
      <c r="F419" s="318">
        <v>0.88</v>
      </c>
      <c r="G419" s="32">
        <v>6</v>
      </c>
      <c r="H419" s="318">
        <v>5.28</v>
      </c>
      <c r="I419" s="318">
        <v>5.64</v>
      </c>
      <c r="J419" s="32">
        <v>104</v>
      </c>
      <c r="K419" s="32" t="s">
        <v>98</v>
      </c>
      <c r="L419" s="33" t="s">
        <v>99</v>
      </c>
      <c r="M419" s="32">
        <v>50</v>
      </c>
      <c r="N419" s="5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9" s="338"/>
      <c r="P419" s="338"/>
      <c r="Q419" s="338"/>
      <c r="R419" s="328"/>
      <c r="S419" s="34"/>
      <c r="T419" s="34"/>
      <c r="U419" s="35" t="s">
        <v>65</v>
      </c>
      <c r="V419" s="319">
        <v>10</v>
      </c>
      <c r="W419" s="320">
        <f t="shared" si="17"/>
        <v>10.56</v>
      </c>
      <c r="X419" s="36">
        <f>IFERROR(IF(W419=0,"",ROUNDUP(W419/H419,0)*0.01196),"")</f>
        <v>2.392E-2</v>
      </c>
      <c r="Y419" s="56"/>
      <c r="Z419" s="57"/>
      <c r="AD419" s="58"/>
      <c r="BA419" s="282" t="s">
        <v>1</v>
      </c>
    </row>
    <row r="420" spans="1:53" ht="27" customHeight="1" x14ac:dyDescent="0.25">
      <c r="A420" s="54" t="s">
        <v>592</v>
      </c>
      <c r="B420" s="54" t="s">
        <v>593</v>
      </c>
      <c r="C420" s="31">
        <v>4301011365</v>
      </c>
      <c r="D420" s="327">
        <v>4607091389104</v>
      </c>
      <c r="E420" s="328"/>
      <c r="F420" s="318">
        <v>0.88</v>
      </c>
      <c r="G420" s="32">
        <v>6</v>
      </c>
      <c r="H420" s="318">
        <v>5.28</v>
      </c>
      <c r="I420" s="318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63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0" s="338"/>
      <c r="P420" s="338"/>
      <c r="Q420" s="338"/>
      <c r="R420" s="328"/>
      <c r="S420" s="34"/>
      <c r="T420" s="34"/>
      <c r="U420" s="35" t="s">
        <v>65</v>
      </c>
      <c r="V420" s="319">
        <v>220</v>
      </c>
      <c r="W420" s="320">
        <f t="shared" si="17"/>
        <v>221.76000000000002</v>
      </c>
      <c r="X420" s="36">
        <f>IFERROR(IF(W420=0,"",ROUNDUP(W420/H420,0)*0.01196),"")</f>
        <v>0.50231999999999999</v>
      </c>
      <c r="Y420" s="56"/>
      <c r="Z420" s="57"/>
      <c r="AD420" s="58"/>
      <c r="BA420" s="283" t="s">
        <v>1</v>
      </c>
    </row>
    <row r="421" spans="1:53" ht="27" customHeight="1" x14ac:dyDescent="0.25">
      <c r="A421" s="54" t="s">
        <v>594</v>
      </c>
      <c r="B421" s="54" t="s">
        <v>595</v>
      </c>
      <c r="C421" s="31">
        <v>4301011367</v>
      </c>
      <c r="D421" s="327">
        <v>4680115880603</v>
      </c>
      <c r="E421" s="328"/>
      <c r="F421" s="318">
        <v>0.6</v>
      </c>
      <c r="G421" s="32">
        <v>6</v>
      </c>
      <c r="H421" s="318">
        <v>3.6</v>
      </c>
      <c r="I421" s="318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55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1" s="338"/>
      <c r="P421" s="338"/>
      <c r="Q421" s="338"/>
      <c r="R421" s="328"/>
      <c r="S421" s="34"/>
      <c r="T421" s="34"/>
      <c r="U421" s="35" t="s">
        <v>65</v>
      </c>
      <c r="V421" s="319">
        <v>36</v>
      </c>
      <c r="W421" s="320">
        <f t="shared" si="17"/>
        <v>36</v>
      </c>
      <c r="X421" s="36">
        <f>IFERROR(IF(W421=0,"",ROUNDUP(W421/H421,0)*0.00937),"")</f>
        <v>9.3700000000000006E-2</v>
      </c>
      <c r="Y421" s="56"/>
      <c r="Z421" s="57"/>
      <c r="AD421" s="58"/>
      <c r="BA421" s="284" t="s">
        <v>1</v>
      </c>
    </row>
    <row r="422" spans="1:53" ht="27" hidden="1" customHeight="1" x14ac:dyDescent="0.25">
      <c r="A422" s="54" t="s">
        <v>596</v>
      </c>
      <c r="B422" s="54" t="s">
        <v>597</v>
      </c>
      <c r="C422" s="31">
        <v>4301011168</v>
      </c>
      <c r="D422" s="327">
        <v>4607091389999</v>
      </c>
      <c r="E422" s="328"/>
      <c r="F422" s="318">
        <v>0.6</v>
      </c>
      <c r="G422" s="32">
        <v>6</v>
      </c>
      <c r="H422" s="318">
        <v>3.6</v>
      </c>
      <c r="I422" s="318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46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2" s="338"/>
      <c r="P422" s="338"/>
      <c r="Q422" s="338"/>
      <c r="R422" s="328"/>
      <c r="S422" s="34"/>
      <c r="T422" s="34"/>
      <c r="U422" s="35" t="s">
        <v>65</v>
      </c>
      <c r="V422" s="319">
        <v>0</v>
      </c>
      <c r="W422" s="320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5" t="s">
        <v>1</v>
      </c>
    </row>
    <row r="423" spans="1:53" ht="27" hidden="1" customHeight="1" x14ac:dyDescent="0.25">
      <c r="A423" s="54" t="s">
        <v>598</v>
      </c>
      <c r="B423" s="54" t="s">
        <v>599</v>
      </c>
      <c r="C423" s="31">
        <v>4301011372</v>
      </c>
      <c r="D423" s="327">
        <v>4680115882782</v>
      </c>
      <c r="E423" s="328"/>
      <c r="F423" s="318">
        <v>0.6</v>
      </c>
      <c r="G423" s="32">
        <v>6</v>
      </c>
      <c r="H423" s="318">
        <v>3.6</v>
      </c>
      <c r="I423" s="318">
        <v>3.84</v>
      </c>
      <c r="J423" s="32">
        <v>120</v>
      </c>
      <c r="K423" s="32" t="s">
        <v>63</v>
      </c>
      <c r="L423" s="33" t="s">
        <v>99</v>
      </c>
      <c r="M423" s="32">
        <v>50</v>
      </c>
      <c r="N423" s="5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3" s="338"/>
      <c r="P423" s="338"/>
      <c r="Q423" s="338"/>
      <c r="R423" s="328"/>
      <c r="S423" s="34"/>
      <c r="T423" s="34"/>
      <c r="U423" s="35" t="s">
        <v>65</v>
      </c>
      <c r="V423" s="319">
        <v>0</v>
      </c>
      <c r="W423" s="320">
        <f t="shared" si="17"/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ht="27" hidden="1" customHeight="1" x14ac:dyDescent="0.25">
      <c r="A424" s="54" t="s">
        <v>600</v>
      </c>
      <c r="B424" s="54" t="s">
        <v>601</v>
      </c>
      <c r="C424" s="31">
        <v>4301011190</v>
      </c>
      <c r="D424" s="327">
        <v>4607091389098</v>
      </c>
      <c r="E424" s="328"/>
      <c r="F424" s="318">
        <v>0.4</v>
      </c>
      <c r="G424" s="32">
        <v>6</v>
      </c>
      <c r="H424" s="318">
        <v>2.4</v>
      </c>
      <c r="I424" s="318">
        <v>2.6</v>
      </c>
      <c r="J424" s="32">
        <v>156</v>
      </c>
      <c r="K424" s="32" t="s">
        <v>63</v>
      </c>
      <c r="L424" s="33" t="s">
        <v>128</v>
      </c>
      <c r="M424" s="32">
        <v>50</v>
      </c>
      <c r="N424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4" s="338"/>
      <c r="P424" s="338"/>
      <c r="Q424" s="338"/>
      <c r="R424" s="328"/>
      <c r="S424" s="34"/>
      <c r="T424" s="34"/>
      <c r="U424" s="35" t="s">
        <v>65</v>
      </c>
      <c r="V424" s="319">
        <v>0</v>
      </c>
      <c r="W424" s="320">
        <f t="shared" si="17"/>
        <v>0</v>
      </c>
      <c r="X424" s="36" t="str">
        <f>IFERROR(IF(W424=0,"",ROUNDUP(W424/H424,0)*0.00753),"")</f>
        <v/>
      </c>
      <c r="Y424" s="56"/>
      <c r="Z424" s="57"/>
      <c r="AD424" s="58"/>
      <c r="BA424" s="287" t="s">
        <v>1</v>
      </c>
    </row>
    <row r="425" spans="1:53" ht="27" customHeight="1" x14ac:dyDescent="0.25">
      <c r="A425" s="54" t="s">
        <v>602</v>
      </c>
      <c r="B425" s="54" t="s">
        <v>603</v>
      </c>
      <c r="C425" s="31">
        <v>4301011366</v>
      </c>
      <c r="D425" s="327">
        <v>4607091389982</v>
      </c>
      <c r="E425" s="328"/>
      <c r="F425" s="318">
        <v>0.6</v>
      </c>
      <c r="G425" s="32">
        <v>6</v>
      </c>
      <c r="H425" s="318">
        <v>3.6</v>
      </c>
      <c r="I425" s="318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0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5" s="338"/>
      <c r="P425" s="338"/>
      <c r="Q425" s="338"/>
      <c r="R425" s="328"/>
      <c r="S425" s="34"/>
      <c r="T425" s="34"/>
      <c r="U425" s="35" t="s">
        <v>65</v>
      </c>
      <c r="V425" s="319">
        <v>24</v>
      </c>
      <c r="W425" s="320">
        <f t="shared" si="17"/>
        <v>25.2</v>
      </c>
      <c r="X425" s="36">
        <f>IFERROR(IF(W425=0,"",ROUNDUP(W425/H425,0)*0.00937),"")</f>
        <v>6.5589999999999996E-2</v>
      </c>
      <c r="Y425" s="56"/>
      <c r="Z425" s="57"/>
      <c r="AD425" s="58"/>
      <c r="BA425" s="288" t="s">
        <v>1</v>
      </c>
    </row>
    <row r="426" spans="1:53" x14ac:dyDescent="0.2">
      <c r="A426" s="323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4"/>
      <c r="M426" s="325"/>
      <c r="N426" s="329" t="s">
        <v>66</v>
      </c>
      <c r="O426" s="330"/>
      <c r="P426" s="330"/>
      <c r="Q426" s="330"/>
      <c r="R426" s="330"/>
      <c r="S426" s="330"/>
      <c r="T426" s="331"/>
      <c r="U426" s="37" t="s">
        <v>67</v>
      </c>
      <c r="V426" s="321">
        <f>IFERROR(V417/H417,"0")+IFERROR(V418/H418,"0")+IFERROR(V419/H419,"0")+IFERROR(V420/H420,"0")+IFERROR(V421/H421,"0")+IFERROR(V422/H422,"0")+IFERROR(V423/H423,"0")+IFERROR(V424/H424,"0")+IFERROR(V425/H425,"0")</f>
        <v>126.51515151515152</v>
      </c>
      <c r="W426" s="321">
        <f>IFERROR(W417/H417,"0")+IFERROR(W418/H418,"0")+IFERROR(W419/H419,"0")+IFERROR(W420/H420,"0")+IFERROR(W421/H421,"0")+IFERROR(W422/H422,"0")+IFERROR(W423/H423,"0")+IFERROR(W424/H424,"0")+IFERROR(W425/H425,"0")</f>
        <v>128</v>
      </c>
      <c r="X426" s="321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>1.4868500000000002</v>
      </c>
      <c r="Y426" s="322"/>
      <c r="Z426" s="322"/>
    </row>
    <row r="427" spans="1:53" x14ac:dyDescent="0.2">
      <c r="A427" s="324"/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5"/>
      <c r="N427" s="329" t="s">
        <v>66</v>
      </c>
      <c r="O427" s="330"/>
      <c r="P427" s="330"/>
      <c r="Q427" s="330"/>
      <c r="R427" s="330"/>
      <c r="S427" s="330"/>
      <c r="T427" s="331"/>
      <c r="U427" s="37" t="s">
        <v>65</v>
      </c>
      <c r="V427" s="321">
        <f>IFERROR(SUM(V417:V425),"0")</f>
        <v>640</v>
      </c>
      <c r="W427" s="321">
        <f>IFERROR(SUM(W417:W425),"0")</f>
        <v>647.28000000000009</v>
      </c>
      <c r="X427" s="37"/>
      <c r="Y427" s="322"/>
      <c r="Z427" s="322"/>
    </row>
    <row r="428" spans="1:53" ht="14.25" hidden="1" customHeight="1" x14ac:dyDescent="0.25">
      <c r="A428" s="332" t="s">
        <v>95</v>
      </c>
      <c r="B428" s="324"/>
      <c r="C428" s="324"/>
      <c r="D428" s="324"/>
      <c r="E428" s="324"/>
      <c r="F428" s="324"/>
      <c r="G428" s="324"/>
      <c r="H428" s="324"/>
      <c r="I428" s="324"/>
      <c r="J428" s="324"/>
      <c r="K428" s="324"/>
      <c r="L428" s="324"/>
      <c r="M428" s="324"/>
      <c r="N428" s="324"/>
      <c r="O428" s="324"/>
      <c r="P428" s="324"/>
      <c r="Q428" s="324"/>
      <c r="R428" s="324"/>
      <c r="S428" s="324"/>
      <c r="T428" s="324"/>
      <c r="U428" s="324"/>
      <c r="V428" s="324"/>
      <c r="W428" s="324"/>
      <c r="X428" s="324"/>
      <c r="Y428" s="314"/>
      <c r="Z428" s="314"/>
    </row>
    <row r="429" spans="1:53" ht="16.5" customHeight="1" x14ac:dyDescent="0.25">
      <c r="A429" s="54" t="s">
        <v>604</v>
      </c>
      <c r="B429" s="54" t="s">
        <v>605</v>
      </c>
      <c r="C429" s="31">
        <v>4301020222</v>
      </c>
      <c r="D429" s="327">
        <v>4607091388930</v>
      </c>
      <c r="E429" s="328"/>
      <c r="F429" s="318">
        <v>0.88</v>
      </c>
      <c r="G429" s="32">
        <v>6</v>
      </c>
      <c r="H429" s="318">
        <v>5.28</v>
      </c>
      <c r="I429" s="318">
        <v>5.64</v>
      </c>
      <c r="J429" s="32">
        <v>104</v>
      </c>
      <c r="K429" s="32" t="s">
        <v>98</v>
      </c>
      <c r="L429" s="33" t="s">
        <v>99</v>
      </c>
      <c r="M429" s="32">
        <v>55</v>
      </c>
      <c r="N429" s="4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9" s="338"/>
      <c r="P429" s="338"/>
      <c r="Q429" s="338"/>
      <c r="R429" s="328"/>
      <c r="S429" s="34"/>
      <c r="T429" s="34"/>
      <c r="U429" s="35" t="s">
        <v>65</v>
      </c>
      <c r="V429" s="319">
        <v>120</v>
      </c>
      <c r="W429" s="320">
        <f>IFERROR(IF(V429="",0,CEILING((V429/$H429),1)*$H429),"")</f>
        <v>121.44000000000001</v>
      </c>
      <c r="X429" s="36">
        <f>IFERROR(IF(W429=0,"",ROUNDUP(W429/H429,0)*0.01196),"")</f>
        <v>0.27507999999999999</v>
      </c>
      <c r="Y429" s="56"/>
      <c r="Z429" s="57"/>
      <c r="AD429" s="58"/>
      <c r="BA429" s="289" t="s">
        <v>1</v>
      </c>
    </row>
    <row r="430" spans="1:53" ht="16.5" hidden="1" customHeight="1" x14ac:dyDescent="0.25">
      <c r="A430" s="54" t="s">
        <v>606</v>
      </c>
      <c r="B430" s="54" t="s">
        <v>607</v>
      </c>
      <c r="C430" s="31">
        <v>4301020206</v>
      </c>
      <c r="D430" s="327">
        <v>4680115880054</v>
      </c>
      <c r="E430" s="328"/>
      <c r="F430" s="318">
        <v>0.6</v>
      </c>
      <c r="G430" s="32">
        <v>6</v>
      </c>
      <c r="H430" s="318">
        <v>3.6</v>
      </c>
      <c r="I430" s="318">
        <v>3.84</v>
      </c>
      <c r="J430" s="32">
        <v>120</v>
      </c>
      <c r="K430" s="32" t="s">
        <v>63</v>
      </c>
      <c r="L430" s="33" t="s">
        <v>99</v>
      </c>
      <c r="M430" s="32">
        <v>55</v>
      </c>
      <c r="N430" s="6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0" s="338"/>
      <c r="P430" s="338"/>
      <c r="Q430" s="338"/>
      <c r="R430" s="328"/>
      <c r="S430" s="34"/>
      <c r="T430" s="34"/>
      <c r="U430" s="35" t="s">
        <v>65</v>
      </c>
      <c r="V430" s="319">
        <v>0</v>
      </c>
      <c r="W430" s="320">
        <f>IFERROR(IF(V430="",0,CEILING((V430/$H430),1)*$H430),"")</f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x14ac:dyDescent="0.2">
      <c r="A431" s="323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4"/>
      <c r="M431" s="325"/>
      <c r="N431" s="329" t="s">
        <v>66</v>
      </c>
      <c r="O431" s="330"/>
      <c r="P431" s="330"/>
      <c r="Q431" s="330"/>
      <c r="R431" s="330"/>
      <c r="S431" s="330"/>
      <c r="T431" s="331"/>
      <c r="U431" s="37" t="s">
        <v>67</v>
      </c>
      <c r="V431" s="321">
        <f>IFERROR(V429/H429,"0")+IFERROR(V430/H430,"0")</f>
        <v>22.727272727272727</v>
      </c>
      <c r="W431" s="321">
        <f>IFERROR(W429/H429,"0")+IFERROR(W430/H430,"0")</f>
        <v>23</v>
      </c>
      <c r="X431" s="321">
        <f>IFERROR(IF(X429="",0,X429),"0")+IFERROR(IF(X430="",0,X430),"0")</f>
        <v>0.27507999999999999</v>
      </c>
      <c r="Y431" s="322"/>
      <c r="Z431" s="322"/>
    </row>
    <row r="432" spans="1:53" x14ac:dyDescent="0.2">
      <c r="A432" s="324"/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5"/>
      <c r="N432" s="329" t="s">
        <v>66</v>
      </c>
      <c r="O432" s="330"/>
      <c r="P432" s="330"/>
      <c r="Q432" s="330"/>
      <c r="R432" s="330"/>
      <c r="S432" s="330"/>
      <c r="T432" s="331"/>
      <c r="U432" s="37" t="s">
        <v>65</v>
      </c>
      <c r="V432" s="321">
        <f>IFERROR(SUM(V429:V430),"0")</f>
        <v>120</v>
      </c>
      <c r="W432" s="321">
        <f>IFERROR(SUM(W429:W430),"0")</f>
        <v>121.44000000000001</v>
      </c>
      <c r="X432" s="37"/>
      <c r="Y432" s="322"/>
      <c r="Z432" s="322"/>
    </row>
    <row r="433" spans="1:53" ht="14.25" hidden="1" customHeight="1" x14ac:dyDescent="0.25">
      <c r="A433" s="332" t="s">
        <v>60</v>
      </c>
      <c r="B433" s="324"/>
      <c r="C433" s="324"/>
      <c r="D433" s="324"/>
      <c r="E433" s="324"/>
      <c r="F433" s="324"/>
      <c r="G433" s="324"/>
      <c r="H433" s="324"/>
      <c r="I433" s="324"/>
      <c r="J433" s="324"/>
      <c r="K433" s="324"/>
      <c r="L433" s="324"/>
      <c r="M433" s="324"/>
      <c r="N433" s="324"/>
      <c r="O433" s="324"/>
      <c r="P433" s="324"/>
      <c r="Q433" s="324"/>
      <c r="R433" s="324"/>
      <c r="S433" s="324"/>
      <c r="T433" s="324"/>
      <c r="U433" s="324"/>
      <c r="V433" s="324"/>
      <c r="W433" s="324"/>
      <c r="X433" s="324"/>
      <c r="Y433" s="314"/>
      <c r="Z433" s="314"/>
    </row>
    <row r="434" spans="1:53" ht="27" hidden="1" customHeight="1" x14ac:dyDescent="0.25">
      <c r="A434" s="54" t="s">
        <v>608</v>
      </c>
      <c r="B434" s="54" t="s">
        <v>609</v>
      </c>
      <c r="C434" s="31">
        <v>4301031252</v>
      </c>
      <c r="D434" s="327">
        <v>4680115883116</v>
      </c>
      <c r="E434" s="328"/>
      <c r="F434" s="318">
        <v>0.88</v>
      </c>
      <c r="G434" s="32">
        <v>6</v>
      </c>
      <c r="H434" s="318">
        <v>5.28</v>
      </c>
      <c r="I434" s="318">
        <v>5.64</v>
      </c>
      <c r="J434" s="32">
        <v>104</v>
      </c>
      <c r="K434" s="32" t="s">
        <v>98</v>
      </c>
      <c r="L434" s="33" t="s">
        <v>99</v>
      </c>
      <c r="M434" s="32">
        <v>60</v>
      </c>
      <c r="N434" s="49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4" s="338"/>
      <c r="P434" s="338"/>
      <c r="Q434" s="338"/>
      <c r="R434" s="328"/>
      <c r="S434" s="34"/>
      <c r="T434" s="34"/>
      <c r="U434" s="35" t="s">
        <v>65</v>
      </c>
      <c r="V434" s="319">
        <v>0</v>
      </c>
      <c r="W434" s="320">
        <f t="shared" ref="W434:W439" si="18">IFERROR(IF(V434="",0,CEILING((V434/$H434),1)*$H434),"")</f>
        <v>0</v>
      </c>
      <c r="X434" s="36" t="str">
        <f>IFERROR(IF(W434=0,"",ROUNDUP(W434/H434,0)*0.01196),"")</f>
        <v/>
      </c>
      <c r="Y434" s="56"/>
      <c r="Z434" s="57"/>
      <c r="AD434" s="58"/>
      <c r="BA434" s="291" t="s">
        <v>1</v>
      </c>
    </row>
    <row r="435" spans="1:53" ht="27" customHeight="1" x14ac:dyDescent="0.25">
      <c r="A435" s="54" t="s">
        <v>610</v>
      </c>
      <c r="B435" s="54" t="s">
        <v>611</v>
      </c>
      <c r="C435" s="31">
        <v>4301031248</v>
      </c>
      <c r="D435" s="327">
        <v>4680115883093</v>
      </c>
      <c r="E435" s="328"/>
      <c r="F435" s="318">
        <v>0.88</v>
      </c>
      <c r="G435" s="32">
        <v>6</v>
      </c>
      <c r="H435" s="318">
        <v>5.28</v>
      </c>
      <c r="I435" s="318">
        <v>5.64</v>
      </c>
      <c r="J435" s="32">
        <v>104</v>
      </c>
      <c r="K435" s="32" t="s">
        <v>98</v>
      </c>
      <c r="L435" s="33" t="s">
        <v>64</v>
      </c>
      <c r="M435" s="32">
        <v>60</v>
      </c>
      <c r="N435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5" s="338"/>
      <c r="P435" s="338"/>
      <c r="Q435" s="338"/>
      <c r="R435" s="328"/>
      <c r="S435" s="34"/>
      <c r="T435" s="34"/>
      <c r="U435" s="35" t="s">
        <v>65</v>
      </c>
      <c r="V435" s="319">
        <v>50</v>
      </c>
      <c r="W435" s="320">
        <f t="shared" si="18"/>
        <v>52.800000000000004</v>
      </c>
      <c r="X435" s="36">
        <f>IFERROR(IF(W435=0,"",ROUNDUP(W435/H435,0)*0.01196),"")</f>
        <v>0.1196</v>
      </c>
      <c r="Y435" s="56"/>
      <c r="Z435" s="57"/>
      <c r="AD435" s="58"/>
      <c r="BA435" s="292" t="s">
        <v>1</v>
      </c>
    </row>
    <row r="436" spans="1:53" ht="27" customHeight="1" x14ac:dyDescent="0.25">
      <c r="A436" s="54" t="s">
        <v>612</v>
      </c>
      <c r="B436" s="54" t="s">
        <v>613</v>
      </c>
      <c r="C436" s="31">
        <v>4301031250</v>
      </c>
      <c r="D436" s="327">
        <v>4680115883109</v>
      </c>
      <c r="E436" s="328"/>
      <c r="F436" s="318">
        <v>0.88</v>
      </c>
      <c r="G436" s="32">
        <v>6</v>
      </c>
      <c r="H436" s="318">
        <v>5.28</v>
      </c>
      <c r="I436" s="318">
        <v>5.64</v>
      </c>
      <c r="J436" s="32">
        <v>104</v>
      </c>
      <c r="K436" s="32" t="s">
        <v>98</v>
      </c>
      <c r="L436" s="33" t="s">
        <v>64</v>
      </c>
      <c r="M436" s="32">
        <v>60</v>
      </c>
      <c r="N436" s="4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6" s="338"/>
      <c r="P436" s="338"/>
      <c r="Q436" s="338"/>
      <c r="R436" s="328"/>
      <c r="S436" s="34"/>
      <c r="T436" s="34"/>
      <c r="U436" s="35" t="s">
        <v>65</v>
      </c>
      <c r="V436" s="319">
        <v>120</v>
      </c>
      <c r="W436" s="320">
        <f t="shared" si="18"/>
        <v>121.44000000000001</v>
      </c>
      <c r="X436" s="36">
        <f>IFERROR(IF(W436=0,"",ROUNDUP(W436/H436,0)*0.01196),"")</f>
        <v>0.27507999999999999</v>
      </c>
      <c r="Y436" s="56"/>
      <c r="Z436" s="57"/>
      <c r="AD436" s="58"/>
      <c r="BA436" s="293" t="s">
        <v>1</v>
      </c>
    </row>
    <row r="437" spans="1:53" ht="27" hidden="1" customHeight="1" x14ac:dyDescent="0.25">
      <c r="A437" s="54" t="s">
        <v>614</v>
      </c>
      <c r="B437" s="54" t="s">
        <v>615</v>
      </c>
      <c r="C437" s="31">
        <v>4301031249</v>
      </c>
      <c r="D437" s="327">
        <v>4680115882072</v>
      </c>
      <c r="E437" s="328"/>
      <c r="F437" s="318">
        <v>0.6</v>
      </c>
      <c r="G437" s="32">
        <v>6</v>
      </c>
      <c r="H437" s="318">
        <v>3.6</v>
      </c>
      <c r="I437" s="318">
        <v>3.84</v>
      </c>
      <c r="J437" s="32">
        <v>120</v>
      </c>
      <c r="K437" s="32" t="s">
        <v>63</v>
      </c>
      <c r="L437" s="33" t="s">
        <v>99</v>
      </c>
      <c r="M437" s="32">
        <v>60</v>
      </c>
      <c r="N437" s="486" t="s">
        <v>616</v>
      </c>
      <c r="O437" s="338"/>
      <c r="P437" s="338"/>
      <c r="Q437" s="338"/>
      <c r="R437" s="328"/>
      <c r="S437" s="34"/>
      <c r="T437" s="34"/>
      <c r="U437" s="35" t="s">
        <v>65</v>
      </c>
      <c r="V437" s="319">
        <v>0</v>
      </c>
      <c r="W437" s="320">
        <f t="shared" si="18"/>
        <v>0</v>
      </c>
      <c r="X437" s="36" t="str">
        <f>IFERROR(IF(W437=0,"",ROUNDUP(W437/H437,0)*0.00937),"")</f>
        <v/>
      </c>
      <c r="Y437" s="56"/>
      <c r="Z437" s="57"/>
      <c r="AD437" s="58"/>
      <c r="BA437" s="294" t="s">
        <v>1</v>
      </c>
    </row>
    <row r="438" spans="1:53" ht="27" hidden="1" customHeight="1" x14ac:dyDescent="0.25">
      <c r="A438" s="54" t="s">
        <v>617</v>
      </c>
      <c r="B438" s="54" t="s">
        <v>618</v>
      </c>
      <c r="C438" s="31">
        <v>4301031251</v>
      </c>
      <c r="D438" s="327">
        <v>4680115882102</v>
      </c>
      <c r="E438" s="328"/>
      <c r="F438" s="318">
        <v>0.6</v>
      </c>
      <c r="G438" s="32">
        <v>6</v>
      </c>
      <c r="H438" s="318">
        <v>3.6</v>
      </c>
      <c r="I438" s="318">
        <v>3.81</v>
      </c>
      <c r="J438" s="32">
        <v>120</v>
      </c>
      <c r="K438" s="32" t="s">
        <v>63</v>
      </c>
      <c r="L438" s="33" t="s">
        <v>64</v>
      </c>
      <c r="M438" s="32">
        <v>60</v>
      </c>
      <c r="N438" s="607" t="s">
        <v>619</v>
      </c>
      <c r="O438" s="338"/>
      <c r="P438" s="338"/>
      <c r="Q438" s="338"/>
      <c r="R438" s="328"/>
      <c r="S438" s="34"/>
      <c r="T438" s="34"/>
      <c r="U438" s="35" t="s">
        <v>65</v>
      </c>
      <c r="V438" s="319">
        <v>0</v>
      </c>
      <c r="W438" s="320">
        <f t="shared" si="18"/>
        <v>0</v>
      </c>
      <c r="X438" s="36" t="str">
        <f>IFERROR(IF(W438=0,"",ROUNDUP(W438/H438,0)*0.00937),"")</f>
        <v/>
      </c>
      <c r="Y438" s="56"/>
      <c r="Z438" s="57"/>
      <c r="AD438" s="58"/>
      <c r="BA438" s="295" t="s">
        <v>1</v>
      </c>
    </row>
    <row r="439" spans="1:53" ht="27" hidden="1" customHeight="1" x14ac:dyDescent="0.25">
      <c r="A439" s="54" t="s">
        <v>620</v>
      </c>
      <c r="B439" s="54" t="s">
        <v>621</v>
      </c>
      <c r="C439" s="31">
        <v>4301031253</v>
      </c>
      <c r="D439" s="327">
        <v>4680115882096</v>
      </c>
      <c r="E439" s="328"/>
      <c r="F439" s="318">
        <v>0.6</v>
      </c>
      <c r="G439" s="32">
        <v>6</v>
      </c>
      <c r="H439" s="318">
        <v>3.6</v>
      </c>
      <c r="I439" s="318">
        <v>3.81</v>
      </c>
      <c r="J439" s="32">
        <v>120</v>
      </c>
      <c r="K439" s="32" t="s">
        <v>63</v>
      </c>
      <c r="L439" s="33" t="s">
        <v>64</v>
      </c>
      <c r="M439" s="32">
        <v>60</v>
      </c>
      <c r="N439" s="627" t="s">
        <v>622</v>
      </c>
      <c r="O439" s="338"/>
      <c r="P439" s="338"/>
      <c r="Q439" s="338"/>
      <c r="R439" s="328"/>
      <c r="S439" s="34"/>
      <c r="T439" s="34"/>
      <c r="U439" s="35" t="s">
        <v>65</v>
      </c>
      <c r="V439" s="319">
        <v>0</v>
      </c>
      <c r="W439" s="320">
        <f t="shared" si="18"/>
        <v>0</v>
      </c>
      <c r="X439" s="36" t="str">
        <f>IFERROR(IF(W439=0,"",ROUNDUP(W439/H439,0)*0.00937),"")</f>
        <v/>
      </c>
      <c r="Y439" s="56"/>
      <c r="Z439" s="57"/>
      <c r="AD439" s="58"/>
      <c r="BA439" s="296" t="s">
        <v>1</v>
      </c>
    </row>
    <row r="440" spans="1:53" x14ac:dyDescent="0.2">
      <c r="A440" s="323"/>
      <c r="B440" s="324"/>
      <c r="C440" s="324"/>
      <c r="D440" s="324"/>
      <c r="E440" s="324"/>
      <c r="F440" s="324"/>
      <c r="G440" s="324"/>
      <c r="H440" s="324"/>
      <c r="I440" s="324"/>
      <c r="J440" s="324"/>
      <c r="K440" s="324"/>
      <c r="L440" s="324"/>
      <c r="M440" s="325"/>
      <c r="N440" s="329" t="s">
        <v>66</v>
      </c>
      <c r="O440" s="330"/>
      <c r="P440" s="330"/>
      <c r="Q440" s="330"/>
      <c r="R440" s="330"/>
      <c r="S440" s="330"/>
      <c r="T440" s="331"/>
      <c r="U440" s="37" t="s">
        <v>67</v>
      </c>
      <c r="V440" s="321">
        <f>IFERROR(V434/H434,"0")+IFERROR(V435/H435,"0")+IFERROR(V436/H436,"0")+IFERROR(V437/H437,"0")+IFERROR(V438/H438,"0")+IFERROR(V439/H439,"0")</f>
        <v>32.196969696969695</v>
      </c>
      <c r="W440" s="321">
        <f>IFERROR(W434/H434,"0")+IFERROR(W435/H435,"0")+IFERROR(W436/H436,"0")+IFERROR(W437/H437,"0")+IFERROR(W438/H438,"0")+IFERROR(W439/H439,"0")</f>
        <v>33</v>
      </c>
      <c r="X440" s="321">
        <f>IFERROR(IF(X434="",0,X434),"0")+IFERROR(IF(X435="",0,X435),"0")+IFERROR(IF(X436="",0,X436),"0")+IFERROR(IF(X437="",0,X437),"0")+IFERROR(IF(X438="",0,X438),"0")+IFERROR(IF(X439="",0,X439),"0")</f>
        <v>0.39467999999999998</v>
      </c>
      <c r="Y440" s="322"/>
      <c r="Z440" s="322"/>
    </row>
    <row r="441" spans="1:53" x14ac:dyDescent="0.2">
      <c r="A441" s="324"/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4"/>
      <c r="M441" s="325"/>
      <c r="N441" s="329" t="s">
        <v>66</v>
      </c>
      <c r="O441" s="330"/>
      <c r="P441" s="330"/>
      <c r="Q441" s="330"/>
      <c r="R441" s="330"/>
      <c r="S441" s="330"/>
      <c r="T441" s="331"/>
      <c r="U441" s="37" t="s">
        <v>65</v>
      </c>
      <c r="V441" s="321">
        <f>IFERROR(SUM(V434:V439),"0")</f>
        <v>170</v>
      </c>
      <c r="W441" s="321">
        <f>IFERROR(SUM(W434:W439),"0")</f>
        <v>174.24</v>
      </c>
      <c r="X441" s="37"/>
      <c r="Y441" s="322"/>
      <c r="Z441" s="322"/>
    </row>
    <row r="442" spans="1:53" ht="14.25" hidden="1" customHeight="1" x14ac:dyDescent="0.25">
      <c r="A442" s="332" t="s">
        <v>68</v>
      </c>
      <c r="B442" s="324"/>
      <c r="C442" s="324"/>
      <c r="D442" s="324"/>
      <c r="E442" s="324"/>
      <c r="F442" s="324"/>
      <c r="G442" s="324"/>
      <c r="H442" s="324"/>
      <c r="I442" s="324"/>
      <c r="J442" s="324"/>
      <c r="K442" s="324"/>
      <c r="L442" s="324"/>
      <c r="M442" s="324"/>
      <c r="N442" s="324"/>
      <c r="O442" s="324"/>
      <c r="P442" s="324"/>
      <c r="Q442" s="324"/>
      <c r="R442" s="324"/>
      <c r="S442" s="324"/>
      <c r="T442" s="324"/>
      <c r="U442" s="324"/>
      <c r="V442" s="324"/>
      <c r="W442" s="324"/>
      <c r="X442" s="324"/>
      <c r="Y442" s="314"/>
      <c r="Z442" s="314"/>
    </row>
    <row r="443" spans="1:53" ht="16.5" hidden="1" customHeight="1" x14ac:dyDescent="0.25">
      <c r="A443" s="54" t="s">
        <v>623</v>
      </c>
      <c r="B443" s="54" t="s">
        <v>624</v>
      </c>
      <c r="C443" s="31">
        <v>4301051230</v>
      </c>
      <c r="D443" s="327">
        <v>4607091383409</v>
      </c>
      <c r="E443" s="328"/>
      <c r="F443" s="318">
        <v>1.3</v>
      </c>
      <c r="G443" s="32">
        <v>6</v>
      </c>
      <c r="H443" s="318">
        <v>7.8</v>
      </c>
      <c r="I443" s="318">
        <v>8.3460000000000001</v>
      </c>
      <c r="J443" s="32">
        <v>56</v>
      </c>
      <c r="K443" s="32" t="s">
        <v>98</v>
      </c>
      <c r="L443" s="33" t="s">
        <v>64</v>
      </c>
      <c r="M443" s="32">
        <v>45</v>
      </c>
      <c r="N443" s="50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38"/>
      <c r="P443" s="338"/>
      <c r="Q443" s="338"/>
      <c r="R443" s="328"/>
      <c r="S443" s="34"/>
      <c r="T443" s="34"/>
      <c r="U443" s="35" t="s">
        <v>65</v>
      </c>
      <c r="V443" s="319">
        <v>0</v>
      </c>
      <c r="W443" s="320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7" t="s">
        <v>1</v>
      </c>
    </row>
    <row r="444" spans="1:53" ht="16.5" hidden="1" customHeight="1" x14ac:dyDescent="0.25">
      <c r="A444" s="54" t="s">
        <v>625</v>
      </c>
      <c r="B444" s="54" t="s">
        <v>626</v>
      </c>
      <c r="C444" s="31">
        <v>4301051231</v>
      </c>
      <c r="D444" s="327">
        <v>4607091383416</v>
      </c>
      <c r="E444" s="328"/>
      <c r="F444" s="318">
        <v>1.3</v>
      </c>
      <c r="G444" s="32">
        <v>6</v>
      </c>
      <c r="H444" s="318">
        <v>7.8</v>
      </c>
      <c r="I444" s="318">
        <v>8.3460000000000001</v>
      </c>
      <c r="J444" s="32">
        <v>56</v>
      </c>
      <c r="K444" s="32" t="s">
        <v>98</v>
      </c>
      <c r="L444" s="33" t="s">
        <v>64</v>
      </c>
      <c r="M444" s="32">
        <v>45</v>
      </c>
      <c r="N444" s="4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38"/>
      <c r="P444" s="338"/>
      <c r="Q444" s="338"/>
      <c r="R444" s="328"/>
      <c r="S444" s="34"/>
      <c r="T444" s="34"/>
      <c r="U444" s="35" t="s">
        <v>65</v>
      </c>
      <c r="V444" s="319">
        <v>0</v>
      </c>
      <c r="W444" s="320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8" t="s">
        <v>1</v>
      </c>
    </row>
    <row r="445" spans="1:53" hidden="1" x14ac:dyDescent="0.2">
      <c r="A445" s="323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24"/>
      <c r="M445" s="325"/>
      <c r="N445" s="329" t="s">
        <v>66</v>
      </c>
      <c r="O445" s="330"/>
      <c r="P445" s="330"/>
      <c r="Q445" s="330"/>
      <c r="R445" s="330"/>
      <c r="S445" s="330"/>
      <c r="T445" s="331"/>
      <c r="U445" s="37" t="s">
        <v>67</v>
      </c>
      <c r="V445" s="321">
        <f>IFERROR(V443/H443,"0")+IFERROR(V444/H444,"0")</f>
        <v>0</v>
      </c>
      <c r="W445" s="321">
        <f>IFERROR(W443/H443,"0")+IFERROR(W444/H444,"0")</f>
        <v>0</v>
      </c>
      <c r="X445" s="321">
        <f>IFERROR(IF(X443="",0,X443),"0")+IFERROR(IF(X444="",0,X444),"0")</f>
        <v>0</v>
      </c>
      <c r="Y445" s="322"/>
      <c r="Z445" s="322"/>
    </row>
    <row r="446" spans="1:53" hidden="1" x14ac:dyDescent="0.2">
      <c r="A446" s="324"/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24"/>
      <c r="M446" s="325"/>
      <c r="N446" s="329" t="s">
        <v>66</v>
      </c>
      <c r="O446" s="330"/>
      <c r="P446" s="330"/>
      <c r="Q446" s="330"/>
      <c r="R446" s="330"/>
      <c r="S446" s="330"/>
      <c r="T446" s="331"/>
      <c r="U446" s="37" t="s">
        <v>65</v>
      </c>
      <c r="V446" s="321">
        <f>IFERROR(SUM(V443:V444),"0")</f>
        <v>0</v>
      </c>
      <c r="W446" s="321">
        <f>IFERROR(SUM(W443:W444),"0")</f>
        <v>0</v>
      </c>
      <c r="X446" s="37"/>
      <c r="Y446" s="322"/>
      <c r="Z446" s="322"/>
    </row>
    <row r="447" spans="1:53" ht="27.75" hidden="1" customHeight="1" x14ac:dyDescent="0.2">
      <c r="A447" s="422" t="s">
        <v>627</v>
      </c>
      <c r="B447" s="423"/>
      <c r="C447" s="423"/>
      <c r="D447" s="423"/>
      <c r="E447" s="423"/>
      <c r="F447" s="423"/>
      <c r="G447" s="423"/>
      <c r="H447" s="423"/>
      <c r="I447" s="423"/>
      <c r="J447" s="423"/>
      <c r="K447" s="423"/>
      <c r="L447" s="423"/>
      <c r="M447" s="423"/>
      <c r="N447" s="423"/>
      <c r="O447" s="423"/>
      <c r="P447" s="423"/>
      <c r="Q447" s="423"/>
      <c r="R447" s="423"/>
      <c r="S447" s="423"/>
      <c r="T447" s="423"/>
      <c r="U447" s="423"/>
      <c r="V447" s="423"/>
      <c r="W447" s="423"/>
      <c r="X447" s="423"/>
      <c r="Y447" s="48"/>
      <c r="Z447" s="48"/>
    </row>
    <row r="448" spans="1:53" ht="16.5" hidden="1" customHeight="1" x14ac:dyDescent="0.25">
      <c r="A448" s="326" t="s">
        <v>628</v>
      </c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24"/>
      <c r="M448" s="324"/>
      <c r="N448" s="324"/>
      <c r="O448" s="324"/>
      <c r="P448" s="324"/>
      <c r="Q448" s="324"/>
      <c r="R448" s="324"/>
      <c r="S448" s="324"/>
      <c r="T448" s="324"/>
      <c r="U448" s="324"/>
      <c r="V448" s="324"/>
      <c r="W448" s="324"/>
      <c r="X448" s="324"/>
      <c r="Y448" s="315"/>
      <c r="Z448" s="315"/>
    </row>
    <row r="449" spans="1:53" ht="14.25" hidden="1" customHeight="1" x14ac:dyDescent="0.25">
      <c r="A449" s="332" t="s">
        <v>103</v>
      </c>
      <c r="B449" s="324"/>
      <c r="C449" s="324"/>
      <c r="D449" s="324"/>
      <c r="E449" s="324"/>
      <c r="F449" s="324"/>
      <c r="G449" s="324"/>
      <c r="H449" s="324"/>
      <c r="I449" s="324"/>
      <c r="J449" s="324"/>
      <c r="K449" s="324"/>
      <c r="L449" s="324"/>
      <c r="M449" s="324"/>
      <c r="N449" s="324"/>
      <c r="O449" s="324"/>
      <c r="P449" s="324"/>
      <c r="Q449" s="324"/>
      <c r="R449" s="324"/>
      <c r="S449" s="324"/>
      <c r="T449" s="324"/>
      <c r="U449" s="324"/>
      <c r="V449" s="324"/>
      <c r="W449" s="324"/>
      <c r="X449" s="324"/>
      <c r="Y449" s="314"/>
      <c r="Z449" s="314"/>
    </row>
    <row r="450" spans="1:53" ht="27" hidden="1" customHeight="1" x14ac:dyDescent="0.25">
      <c r="A450" s="54" t="s">
        <v>629</v>
      </c>
      <c r="B450" s="54" t="s">
        <v>630</v>
      </c>
      <c r="C450" s="31">
        <v>4301011585</v>
      </c>
      <c r="D450" s="327">
        <v>4640242180441</v>
      </c>
      <c r="E450" s="328"/>
      <c r="F450" s="318">
        <v>1.5</v>
      </c>
      <c r="G450" s="32">
        <v>8</v>
      </c>
      <c r="H450" s="318">
        <v>12</v>
      </c>
      <c r="I450" s="318">
        <v>12.48</v>
      </c>
      <c r="J450" s="32">
        <v>56</v>
      </c>
      <c r="K450" s="32" t="s">
        <v>98</v>
      </c>
      <c r="L450" s="33" t="s">
        <v>99</v>
      </c>
      <c r="M450" s="32">
        <v>50</v>
      </c>
      <c r="N450" s="464" t="s">
        <v>631</v>
      </c>
      <c r="O450" s="338"/>
      <c r="P450" s="338"/>
      <c r="Q450" s="338"/>
      <c r="R450" s="328"/>
      <c r="S450" s="34"/>
      <c r="T450" s="34"/>
      <c r="U450" s="35" t="s">
        <v>65</v>
      </c>
      <c r="V450" s="319">
        <v>0</v>
      </c>
      <c r="W450" s="320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t="27" hidden="1" customHeight="1" x14ac:dyDescent="0.25">
      <c r="A451" s="54" t="s">
        <v>632</v>
      </c>
      <c r="B451" s="54" t="s">
        <v>633</v>
      </c>
      <c r="C451" s="31">
        <v>4301011584</v>
      </c>
      <c r="D451" s="327">
        <v>4640242180564</v>
      </c>
      <c r="E451" s="328"/>
      <c r="F451" s="318">
        <v>1.5</v>
      </c>
      <c r="G451" s="32">
        <v>8</v>
      </c>
      <c r="H451" s="318">
        <v>12</v>
      </c>
      <c r="I451" s="318">
        <v>12.48</v>
      </c>
      <c r="J451" s="32">
        <v>56</v>
      </c>
      <c r="K451" s="32" t="s">
        <v>98</v>
      </c>
      <c r="L451" s="33" t="s">
        <v>99</v>
      </c>
      <c r="M451" s="32">
        <v>50</v>
      </c>
      <c r="N451" s="508" t="s">
        <v>634</v>
      </c>
      <c r="O451" s="338"/>
      <c r="P451" s="338"/>
      <c r="Q451" s="338"/>
      <c r="R451" s="328"/>
      <c r="S451" s="34"/>
      <c r="T451" s="34"/>
      <c r="U451" s="35" t="s">
        <v>65</v>
      </c>
      <c r="V451" s="319">
        <v>0</v>
      </c>
      <c r="W451" s="320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0" t="s">
        <v>1</v>
      </c>
    </row>
    <row r="452" spans="1:53" hidden="1" x14ac:dyDescent="0.2">
      <c r="A452" s="323"/>
      <c r="B452" s="324"/>
      <c r="C452" s="324"/>
      <c r="D452" s="324"/>
      <c r="E452" s="324"/>
      <c r="F452" s="324"/>
      <c r="G452" s="324"/>
      <c r="H452" s="324"/>
      <c r="I452" s="324"/>
      <c r="J452" s="324"/>
      <c r="K452" s="324"/>
      <c r="L452" s="324"/>
      <c r="M452" s="325"/>
      <c r="N452" s="329" t="s">
        <v>66</v>
      </c>
      <c r="O452" s="330"/>
      <c r="P452" s="330"/>
      <c r="Q452" s="330"/>
      <c r="R452" s="330"/>
      <c r="S452" s="330"/>
      <c r="T452" s="331"/>
      <c r="U452" s="37" t="s">
        <v>67</v>
      </c>
      <c r="V452" s="321">
        <f>IFERROR(V450/H450,"0")+IFERROR(V451/H451,"0")</f>
        <v>0</v>
      </c>
      <c r="W452" s="321">
        <f>IFERROR(W450/H450,"0")+IFERROR(W451/H451,"0")</f>
        <v>0</v>
      </c>
      <c r="X452" s="321">
        <f>IFERROR(IF(X450="",0,X450),"0")+IFERROR(IF(X451="",0,X451),"0")</f>
        <v>0</v>
      </c>
      <c r="Y452" s="322"/>
      <c r="Z452" s="322"/>
    </row>
    <row r="453" spans="1:53" hidden="1" x14ac:dyDescent="0.2">
      <c r="A453" s="324"/>
      <c r="B453" s="324"/>
      <c r="C453" s="324"/>
      <c r="D453" s="324"/>
      <c r="E453" s="324"/>
      <c r="F453" s="324"/>
      <c r="G453" s="324"/>
      <c r="H453" s="324"/>
      <c r="I453" s="324"/>
      <c r="J453" s="324"/>
      <c r="K453" s="324"/>
      <c r="L453" s="324"/>
      <c r="M453" s="325"/>
      <c r="N453" s="329" t="s">
        <v>66</v>
      </c>
      <c r="O453" s="330"/>
      <c r="P453" s="330"/>
      <c r="Q453" s="330"/>
      <c r="R453" s="330"/>
      <c r="S453" s="330"/>
      <c r="T453" s="331"/>
      <c r="U453" s="37" t="s">
        <v>65</v>
      </c>
      <c r="V453" s="321">
        <f>IFERROR(SUM(V450:V451),"0")</f>
        <v>0</v>
      </c>
      <c r="W453" s="321">
        <f>IFERROR(SUM(W450:W451),"0")</f>
        <v>0</v>
      </c>
      <c r="X453" s="37"/>
      <c r="Y453" s="322"/>
      <c r="Z453" s="322"/>
    </row>
    <row r="454" spans="1:53" ht="14.25" hidden="1" customHeight="1" x14ac:dyDescent="0.25">
      <c r="A454" s="332" t="s">
        <v>95</v>
      </c>
      <c r="B454" s="324"/>
      <c r="C454" s="324"/>
      <c r="D454" s="324"/>
      <c r="E454" s="324"/>
      <c r="F454" s="324"/>
      <c r="G454" s="324"/>
      <c r="H454" s="324"/>
      <c r="I454" s="324"/>
      <c r="J454" s="324"/>
      <c r="K454" s="324"/>
      <c r="L454" s="324"/>
      <c r="M454" s="324"/>
      <c r="N454" s="324"/>
      <c r="O454" s="324"/>
      <c r="P454" s="324"/>
      <c r="Q454" s="324"/>
      <c r="R454" s="324"/>
      <c r="S454" s="324"/>
      <c r="T454" s="324"/>
      <c r="U454" s="324"/>
      <c r="V454" s="324"/>
      <c r="W454" s="324"/>
      <c r="X454" s="324"/>
      <c r="Y454" s="314"/>
      <c r="Z454" s="314"/>
    </row>
    <row r="455" spans="1:53" ht="27" hidden="1" customHeight="1" x14ac:dyDescent="0.25">
      <c r="A455" s="54" t="s">
        <v>635</v>
      </c>
      <c r="B455" s="54" t="s">
        <v>636</v>
      </c>
      <c r="C455" s="31">
        <v>4301020260</v>
      </c>
      <c r="D455" s="327">
        <v>4640242180526</v>
      </c>
      <c r="E455" s="328"/>
      <c r="F455" s="318">
        <v>1.8</v>
      </c>
      <c r="G455" s="32">
        <v>6</v>
      </c>
      <c r="H455" s="318">
        <v>10.8</v>
      </c>
      <c r="I455" s="318">
        <v>11.28</v>
      </c>
      <c r="J455" s="32">
        <v>56</v>
      </c>
      <c r="K455" s="32" t="s">
        <v>98</v>
      </c>
      <c r="L455" s="33" t="s">
        <v>99</v>
      </c>
      <c r="M455" s="32">
        <v>50</v>
      </c>
      <c r="N455" s="346" t="s">
        <v>637</v>
      </c>
      <c r="O455" s="338"/>
      <c r="P455" s="338"/>
      <c r="Q455" s="338"/>
      <c r="R455" s="328"/>
      <c r="S455" s="34"/>
      <c r="T455" s="34"/>
      <c r="U455" s="35" t="s">
        <v>65</v>
      </c>
      <c r="V455" s="319">
        <v>0</v>
      </c>
      <c r="W455" s="320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t="16.5" hidden="1" customHeight="1" x14ac:dyDescent="0.25">
      <c r="A456" s="54" t="s">
        <v>638</v>
      </c>
      <c r="B456" s="54" t="s">
        <v>639</v>
      </c>
      <c r="C456" s="31">
        <v>4301020269</v>
      </c>
      <c r="D456" s="327">
        <v>4640242180519</v>
      </c>
      <c r="E456" s="328"/>
      <c r="F456" s="318">
        <v>1.35</v>
      </c>
      <c r="G456" s="32">
        <v>8</v>
      </c>
      <c r="H456" s="318">
        <v>10.8</v>
      </c>
      <c r="I456" s="318">
        <v>11.28</v>
      </c>
      <c r="J456" s="32">
        <v>56</v>
      </c>
      <c r="K456" s="32" t="s">
        <v>98</v>
      </c>
      <c r="L456" s="33" t="s">
        <v>128</v>
      </c>
      <c r="M456" s="32">
        <v>50</v>
      </c>
      <c r="N456" s="496" t="s">
        <v>640</v>
      </c>
      <c r="O456" s="338"/>
      <c r="P456" s="338"/>
      <c r="Q456" s="338"/>
      <c r="R456" s="328"/>
      <c r="S456" s="34"/>
      <c r="T456" s="34"/>
      <c r="U456" s="35" t="s">
        <v>65</v>
      </c>
      <c r="V456" s="319">
        <v>0</v>
      </c>
      <c r="W456" s="320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2" t="s">
        <v>1</v>
      </c>
    </row>
    <row r="457" spans="1:53" hidden="1" x14ac:dyDescent="0.2">
      <c r="A457" s="323"/>
      <c r="B457" s="324"/>
      <c r="C457" s="324"/>
      <c r="D457" s="324"/>
      <c r="E457" s="324"/>
      <c r="F457" s="324"/>
      <c r="G457" s="324"/>
      <c r="H457" s="324"/>
      <c r="I457" s="324"/>
      <c r="J457" s="324"/>
      <c r="K457" s="324"/>
      <c r="L457" s="324"/>
      <c r="M457" s="325"/>
      <c r="N457" s="329" t="s">
        <v>66</v>
      </c>
      <c r="O457" s="330"/>
      <c r="P457" s="330"/>
      <c r="Q457" s="330"/>
      <c r="R457" s="330"/>
      <c r="S457" s="330"/>
      <c r="T457" s="331"/>
      <c r="U457" s="37" t="s">
        <v>67</v>
      </c>
      <c r="V457" s="321">
        <f>IFERROR(V455/H455,"0")+IFERROR(V456/H456,"0")</f>
        <v>0</v>
      </c>
      <c r="W457" s="321">
        <f>IFERROR(W455/H455,"0")+IFERROR(W456/H456,"0")</f>
        <v>0</v>
      </c>
      <c r="X457" s="321">
        <f>IFERROR(IF(X455="",0,X455),"0")+IFERROR(IF(X456="",0,X456),"0")</f>
        <v>0</v>
      </c>
      <c r="Y457" s="322"/>
      <c r="Z457" s="322"/>
    </row>
    <row r="458" spans="1:53" hidden="1" x14ac:dyDescent="0.2">
      <c r="A458" s="324"/>
      <c r="B458" s="324"/>
      <c r="C458" s="324"/>
      <c r="D458" s="324"/>
      <c r="E458" s="324"/>
      <c r="F458" s="324"/>
      <c r="G458" s="324"/>
      <c r="H458" s="324"/>
      <c r="I458" s="324"/>
      <c r="J458" s="324"/>
      <c r="K458" s="324"/>
      <c r="L458" s="324"/>
      <c r="M458" s="325"/>
      <c r="N458" s="329" t="s">
        <v>66</v>
      </c>
      <c r="O458" s="330"/>
      <c r="P458" s="330"/>
      <c r="Q458" s="330"/>
      <c r="R458" s="330"/>
      <c r="S458" s="330"/>
      <c r="T458" s="331"/>
      <c r="U458" s="37" t="s">
        <v>65</v>
      </c>
      <c r="V458" s="321">
        <f>IFERROR(SUM(V455:V456),"0")</f>
        <v>0</v>
      </c>
      <c r="W458" s="321">
        <f>IFERROR(SUM(W455:W456),"0")</f>
        <v>0</v>
      </c>
      <c r="X458" s="37"/>
      <c r="Y458" s="322"/>
      <c r="Z458" s="322"/>
    </row>
    <row r="459" spans="1:53" ht="14.25" hidden="1" customHeight="1" x14ac:dyDescent="0.25">
      <c r="A459" s="332" t="s">
        <v>60</v>
      </c>
      <c r="B459" s="324"/>
      <c r="C459" s="324"/>
      <c r="D459" s="324"/>
      <c r="E459" s="324"/>
      <c r="F459" s="324"/>
      <c r="G459" s="324"/>
      <c r="H459" s="324"/>
      <c r="I459" s="324"/>
      <c r="J459" s="324"/>
      <c r="K459" s="324"/>
      <c r="L459" s="324"/>
      <c r="M459" s="324"/>
      <c r="N459" s="324"/>
      <c r="O459" s="324"/>
      <c r="P459" s="324"/>
      <c r="Q459" s="324"/>
      <c r="R459" s="324"/>
      <c r="S459" s="324"/>
      <c r="T459" s="324"/>
      <c r="U459" s="324"/>
      <c r="V459" s="324"/>
      <c r="W459" s="324"/>
      <c r="X459" s="324"/>
      <c r="Y459" s="314"/>
      <c r="Z459" s="314"/>
    </row>
    <row r="460" spans="1:53" ht="27" hidden="1" customHeight="1" x14ac:dyDescent="0.25">
      <c r="A460" s="54" t="s">
        <v>641</v>
      </c>
      <c r="B460" s="54" t="s">
        <v>642</v>
      </c>
      <c r="C460" s="31">
        <v>4301031200</v>
      </c>
      <c r="D460" s="327">
        <v>4640242180489</v>
      </c>
      <c r="E460" s="328"/>
      <c r="F460" s="318">
        <v>0.28000000000000003</v>
      </c>
      <c r="G460" s="32">
        <v>6</v>
      </c>
      <c r="H460" s="318">
        <v>1.68</v>
      </c>
      <c r="I460" s="318">
        <v>1.84</v>
      </c>
      <c r="J460" s="32">
        <v>234</v>
      </c>
      <c r="K460" s="32" t="s">
        <v>171</v>
      </c>
      <c r="L460" s="33" t="s">
        <v>64</v>
      </c>
      <c r="M460" s="32">
        <v>40</v>
      </c>
      <c r="N460" s="339" t="s">
        <v>643</v>
      </c>
      <c r="O460" s="338"/>
      <c r="P460" s="338"/>
      <c r="Q460" s="338"/>
      <c r="R460" s="328"/>
      <c r="S460" s="34"/>
      <c r="T460" s="34"/>
      <c r="U460" s="35" t="s">
        <v>65</v>
      </c>
      <c r="V460" s="319">
        <v>0</v>
      </c>
      <c r="W460" s="320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 t="s">
        <v>117</v>
      </c>
      <c r="AD460" s="58"/>
      <c r="BA460" s="303" t="s">
        <v>1</v>
      </c>
    </row>
    <row r="461" spans="1:53" ht="27" hidden="1" customHeight="1" x14ac:dyDescent="0.25">
      <c r="A461" s="54" t="s">
        <v>644</v>
      </c>
      <c r="B461" s="54" t="s">
        <v>645</v>
      </c>
      <c r="C461" s="31">
        <v>4301031280</v>
      </c>
      <c r="D461" s="327">
        <v>4640242180816</v>
      </c>
      <c r="E461" s="328"/>
      <c r="F461" s="318">
        <v>0.7</v>
      </c>
      <c r="G461" s="32">
        <v>6</v>
      </c>
      <c r="H461" s="318">
        <v>4.2</v>
      </c>
      <c r="I461" s="318">
        <v>4.46</v>
      </c>
      <c r="J461" s="32">
        <v>156</v>
      </c>
      <c r="K461" s="32" t="s">
        <v>63</v>
      </c>
      <c r="L461" s="33" t="s">
        <v>64</v>
      </c>
      <c r="M461" s="32">
        <v>40</v>
      </c>
      <c r="N461" s="642" t="s">
        <v>646</v>
      </c>
      <c r="O461" s="338"/>
      <c r="P461" s="338"/>
      <c r="Q461" s="338"/>
      <c r="R461" s="328"/>
      <c r="S461" s="34"/>
      <c r="T461" s="34"/>
      <c r="U461" s="35" t="s">
        <v>65</v>
      </c>
      <c r="V461" s="319">
        <v>0</v>
      </c>
      <c r="W461" s="320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t="27" customHeight="1" x14ac:dyDescent="0.25">
      <c r="A462" s="54" t="s">
        <v>647</v>
      </c>
      <c r="B462" s="54" t="s">
        <v>648</v>
      </c>
      <c r="C462" s="31">
        <v>4301031244</v>
      </c>
      <c r="D462" s="327">
        <v>4640242180595</v>
      </c>
      <c r="E462" s="328"/>
      <c r="F462" s="318">
        <v>0.7</v>
      </c>
      <c r="G462" s="32">
        <v>6</v>
      </c>
      <c r="H462" s="318">
        <v>4.2</v>
      </c>
      <c r="I462" s="318">
        <v>4.46</v>
      </c>
      <c r="J462" s="32">
        <v>156</v>
      </c>
      <c r="K462" s="32" t="s">
        <v>63</v>
      </c>
      <c r="L462" s="33" t="s">
        <v>64</v>
      </c>
      <c r="M462" s="32">
        <v>40</v>
      </c>
      <c r="N462" s="341" t="s">
        <v>649</v>
      </c>
      <c r="O462" s="338"/>
      <c r="P462" s="338"/>
      <c r="Q462" s="338"/>
      <c r="R462" s="328"/>
      <c r="S462" s="34"/>
      <c r="T462" s="34"/>
      <c r="U462" s="35" t="s">
        <v>65</v>
      </c>
      <c r="V462" s="319">
        <v>10</v>
      </c>
      <c r="W462" s="320">
        <f>IFERROR(IF(V462="",0,CEILING((V462/$H462),1)*$H462),"")</f>
        <v>12.600000000000001</v>
      </c>
      <c r="X462" s="36">
        <f>IFERROR(IF(W462=0,"",ROUNDUP(W462/H462,0)*0.00753),"")</f>
        <v>2.2589999999999999E-2</v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650</v>
      </c>
      <c r="B463" s="54" t="s">
        <v>651</v>
      </c>
      <c r="C463" s="31">
        <v>4301031203</v>
      </c>
      <c r="D463" s="327">
        <v>4640242180908</v>
      </c>
      <c r="E463" s="328"/>
      <c r="F463" s="318">
        <v>0.28000000000000003</v>
      </c>
      <c r="G463" s="32">
        <v>6</v>
      </c>
      <c r="H463" s="318">
        <v>1.68</v>
      </c>
      <c r="I463" s="318">
        <v>1.81</v>
      </c>
      <c r="J463" s="32">
        <v>234</v>
      </c>
      <c r="K463" s="32" t="s">
        <v>171</v>
      </c>
      <c r="L463" s="33" t="s">
        <v>64</v>
      </c>
      <c r="M463" s="32">
        <v>40</v>
      </c>
      <c r="N463" s="374" t="s">
        <v>652</v>
      </c>
      <c r="O463" s="338"/>
      <c r="P463" s="338"/>
      <c r="Q463" s="338"/>
      <c r="R463" s="328"/>
      <c r="S463" s="34"/>
      <c r="T463" s="34"/>
      <c r="U463" s="35" t="s">
        <v>65</v>
      </c>
      <c r="V463" s="319">
        <v>0</v>
      </c>
      <c r="W463" s="320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/>
      <c r="AD463" s="58"/>
      <c r="BA463" s="306" t="s">
        <v>1</v>
      </c>
    </row>
    <row r="464" spans="1:53" x14ac:dyDescent="0.2">
      <c r="A464" s="323"/>
      <c r="B464" s="324"/>
      <c r="C464" s="324"/>
      <c r="D464" s="324"/>
      <c r="E464" s="324"/>
      <c r="F464" s="324"/>
      <c r="G464" s="324"/>
      <c r="H464" s="324"/>
      <c r="I464" s="324"/>
      <c r="J464" s="324"/>
      <c r="K464" s="324"/>
      <c r="L464" s="324"/>
      <c r="M464" s="325"/>
      <c r="N464" s="329" t="s">
        <v>66</v>
      </c>
      <c r="O464" s="330"/>
      <c r="P464" s="330"/>
      <c r="Q464" s="330"/>
      <c r="R464" s="330"/>
      <c r="S464" s="330"/>
      <c r="T464" s="331"/>
      <c r="U464" s="37" t="s">
        <v>67</v>
      </c>
      <c r="V464" s="321">
        <f>IFERROR(V460/H460,"0")+IFERROR(V461/H461,"0")+IFERROR(V462/H462,"0")+IFERROR(V463/H463,"0")</f>
        <v>2.3809523809523809</v>
      </c>
      <c r="W464" s="321">
        <f>IFERROR(W460/H460,"0")+IFERROR(W461/H461,"0")+IFERROR(W462/H462,"0")+IFERROR(W463/H463,"0")</f>
        <v>3</v>
      </c>
      <c r="X464" s="321">
        <f>IFERROR(IF(X460="",0,X460),"0")+IFERROR(IF(X461="",0,X461),"0")+IFERROR(IF(X462="",0,X462),"0")+IFERROR(IF(X463="",0,X463),"0")</f>
        <v>2.2589999999999999E-2</v>
      </c>
      <c r="Y464" s="322"/>
      <c r="Z464" s="322"/>
    </row>
    <row r="465" spans="1:53" x14ac:dyDescent="0.2">
      <c r="A465" s="324"/>
      <c r="B465" s="324"/>
      <c r="C465" s="324"/>
      <c r="D465" s="324"/>
      <c r="E465" s="324"/>
      <c r="F465" s="324"/>
      <c r="G465" s="324"/>
      <c r="H465" s="324"/>
      <c r="I465" s="324"/>
      <c r="J465" s="324"/>
      <c r="K465" s="324"/>
      <c r="L465" s="324"/>
      <c r="M465" s="325"/>
      <c r="N465" s="329" t="s">
        <v>66</v>
      </c>
      <c r="O465" s="330"/>
      <c r="P465" s="330"/>
      <c r="Q465" s="330"/>
      <c r="R465" s="330"/>
      <c r="S465" s="330"/>
      <c r="T465" s="331"/>
      <c r="U465" s="37" t="s">
        <v>65</v>
      </c>
      <c r="V465" s="321">
        <f>IFERROR(SUM(V460:V463),"0")</f>
        <v>10</v>
      </c>
      <c r="W465" s="321">
        <f>IFERROR(SUM(W460:W463),"0")</f>
        <v>12.600000000000001</v>
      </c>
      <c r="X465" s="37"/>
      <c r="Y465" s="322"/>
      <c r="Z465" s="322"/>
    </row>
    <row r="466" spans="1:53" ht="14.25" hidden="1" customHeight="1" x14ac:dyDescent="0.25">
      <c r="A466" s="332" t="s">
        <v>68</v>
      </c>
      <c r="B466" s="324"/>
      <c r="C466" s="324"/>
      <c r="D466" s="324"/>
      <c r="E466" s="324"/>
      <c r="F466" s="324"/>
      <c r="G466" s="324"/>
      <c r="H466" s="324"/>
      <c r="I466" s="324"/>
      <c r="J466" s="324"/>
      <c r="K466" s="324"/>
      <c r="L466" s="324"/>
      <c r="M466" s="324"/>
      <c r="N466" s="324"/>
      <c r="O466" s="324"/>
      <c r="P466" s="324"/>
      <c r="Q466" s="324"/>
      <c r="R466" s="324"/>
      <c r="S466" s="324"/>
      <c r="T466" s="324"/>
      <c r="U466" s="324"/>
      <c r="V466" s="324"/>
      <c r="W466" s="324"/>
      <c r="X466" s="324"/>
      <c r="Y466" s="314"/>
      <c r="Z466" s="314"/>
    </row>
    <row r="467" spans="1:53" ht="27" hidden="1" customHeight="1" x14ac:dyDescent="0.25">
      <c r="A467" s="54" t="s">
        <v>653</v>
      </c>
      <c r="B467" s="54" t="s">
        <v>654</v>
      </c>
      <c r="C467" s="31">
        <v>4301051390</v>
      </c>
      <c r="D467" s="327">
        <v>4640242181233</v>
      </c>
      <c r="E467" s="328"/>
      <c r="F467" s="318">
        <v>0.3</v>
      </c>
      <c r="G467" s="32">
        <v>6</v>
      </c>
      <c r="H467" s="318">
        <v>1.8</v>
      </c>
      <c r="I467" s="318">
        <v>1.984</v>
      </c>
      <c r="J467" s="32">
        <v>234</v>
      </c>
      <c r="K467" s="32" t="s">
        <v>171</v>
      </c>
      <c r="L467" s="33" t="s">
        <v>64</v>
      </c>
      <c r="M467" s="32">
        <v>40</v>
      </c>
      <c r="N467" s="575" t="s">
        <v>655</v>
      </c>
      <c r="O467" s="338"/>
      <c r="P467" s="338"/>
      <c r="Q467" s="338"/>
      <c r="R467" s="328"/>
      <c r="S467" s="34"/>
      <c r="T467" s="34"/>
      <c r="U467" s="35" t="s">
        <v>65</v>
      </c>
      <c r="V467" s="319">
        <v>0</v>
      </c>
      <c r="W467" s="320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 t="s">
        <v>117</v>
      </c>
      <c r="AD467" s="58"/>
      <c r="BA467" s="307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4301051448</v>
      </c>
      <c r="D468" s="327">
        <v>4640242181226</v>
      </c>
      <c r="E468" s="328"/>
      <c r="F468" s="318">
        <v>0.3</v>
      </c>
      <c r="G468" s="32">
        <v>6</v>
      </c>
      <c r="H468" s="318">
        <v>1.8</v>
      </c>
      <c r="I468" s="318">
        <v>1.972</v>
      </c>
      <c r="J468" s="32">
        <v>234</v>
      </c>
      <c r="K468" s="32" t="s">
        <v>171</v>
      </c>
      <c r="L468" s="33" t="s">
        <v>64</v>
      </c>
      <c r="M468" s="32">
        <v>30</v>
      </c>
      <c r="N468" s="643" t="s">
        <v>658</v>
      </c>
      <c r="O468" s="338"/>
      <c r="P468" s="338"/>
      <c r="Q468" s="338"/>
      <c r="R468" s="328"/>
      <c r="S468" s="34"/>
      <c r="T468" s="34"/>
      <c r="U468" s="35" t="s">
        <v>65</v>
      </c>
      <c r="V468" s="319">
        <v>0</v>
      </c>
      <c r="W468" s="320">
        <f>IFERROR(IF(V468="",0,CEILING((V468/$H468),1)*$H468),"")</f>
        <v>0</v>
      </c>
      <c r="X468" s="36" t="str">
        <f>IFERROR(IF(W468=0,"",ROUNDUP(W468/H468,0)*0.00502),"")</f>
        <v/>
      </c>
      <c r="Y468" s="56"/>
      <c r="Z468" s="57" t="s">
        <v>117</v>
      </c>
      <c r="AD468" s="58"/>
      <c r="BA468" s="308" t="s">
        <v>1</v>
      </c>
    </row>
    <row r="469" spans="1:53" ht="27" customHeight="1" x14ac:dyDescent="0.25">
      <c r="A469" s="54" t="s">
        <v>659</v>
      </c>
      <c r="B469" s="54" t="s">
        <v>660</v>
      </c>
      <c r="C469" s="31">
        <v>4301051310</v>
      </c>
      <c r="D469" s="327">
        <v>4680115880870</v>
      </c>
      <c r="E469" s="328"/>
      <c r="F469" s="318">
        <v>1.3</v>
      </c>
      <c r="G469" s="32">
        <v>6</v>
      </c>
      <c r="H469" s="318">
        <v>7.8</v>
      </c>
      <c r="I469" s="318">
        <v>8.3640000000000008</v>
      </c>
      <c r="J469" s="32">
        <v>56</v>
      </c>
      <c r="K469" s="32" t="s">
        <v>98</v>
      </c>
      <c r="L469" s="33" t="s">
        <v>128</v>
      </c>
      <c r="M469" s="32">
        <v>40</v>
      </c>
      <c r="N469" s="64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9" s="338"/>
      <c r="P469" s="338"/>
      <c r="Q469" s="338"/>
      <c r="R469" s="328"/>
      <c r="S469" s="34"/>
      <c r="T469" s="34"/>
      <c r="U469" s="35" t="s">
        <v>65</v>
      </c>
      <c r="V469" s="319">
        <v>300</v>
      </c>
      <c r="W469" s="320">
        <f>IFERROR(IF(V469="",0,CEILING((V469/$H469),1)*$H469),"")</f>
        <v>304.2</v>
      </c>
      <c r="X469" s="36">
        <f>IFERROR(IF(W469=0,"",ROUNDUP(W469/H469,0)*0.02175),"")</f>
        <v>0.84824999999999995</v>
      </c>
      <c r="Y469" s="56"/>
      <c r="Z469" s="57"/>
      <c r="AD469" s="58"/>
      <c r="BA469" s="309" t="s">
        <v>1</v>
      </c>
    </row>
    <row r="470" spans="1:53" ht="27" hidden="1" customHeight="1" x14ac:dyDescent="0.25">
      <c r="A470" s="54" t="s">
        <v>661</v>
      </c>
      <c r="B470" s="54" t="s">
        <v>662</v>
      </c>
      <c r="C470" s="31">
        <v>4301051510</v>
      </c>
      <c r="D470" s="327">
        <v>4640242180540</v>
      </c>
      <c r="E470" s="328"/>
      <c r="F470" s="318">
        <v>1.3</v>
      </c>
      <c r="G470" s="32">
        <v>6</v>
      </c>
      <c r="H470" s="318">
        <v>7.8</v>
      </c>
      <c r="I470" s="318">
        <v>8.3640000000000008</v>
      </c>
      <c r="J470" s="32">
        <v>56</v>
      </c>
      <c r="K470" s="32" t="s">
        <v>98</v>
      </c>
      <c r="L470" s="33" t="s">
        <v>64</v>
      </c>
      <c r="M470" s="32">
        <v>30</v>
      </c>
      <c r="N470" s="650" t="s">
        <v>663</v>
      </c>
      <c r="O470" s="338"/>
      <c r="P470" s="338"/>
      <c r="Q470" s="338"/>
      <c r="R470" s="328"/>
      <c r="S470" s="34"/>
      <c r="T470" s="34"/>
      <c r="U470" s="35" t="s">
        <v>65</v>
      </c>
      <c r="V470" s="319">
        <v>0</v>
      </c>
      <c r="W470" s="320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0" t="s">
        <v>1</v>
      </c>
    </row>
    <row r="471" spans="1:53" ht="27" hidden="1" customHeight="1" x14ac:dyDescent="0.25">
      <c r="A471" s="54" t="s">
        <v>664</v>
      </c>
      <c r="B471" s="54" t="s">
        <v>665</v>
      </c>
      <c r="C471" s="31">
        <v>4301051508</v>
      </c>
      <c r="D471" s="327">
        <v>4640242180557</v>
      </c>
      <c r="E471" s="328"/>
      <c r="F471" s="318">
        <v>0.5</v>
      </c>
      <c r="G471" s="32">
        <v>6</v>
      </c>
      <c r="H471" s="318">
        <v>3</v>
      </c>
      <c r="I471" s="318">
        <v>3.2839999999999998</v>
      </c>
      <c r="J471" s="32">
        <v>156</v>
      </c>
      <c r="K471" s="32" t="s">
        <v>63</v>
      </c>
      <c r="L471" s="33" t="s">
        <v>64</v>
      </c>
      <c r="M471" s="32">
        <v>30</v>
      </c>
      <c r="N471" s="534" t="s">
        <v>666</v>
      </c>
      <c r="O471" s="338"/>
      <c r="P471" s="338"/>
      <c r="Q471" s="338"/>
      <c r="R471" s="328"/>
      <c r="S471" s="34"/>
      <c r="T471" s="34"/>
      <c r="U471" s="35" t="s">
        <v>65</v>
      </c>
      <c r="V471" s="319">
        <v>0</v>
      </c>
      <c r="W471" s="320">
        <f>IFERROR(IF(V471="",0,CEILING((V471/$H471),1)*$H471),"")</f>
        <v>0</v>
      </c>
      <c r="X471" s="36" t="str">
        <f>IFERROR(IF(W471=0,"",ROUNDUP(W471/H471,0)*0.00753),"")</f>
        <v/>
      </c>
      <c r="Y471" s="56"/>
      <c r="Z471" s="57"/>
      <c r="AD471" s="58"/>
      <c r="BA471" s="311" t="s">
        <v>1</v>
      </c>
    </row>
    <row r="472" spans="1:53" x14ac:dyDescent="0.2">
      <c r="A472" s="323"/>
      <c r="B472" s="324"/>
      <c r="C472" s="324"/>
      <c r="D472" s="324"/>
      <c r="E472" s="324"/>
      <c r="F472" s="324"/>
      <c r="G472" s="324"/>
      <c r="H472" s="324"/>
      <c r="I472" s="324"/>
      <c r="J472" s="324"/>
      <c r="K472" s="324"/>
      <c r="L472" s="324"/>
      <c r="M472" s="325"/>
      <c r="N472" s="329" t="s">
        <v>66</v>
      </c>
      <c r="O472" s="330"/>
      <c r="P472" s="330"/>
      <c r="Q472" s="330"/>
      <c r="R472" s="330"/>
      <c r="S472" s="330"/>
      <c r="T472" s="331"/>
      <c r="U472" s="37" t="s">
        <v>67</v>
      </c>
      <c r="V472" s="321">
        <f>IFERROR(V467/H467,"0")+IFERROR(V468/H468,"0")+IFERROR(V469/H469,"0")+IFERROR(V470/H470,"0")+IFERROR(V471/H471,"0")</f>
        <v>38.46153846153846</v>
      </c>
      <c r="W472" s="321">
        <f>IFERROR(W467/H467,"0")+IFERROR(W468/H468,"0")+IFERROR(W469/H469,"0")+IFERROR(W470/H470,"0")+IFERROR(W471/H471,"0")</f>
        <v>39</v>
      </c>
      <c r="X472" s="321">
        <f>IFERROR(IF(X467="",0,X467),"0")+IFERROR(IF(X468="",0,X468),"0")+IFERROR(IF(X469="",0,X469),"0")+IFERROR(IF(X470="",0,X470),"0")+IFERROR(IF(X471="",0,X471),"0")</f>
        <v>0.84824999999999995</v>
      </c>
      <c r="Y472" s="322"/>
      <c r="Z472" s="322"/>
    </row>
    <row r="473" spans="1:53" x14ac:dyDescent="0.2">
      <c r="A473" s="324"/>
      <c r="B473" s="324"/>
      <c r="C473" s="324"/>
      <c r="D473" s="324"/>
      <c r="E473" s="324"/>
      <c r="F473" s="324"/>
      <c r="G473" s="324"/>
      <c r="H473" s="324"/>
      <c r="I473" s="324"/>
      <c r="J473" s="324"/>
      <c r="K473" s="324"/>
      <c r="L473" s="324"/>
      <c r="M473" s="325"/>
      <c r="N473" s="329" t="s">
        <v>66</v>
      </c>
      <c r="O473" s="330"/>
      <c r="P473" s="330"/>
      <c r="Q473" s="330"/>
      <c r="R473" s="330"/>
      <c r="S473" s="330"/>
      <c r="T473" s="331"/>
      <c r="U473" s="37" t="s">
        <v>65</v>
      </c>
      <c r="V473" s="321">
        <f>IFERROR(SUM(V467:V471),"0")</f>
        <v>300</v>
      </c>
      <c r="W473" s="321">
        <f>IFERROR(SUM(W467:W471),"0")</f>
        <v>304.2</v>
      </c>
      <c r="X473" s="37"/>
      <c r="Y473" s="322"/>
      <c r="Z473" s="322"/>
    </row>
    <row r="474" spans="1:53" ht="15" customHeight="1" x14ac:dyDescent="0.2">
      <c r="A474" s="622"/>
      <c r="B474" s="324"/>
      <c r="C474" s="324"/>
      <c r="D474" s="324"/>
      <c r="E474" s="324"/>
      <c r="F474" s="324"/>
      <c r="G474" s="324"/>
      <c r="H474" s="324"/>
      <c r="I474" s="324"/>
      <c r="J474" s="324"/>
      <c r="K474" s="324"/>
      <c r="L474" s="324"/>
      <c r="M474" s="378"/>
      <c r="N474" s="362" t="s">
        <v>667</v>
      </c>
      <c r="O474" s="363"/>
      <c r="P474" s="363"/>
      <c r="Q474" s="363"/>
      <c r="R474" s="363"/>
      <c r="S474" s="363"/>
      <c r="T474" s="364"/>
      <c r="U474" s="37" t="s">
        <v>65</v>
      </c>
      <c r="V474" s="321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>14180.3</v>
      </c>
      <c r="W474" s="321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>14307.760000000002</v>
      </c>
      <c r="X474" s="37"/>
      <c r="Y474" s="322"/>
      <c r="Z474" s="322"/>
    </row>
    <row r="475" spans="1:53" x14ac:dyDescent="0.2">
      <c r="A475" s="324"/>
      <c r="B475" s="324"/>
      <c r="C475" s="324"/>
      <c r="D475" s="324"/>
      <c r="E475" s="324"/>
      <c r="F475" s="324"/>
      <c r="G475" s="324"/>
      <c r="H475" s="324"/>
      <c r="I475" s="324"/>
      <c r="J475" s="324"/>
      <c r="K475" s="324"/>
      <c r="L475" s="324"/>
      <c r="M475" s="378"/>
      <c r="N475" s="362" t="s">
        <v>668</v>
      </c>
      <c r="O475" s="363"/>
      <c r="P475" s="363"/>
      <c r="Q475" s="363"/>
      <c r="R475" s="363"/>
      <c r="S475" s="363"/>
      <c r="T475" s="364"/>
      <c r="U475" s="37" t="s">
        <v>65</v>
      </c>
      <c r="V475" s="32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>14963.595966893896</v>
      </c>
      <c r="W475" s="321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>15098.353999999996</v>
      </c>
      <c r="X475" s="37"/>
      <c r="Y475" s="322"/>
      <c r="Z475" s="322"/>
    </row>
    <row r="476" spans="1:53" x14ac:dyDescent="0.2">
      <c r="A476" s="324"/>
      <c r="B476" s="324"/>
      <c r="C476" s="324"/>
      <c r="D476" s="324"/>
      <c r="E476" s="324"/>
      <c r="F476" s="324"/>
      <c r="G476" s="324"/>
      <c r="H476" s="324"/>
      <c r="I476" s="324"/>
      <c r="J476" s="324"/>
      <c r="K476" s="324"/>
      <c r="L476" s="324"/>
      <c r="M476" s="378"/>
      <c r="N476" s="362" t="s">
        <v>669</v>
      </c>
      <c r="O476" s="363"/>
      <c r="P476" s="363"/>
      <c r="Q476" s="363"/>
      <c r="R476" s="363"/>
      <c r="S476" s="363"/>
      <c r="T476" s="364"/>
      <c r="U476" s="37" t="s">
        <v>670</v>
      </c>
      <c r="V47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>25</v>
      </c>
      <c r="W47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>26</v>
      </c>
      <c r="X476" s="37"/>
      <c r="Y476" s="322"/>
      <c r="Z476" s="322"/>
    </row>
    <row r="477" spans="1:53" x14ac:dyDescent="0.2">
      <c r="A477" s="324"/>
      <c r="B477" s="324"/>
      <c r="C477" s="324"/>
      <c r="D477" s="324"/>
      <c r="E477" s="324"/>
      <c r="F477" s="324"/>
      <c r="G477" s="324"/>
      <c r="H477" s="324"/>
      <c r="I477" s="324"/>
      <c r="J477" s="324"/>
      <c r="K477" s="324"/>
      <c r="L477" s="324"/>
      <c r="M477" s="378"/>
      <c r="N477" s="362" t="s">
        <v>671</v>
      </c>
      <c r="O477" s="363"/>
      <c r="P477" s="363"/>
      <c r="Q477" s="363"/>
      <c r="R477" s="363"/>
      <c r="S477" s="363"/>
      <c r="T477" s="364"/>
      <c r="U477" s="37" t="s">
        <v>65</v>
      </c>
      <c r="V477" s="321">
        <f>GrossWeightTotal+PalletQtyTotal*25</f>
        <v>15588.595966893896</v>
      </c>
      <c r="W477" s="321">
        <f>GrossWeightTotalR+PalletQtyTotalR*25</f>
        <v>15748.353999999996</v>
      </c>
      <c r="X477" s="37"/>
      <c r="Y477" s="322"/>
      <c r="Z477" s="322"/>
    </row>
    <row r="478" spans="1:53" x14ac:dyDescent="0.2">
      <c r="A478" s="324"/>
      <c r="B478" s="324"/>
      <c r="C478" s="324"/>
      <c r="D478" s="324"/>
      <c r="E478" s="324"/>
      <c r="F478" s="324"/>
      <c r="G478" s="324"/>
      <c r="H478" s="324"/>
      <c r="I478" s="324"/>
      <c r="J478" s="324"/>
      <c r="K478" s="324"/>
      <c r="L478" s="324"/>
      <c r="M478" s="378"/>
      <c r="N478" s="362" t="s">
        <v>672</v>
      </c>
      <c r="O478" s="363"/>
      <c r="P478" s="363"/>
      <c r="Q478" s="363"/>
      <c r="R478" s="363"/>
      <c r="S478" s="363"/>
      <c r="T478" s="364"/>
      <c r="U478" s="37" t="s">
        <v>670</v>
      </c>
      <c r="V478" s="321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>2302.3498725625154</v>
      </c>
      <c r="W478" s="321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>2323</v>
      </c>
      <c r="X478" s="37"/>
      <c r="Y478" s="322"/>
      <c r="Z478" s="322"/>
    </row>
    <row r="479" spans="1:53" ht="14.25" hidden="1" customHeight="1" x14ac:dyDescent="0.2">
      <c r="A479" s="324"/>
      <c r="B479" s="324"/>
      <c r="C479" s="324"/>
      <c r="D479" s="324"/>
      <c r="E479" s="324"/>
      <c r="F479" s="324"/>
      <c r="G479" s="324"/>
      <c r="H479" s="324"/>
      <c r="I479" s="324"/>
      <c r="J479" s="324"/>
      <c r="K479" s="324"/>
      <c r="L479" s="324"/>
      <c r="M479" s="378"/>
      <c r="N479" s="362" t="s">
        <v>673</v>
      </c>
      <c r="O479" s="363"/>
      <c r="P479" s="363"/>
      <c r="Q479" s="363"/>
      <c r="R479" s="363"/>
      <c r="S479" s="363"/>
      <c r="T479" s="364"/>
      <c r="U479" s="39" t="s">
        <v>674</v>
      </c>
      <c r="V479" s="37"/>
      <c r="W479" s="37"/>
      <c r="X479" s="37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>28.45917</v>
      </c>
      <c r="Y479" s="322"/>
      <c r="Z479" s="322"/>
    </row>
    <row r="480" spans="1:53" ht="13.5" customHeight="1" thickBot="1" x14ac:dyDescent="0.25"/>
    <row r="481" spans="1:29" ht="27" customHeight="1" thickTop="1" thickBot="1" x14ac:dyDescent="0.25">
      <c r="A481" s="40" t="s">
        <v>675</v>
      </c>
      <c r="B481" s="312" t="s">
        <v>59</v>
      </c>
      <c r="C481" s="335" t="s">
        <v>93</v>
      </c>
      <c r="D481" s="476"/>
      <c r="E481" s="476"/>
      <c r="F481" s="477"/>
      <c r="G481" s="335" t="s">
        <v>245</v>
      </c>
      <c r="H481" s="476"/>
      <c r="I481" s="476"/>
      <c r="J481" s="476"/>
      <c r="K481" s="476"/>
      <c r="L481" s="476"/>
      <c r="M481" s="476"/>
      <c r="N481" s="477"/>
      <c r="O481" s="335" t="s">
        <v>449</v>
      </c>
      <c r="P481" s="477"/>
      <c r="Q481" s="335" t="s">
        <v>502</v>
      </c>
      <c r="R481" s="477"/>
      <c r="S481" s="312" t="s">
        <v>585</v>
      </c>
      <c r="T481" s="312" t="s">
        <v>627</v>
      </c>
      <c r="U481" s="313"/>
      <c r="Z481" s="52"/>
      <c r="AC481" s="313"/>
    </row>
    <row r="482" spans="1:29" ht="14.25" customHeight="1" thickTop="1" x14ac:dyDescent="0.2">
      <c r="A482" s="453" t="s">
        <v>676</v>
      </c>
      <c r="B482" s="335" t="s">
        <v>59</v>
      </c>
      <c r="C482" s="335" t="s">
        <v>94</v>
      </c>
      <c r="D482" s="335" t="s">
        <v>102</v>
      </c>
      <c r="E482" s="335" t="s">
        <v>93</v>
      </c>
      <c r="F482" s="335" t="s">
        <v>237</v>
      </c>
      <c r="G482" s="335" t="s">
        <v>246</v>
      </c>
      <c r="H482" s="335" t="s">
        <v>253</v>
      </c>
      <c r="I482" s="335" t="s">
        <v>273</v>
      </c>
      <c r="J482" s="335" t="s">
        <v>339</v>
      </c>
      <c r="K482" s="313"/>
      <c r="L482" s="335" t="s">
        <v>342</v>
      </c>
      <c r="M482" s="335" t="s">
        <v>422</v>
      </c>
      <c r="N482" s="335" t="s">
        <v>440</v>
      </c>
      <c r="O482" s="335" t="s">
        <v>450</v>
      </c>
      <c r="P482" s="335" t="s">
        <v>479</v>
      </c>
      <c r="Q482" s="335" t="s">
        <v>503</v>
      </c>
      <c r="R482" s="335" t="s">
        <v>559</v>
      </c>
      <c r="S482" s="335" t="s">
        <v>585</v>
      </c>
      <c r="T482" s="335" t="s">
        <v>628</v>
      </c>
      <c r="U482" s="313"/>
      <c r="Z482" s="52"/>
      <c r="AC482" s="313"/>
    </row>
    <row r="483" spans="1:29" ht="13.5" customHeight="1" thickBot="1" x14ac:dyDescent="0.25">
      <c r="A483" s="454"/>
      <c r="B483" s="336"/>
      <c r="C483" s="336"/>
      <c r="D483" s="336"/>
      <c r="E483" s="336"/>
      <c r="F483" s="336"/>
      <c r="G483" s="336"/>
      <c r="H483" s="336"/>
      <c r="I483" s="336"/>
      <c r="J483" s="336"/>
      <c r="K483" s="313"/>
      <c r="L483" s="336"/>
      <c r="M483" s="336"/>
      <c r="N483" s="336"/>
      <c r="O483" s="336"/>
      <c r="P483" s="336"/>
      <c r="Q483" s="336"/>
      <c r="R483" s="336"/>
      <c r="S483" s="336"/>
      <c r="T483" s="336"/>
      <c r="U483" s="313"/>
      <c r="Z483" s="52"/>
      <c r="AC483" s="313"/>
    </row>
    <row r="484" spans="1:29" ht="18" customHeight="1" thickTop="1" thickBot="1" x14ac:dyDescent="0.25">
      <c r="A484" s="40" t="s">
        <v>677</v>
      </c>
      <c r="B484" s="46">
        <f>IFERROR(W22*1,"0")+IFERROR(W26*1,"0")+IFERROR(W27*1,"0")+IFERROR(W28*1,"0")+IFERROR(W29*1,"0")+IFERROR(W30*1,"0")+IFERROR(W31*1,"0")+IFERROR(W35*1,"0")+IFERROR(W39*1,"0")+IFERROR(W43*1,"0")</f>
        <v>0</v>
      </c>
      <c r="C484" s="46">
        <f>IFERROR(W49*1,"0")+IFERROR(W50*1,"0")</f>
        <v>280.8</v>
      </c>
      <c r="D484" s="46">
        <f>IFERROR(W55*1,"0")+IFERROR(W56*1,"0")+IFERROR(W57*1,"0")+IFERROR(W58*1,"0")</f>
        <v>806.40000000000009</v>
      </c>
      <c r="E48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1985.6200000000001</v>
      </c>
      <c r="F484" s="46">
        <f>IFERROR(W129*1,"0")+IFERROR(W130*1,"0")+IFERROR(W131*1,"0")</f>
        <v>618.30000000000007</v>
      </c>
      <c r="G484" s="46">
        <f>IFERROR(W137*1,"0")+IFERROR(W138*1,"0")+IFERROR(W139*1,"0")</f>
        <v>0</v>
      </c>
      <c r="H484" s="46">
        <f>IFERROR(W144*1,"0")+IFERROR(W145*1,"0")+IFERROR(W146*1,"0")+IFERROR(W147*1,"0")+IFERROR(W148*1,"0")+IFERROR(W149*1,"0")+IFERROR(W150*1,"0")+IFERROR(W151*1,"0")+IFERROR(W152*1,"0")</f>
        <v>241.50000000000003</v>
      </c>
      <c r="I484" s="46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>548.4</v>
      </c>
      <c r="J484" s="46">
        <f>IFERROR(W202*1,"0")</f>
        <v>0</v>
      </c>
      <c r="K484" s="313"/>
      <c r="L484" s="46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900.3</v>
      </c>
      <c r="M484" s="46">
        <f>IFERROR(W266*1,"0")+IFERROR(W267*1,"0")+IFERROR(W268*1,"0")+IFERROR(W269*1,"0")+IFERROR(W270*1,"0")+IFERROR(W271*1,"0")+IFERROR(W272*1,"0")+IFERROR(W276*1,"0")+IFERROR(W277*1,"0")</f>
        <v>54</v>
      </c>
      <c r="N484" s="46">
        <f>IFERROR(W282*1,"0")+IFERROR(W286*1,"0")+IFERROR(W290*1,"0")+IFERROR(W294*1,"0")</f>
        <v>20.52</v>
      </c>
      <c r="O484" s="46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>7233</v>
      </c>
      <c r="P484" s="46">
        <f>IFERROR(W327*1,"0")+IFERROR(W328*1,"0")+IFERROR(W329*1,"0")+IFERROR(W330*1,"0")+IFERROR(W334*1,"0")+IFERROR(W335*1,"0")+IFERROR(W339*1,"0")+IFERROR(W340*1,"0")+IFERROR(W341*1,"0")+IFERROR(W342*1,"0")+IFERROR(W346*1,"0")</f>
        <v>60</v>
      </c>
      <c r="Q484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299.15999999999997</v>
      </c>
      <c r="R484" s="46">
        <f>IFERROR(W392*1,"0")+IFERROR(W393*1,"0")+IFERROR(W397*1,"0")+IFERROR(W398*1,"0")+IFERROR(W399*1,"0")+IFERROR(W400*1,"0")+IFERROR(W401*1,"0")+IFERROR(W402*1,"0")+IFERROR(W403*1,"0")+IFERROR(W407*1,"0")+IFERROR(W411*1,"0")</f>
        <v>0</v>
      </c>
      <c r="S484" s="46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>942.96000000000015</v>
      </c>
      <c r="T484" s="46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>316.8</v>
      </c>
      <c r="U484" s="313"/>
      <c r="Z484" s="52"/>
      <c r="AC484" s="313"/>
    </row>
  </sheetData>
  <sheetProtection algorithmName="SHA-512" hashValue="jtBvAAmoya/3Ama37jdugmdDfDlRZz/r4UUTKAaU4HThc1I4Zq0bHIw42BTxBFZVlXJUcEQo2Bw9Aur2EIqRJQ==" saltValue="TkJFZEGZ3qHRrIHMRh+pWQ==" spinCount="100000" sheet="1" objects="1" scenarios="1" sort="0" autoFilter="0" pivotTables="0"/>
  <autoFilter ref="B18:X47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00,00"/>
        <filter val="1 300,00"/>
        <filter val="1 615,00"/>
        <filter val="10,00"/>
        <filter val="100,00"/>
        <filter val="112,00"/>
        <filter val="120,00"/>
        <filter val="126,52"/>
        <filter val="132,41"/>
        <filter val="14 180,30"/>
        <filter val="14 963,60"/>
        <filter val="141,67"/>
        <filter val="15 588,60"/>
        <filter val="15,00"/>
        <filter val="152,38"/>
        <filter val="160,00"/>
        <filter val="170,00"/>
        <filter val="19,00"/>
        <filter val="19,80"/>
        <filter val="194,83"/>
        <filter val="2 302,35"/>
        <filter val="2,38"/>
        <filter val="20,00"/>
        <filter val="200,00"/>
        <filter val="22,73"/>
        <filter val="220,00"/>
        <filter val="225,00"/>
        <filter val="235,00"/>
        <filter val="24,00"/>
        <filter val="245,00"/>
        <filter val="25"/>
        <filter val="250,00"/>
        <filter val="269,50"/>
        <filter val="27,00"/>
        <filter val="275,00"/>
        <filter val="28,21"/>
        <filter val="294,80"/>
        <filter val="299,58"/>
        <filter val="3,33"/>
        <filter val="300,00"/>
        <filter val="315,00"/>
        <filter val="316,67"/>
        <filter val="32,20"/>
        <filter val="35,00"/>
        <filter val="35,33"/>
        <filter val="350,00"/>
        <filter val="36,00"/>
        <filter val="38,46"/>
        <filter val="4 100,00"/>
        <filter val="4,17"/>
        <filter val="4,63"/>
        <filter val="40,00"/>
        <filter val="420,00"/>
        <filter val="450,00"/>
        <filter val="460,00"/>
        <filter val="50,00"/>
        <filter val="500,00"/>
        <filter val="508,00"/>
        <filter val="540,00"/>
        <filter val="6 700,00"/>
        <filter val="6,17"/>
        <filter val="60,00"/>
        <filter val="615,00"/>
        <filter val="640,00"/>
        <filter val="665,00"/>
        <filter val="7,00"/>
        <filter val="70,00"/>
        <filter val="8,00"/>
        <filter val="8,33"/>
        <filter val="800,00"/>
        <filter val="87,50"/>
        <filter val="87,96"/>
        <filter val="96,79"/>
        <filter val="97,62"/>
      </filters>
    </filterColumn>
  </autoFilter>
  <mergeCells count="862">
    <mergeCell ref="P1:R1"/>
    <mergeCell ref="N263:T263"/>
    <mergeCell ref="D17:E18"/>
    <mergeCell ref="D471:E471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D286:E286"/>
    <mergeCell ref="N458:T458"/>
    <mergeCell ref="D407:E407"/>
    <mergeCell ref="A416:X416"/>
    <mergeCell ref="N88:R88"/>
    <mergeCell ref="N259:R259"/>
    <mergeCell ref="D196:E196"/>
    <mergeCell ref="A15:L15"/>
    <mergeCell ref="N23:T23"/>
    <mergeCell ref="A48:X48"/>
    <mergeCell ref="N261:R261"/>
    <mergeCell ref="Y17:Y18"/>
    <mergeCell ref="A406:X406"/>
    <mergeCell ref="D57:E57"/>
    <mergeCell ref="A8:C8"/>
    <mergeCell ref="N151:R151"/>
    <mergeCell ref="D97:E97"/>
    <mergeCell ref="D268:E268"/>
    <mergeCell ref="N180:R180"/>
    <mergeCell ref="A10:C10"/>
    <mergeCell ref="N272:R272"/>
    <mergeCell ref="N140:T140"/>
    <mergeCell ref="N247:R247"/>
    <mergeCell ref="N182:R182"/>
    <mergeCell ref="N232:T232"/>
    <mergeCell ref="D184:E184"/>
    <mergeCell ref="A377:M378"/>
    <mergeCell ref="N249:R249"/>
    <mergeCell ref="D121:E121"/>
    <mergeCell ref="A53:X53"/>
    <mergeCell ref="D342:E342"/>
    <mergeCell ref="A13:L13"/>
    <mergeCell ref="A19:X19"/>
    <mergeCell ref="N165:T165"/>
    <mergeCell ref="D102:E102"/>
    <mergeCell ref="N479:T479"/>
    <mergeCell ref="N427:T427"/>
    <mergeCell ref="J9:L9"/>
    <mergeCell ref="R5:S5"/>
    <mergeCell ref="N27:R27"/>
    <mergeCell ref="D271:E271"/>
    <mergeCell ref="A82:M83"/>
    <mergeCell ref="A442:X442"/>
    <mergeCell ref="R482:R483"/>
    <mergeCell ref="O481:P481"/>
    <mergeCell ref="D237:E237"/>
    <mergeCell ref="A426:M427"/>
    <mergeCell ref="N85:R85"/>
    <mergeCell ref="N327:R327"/>
    <mergeCell ref="A379:X379"/>
    <mergeCell ref="D239:E239"/>
    <mergeCell ref="D95:E95"/>
    <mergeCell ref="S17:T17"/>
    <mergeCell ref="D266:E266"/>
    <mergeCell ref="N385:R385"/>
    <mergeCell ref="C482:C483"/>
    <mergeCell ref="A440:M441"/>
    <mergeCell ref="N474:T474"/>
    <mergeCell ref="N470:R470"/>
    <mergeCell ref="N217:R217"/>
    <mergeCell ref="N381:T381"/>
    <mergeCell ref="A142:X142"/>
    <mergeCell ref="N452:T452"/>
    <mergeCell ref="N469:R469"/>
    <mergeCell ref="D170:E170"/>
    <mergeCell ref="D341:E341"/>
    <mergeCell ref="D462:E462"/>
    <mergeCell ref="A459:X459"/>
    <mergeCell ref="D461:E461"/>
    <mergeCell ref="N461:R461"/>
    <mergeCell ref="D469:E469"/>
    <mergeCell ref="D444:E444"/>
    <mergeCell ref="D248:E248"/>
    <mergeCell ref="N468:R468"/>
    <mergeCell ref="N464:T464"/>
    <mergeCell ref="D327:E327"/>
    <mergeCell ref="N377:T377"/>
    <mergeCell ref="D398:E398"/>
    <mergeCell ref="N233:T233"/>
    <mergeCell ref="A333:X333"/>
    <mergeCell ref="D460:E460"/>
    <mergeCell ref="D468:E468"/>
    <mergeCell ref="O5:P5"/>
    <mergeCell ref="N248:R248"/>
    <mergeCell ref="D49:E49"/>
    <mergeCell ref="F17:F18"/>
    <mergeCell ref="D120:E120"/>
    <mergeCell ref="A198:M199"/>
    <mergeCell ref="N235:R235"/>
    <mergeCell ref="D242:E242"/>
    <mergeCell ref="N257:T257"/>
    <mergeCell ref="D107:E107"/>
    <mergeCell ref="D163:E163"/>
    <mergeCell ref="A394:M395"/>
    <mergeCell ref="N435:R435"/>
    <mergeCell ref="A414:X414"/>
    <mergeCell ref="N185:R185"/>
    <mergeCell ref="N312:R312"/>
    <mergeCell ref="N465:T465"/>
    <mergeCell ref="D29:E29"/>
    <mergeCell ref="N244:T244"/>
    <mergeCell ref="D216:E216"/>
    <mergeCell ref="A396:X396"/>
    <mergeCell ref="N431:T431"/>
    <mergeCell ref="A295:M296"/>
    <mergeCell ref="D218:E218"/>
    <mergeCell ref="N375:R375"/>
    <mergeCell ref="A132:M133"/>
    <mergeCell ref="D247:E247"/>
    <mergeCell ref="A51:M52"/>
    <mergeCell ref="N439:R439"/>
    <mergeCell ref="D249:E249"/>
    <mergeCell ref="D276:E276"/>
    <mergeCell ref="N369:R369"/>
    <mergeCell ref="N225:R225"/>
    <mergeCell ref="D241:E241"/>
    <mergeCell ref="N418:R418"/>
    <mergeCell ref="D437:E437"/>
    <mergeCell ref="N320:T320"/>
    <mergeCell ref="D397:E397"/>
    <mergeCell ref="N314:T314"/>
    <mergeCell ref="N420:R420"/>
    <mergeCell ref="A410:X410"/>
    <mergeCell ref="N378:T378"/>
    <mergeCell ref="N430:R430"/>
    <mergeCell ref="D386:E386"/>
    <mergeCell ref="N311:R311"/>
    <mergeCell ref="N72:R72"/>
    <mergeCell ref="A347:M348"/>
    <mergeCell ref="F5:G5"/>
    <mergeCell ref="A14:L14"/>
    <mergeCell ref="A354:M355"/>
    <mergeCell ref="A47:X47"/>
    <mergeCell ref="N189:R189"/>
    <mergeCell ref="N322:R322"/>
    <mergeCell ref="D455:E455"/>
    <mergeCell ref="D430:E430"/>
    <mergeCell ref="J482:J483"/>
    <mergeCell ref="D175:E175"/>
    <mergeCell ref="L482:L483"/>
    <mergeCell ref="D482:D483"/>
    <mergeCell ref="N253:R253"/>
    <mergeCell ref="T11:U11"/>
    <mergeCell ref="D221:E221"/>
    <mergeCell ref="A134:X134"/>
    <mergeCell ref="D392:E392"/>
    <mergeCell ref="A474:M479"/>
    <mergeCell ref="N57:R57"/>
    <mergeCell ref="A262:M263"/>
    <mergeCell ref="N146:R146"/>
    <mergeCell ref="N317:R317"/>
    <mergeCell ref="A314:M315"/>
    <mergeCell ref="D152:E152"/>
    <mergeCell ref="D10:E10"/>
    <mergeCell ref="N306:R306"/>
    <mergeCell ref="F10:G10"/>
    <mergeCell ref="D305:E305"/>
    <mergeCell ref="N110:R110"/>
    <mergeCell ref="D243:E243"/>
    <mergeCell ref="D99:E99"/>
    <mergeCell ref="D270:E270"/>
    <mergeCell ref="A12:L12"/>
    <mergeCell ref="D101:E101"/>
    <mergeCell ref="N209:R209"/>
    <mergeCell ref="N223:T223"/>
    <mergeCell ref="N230:R230"/>
    <mergeCell ref="D151:E151"/>
    <mergeCell ref="N107:R107"/>
    <mergeCell ref="D150:E150"/>
    <mergeCell ref="D215:E215"/>
    <mergeCell ref="N292:T292"/>
    <mergeCell ref="M17:M18"/>
    <mergeCell ref="N67:R67"/>
    <mergeCell ref="D183:E183"/>
    <mergeCell ref="A136:X136"/>
    <mergeCell ref="A21:X21"/>
    <mergeCell ref="A40:M41"/>
    <mergeCell ref="O8:P8"/>
    <mergeCell ref="N69:R69"/>
    <mergeCell ref="N196:R196"/>
    <mergeCell ref="N367:R367"/>
    <mergeCell ref="N438:R438"/>
    <mergeCell ref="D177:E177"/>
    <mergeCell ref="N425:R425"/>
    <mergeCell ref="D76:E76"/>
    <mergeCell ref="D450:E450"/>
    <mergeCell ref="N33:T33"/>
    <mergeCell ref="N290:R290"/>
    <mergeCell ref="D436:E436"/>
    <mergeCell ref="N417:R417"/>
    <mergeCell ref="D385:E385"/>
    <mergeCell ref="D384:E384"/>
    <mergeCell ref="A449:X449"/>
    <mergeCell ref="N404:T404"/>
    <mergeCell ref="H17:H18"/>
    <mergeCell ref="A42:X42"/>
    <mergeCell ref="D39:E39"/>
    <mergeCell ref="D225:E225"/>
    <mergeCell ref="A164:M165"/>
    <mergeCell ref="A234:X234"/>
    <mergeCell ref="N440:T440"/>
    <mergeCell ref="M482:M483"/>
    <mergeCell ref="D231:E231"/>
    <mergeCell ref="N337:T337"/>
    <mergeCell ref="D358:E358"/>
    <mergeCell ref="N208:R208"/>
    <mergeCell ref="N300:R300"/>
    <mergeCell ref="A117:M118"/>
    <mergeCell ref="D6:L6"/>
    <mergeCell ref="N103:T103"/>
    <mergeCell ref="N183:R183"/>
    <mergeCell ref="O13:P13"/>
    <mergeCell ref="N419:R419"/>
    <mergeCell ref="N139:R139"/>
    <mergeCell ref="D318:E318"/>
    <mergeCell ref="N237:R237"/>
    <mergeCell ref="A319:M320"/>
    <mergeCell ref="N212:R212"/>
    <mergeCell ref="D22:E22"/>
    <mergeCell ref="N277:R277"/>
    <mergeCell ref="D149:E149"/>
    <mergeCell ref="N301:R301"/>
    <mergeCell ref="N226:T226"/>
    <mergeCell ref="N239:R239"/>
    <mergeCell ref="N122:R122"/>
    <mergeCell ref="D373:E373"/>
    <mergeCell ref="D58:E58"/>
    <mergeCell ref="N273:T273"/>
    <mergeCell ref="D294:E294"/>
    <mergeCell ref="O12:P12"/>
    <mergeCell ref="A173:X173"/>
    <mergeCell ref="N52:T52"/>
    <mergeCell ref="A326:X326"/>
    <mergeCell ref="A351:X351"/>
    <mergeCell ref="N276:R276"/>
    <mergeCell ref="N43:R43"/>
    <mergeCell ref="N214:R214"/>
    <mergeCell ref="D86:E86"/>
    <mergeCell ref="N341:R341"/>
    <mergeCell ref="N192:T192"/>
    <mergeCell ref="D213:E213"/>
    <mergeCell ref="N98:R98"/>
    <mergeCell ref="D75:E75"/>
    <mergeCell ref="N41:T41"/>
    <mergeCell ref="N283:T283"/>
    <mergeCell ref="D181:E181"/>
    <mergeCell ref="N59:T59"/>
    <mergeCell ref="D35:E35"/>
    <mergeCell ref="N308:T308"/>
    <mergeCell ref="B482:B483"/>
    <mergeCell ref="N412:T412"/>
    <mergeCell ref="N335:R335"/>
    <mergeCell ref="N269:R269"/>
    <mergeCell ref="D85:E85"/>
    <mergeCell ref="D207:E207"/>
    <mergeCell ref="N191:T191"/>
    <mergeCell ref="N114:R114"/>
    <mergeCell ref="A281:X281"/>
    <mergeCell ref="N476:T476"/>
    <mergeCell ref="N426:T426"/>
    <mergeCell ref="A345:X345"/>
    <mergeCell ref="A316:X316"/>
    <mergeCell ref="A250:M251"/>
    <mergeCell ref="N413:T413"/>
    <mergeCell ref="A193:X193"/>
    <mergeCell ref="N188:R188"/>
    <mergeCell ref="N284:T284"/>
    <mergeCell ref="A283:M284"/>
    <mergeCell ref="N222:T222"/>
    <mergeCell ref="A105:X105"/>
    <mergeCell ref="N130:R130"/>
    <mergeCell ref="D434:E434"/>
    <mergeCell ref="N282:R282"/>
    <mergeCell ref="C481:F481"/>
    <mergeCell ref="E482:E483"/>
    <mergeCell ref="N36:T36"/>
    <mergeCell ref="N478:T478"/>
    <mergeCell ref="N394:T394"/>
    <mergeCell ref="N401:R401"/>
    <mergeCell ref="N296:T296"/>
    <mergeCell ref="D194:E194"/>
    <mergeCell ref="Z17:Z18"/>
    <mergeCell ref="N167:R167"/>
    <mergeCell ref="N336:T336"/>
    <mergeCell ref="A464:M465"/>
    <mergeCell ref="N111:R111"/>
    <mergeCell ref="D367:E367"/>
    <mergeCell ref="A32:M33"/>
    <mergeCell ref="N125:T125"/>
    <mergeCell ref="D146:E146"/>
    <mergeCell ref="D212:E212"/>
    <mergeCell ref="D317:E317"/>
    <mergeCell ref="A278:M279"/>
    <mergeCell ref="D439:E439"/>
    <mergeCell ref="N467:R467"/>
    <mergeCell ref="D304:E304"/>
    <mergeCell ref="N162:R162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211:R211"/>
    <mergeCell ref="A92:X92"/>
    <mergeCell ref="N398:R398"/>
    <mergeCell ref="N347:T347"/>
    <mergeCell ref="A350:X350"/>
    <mergeCell ref="D368:E368"/>
    <mergeCell ref="N177:R177"/>
    <mergeCell ref="N35:R35"/>
    <mergeCell ref="G17:G18"/>
    <mergeCell ref="H10:L10"/>
    <mergeCell ref="A46:X46"/>
    <mergeCell ref="D80:E80"/>
    <mergeCell ref="N66:R66"/>
    <mergeCell ref="N68:R68"/>
    <mergeCell ref="N353:R353"/>
    <mergeCell ref="N475:T475"/>
    <mergeCell ref="N323:T323"/>
    <mergeCell ref="N123:R123"/>
    <mergeCell ref="N421:R421"/>
    <mergeCell ref="A159:M160"/>
    <mergeCell ref="N187:R187"/>
    <mergeCell ref="N423:R423"/>
    <mergeCell ref="D418:E418"/>
    <mergeCell ref="D89:E89"/>
    <mergeCell ref="D393:E393"/>
    <mergeCell ref="N254:R254"/>
    <mergeCell ref="N216:R216"/>
    <mergeCell ref="D420:E420"/>
    <mergeCell ref="N109:R109"/>
    <mergeCell ref="N204:T204"/>
    <mergeCell ref="D438:E438"/>
    <mergeCell ref="A447:X447"/>
    <mergeCell ref="D425:E425"/>
    <mergeCell ref="N96:R96"/>
    <mergeCell ref="D359:E359"/>
    <mergeCell ref="N409:T409"/>
    <mergeCell ref="A331:M332"/>
    <mergeCell ref="D269:E269"/>
    <mergeCell ref="N104:T104"/>
    <mergeCell ref="D7:L7"/>
    <mergeCell ref="N121:R121"/>
    <mergeCell ref="N315:T315"/>
    <mergeCell ref="N115:R115"/>
    <mergeCell ref="N238:R238"/>
    <mergeCell ref="D254:E254"/>
    <mergeCell ref="N79:R79"/>
    <mergeCell ref="A381:M382"/>
    <mergeCell ref="D346:E346"/>
    <mergeCell ref="N148:R148"/>
    <mergeCell ref="N179:R179"/>
    <mergeCell ref="A200:X200"/>
    <mergeCell ref="N240:R240"/>
    <mergeCell ref="N215:R215"/>
    <mergeCell ref="D112:E112"/>
    <mergeCell ref="A265:X265"/>
    <mergeCell ref="N190:R190"/>
    <mergeCell ref="A140:M141"/>
    <mergeCell ref="D56:E56"/>
    <mergeCell ref="N304:R304"/>
    <mergeCell ref="A258:X258"/>
    <mergeCell ref="D176:E176"/>
    <mergeCell ref="D114:E114"/>
    <mergeCell ref="D64:E64"/>
    <mergeCell ref="N482:N483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N471:R471"/>
    <mergeCell ref="A445:M446"/>
    <mergeCell ref="Q481:R481"/>
    <mergeCell ref="D362:E362"/>
    <mergeCell ref="A171:M17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N393:R393"/>
    <mergeCell ref="N457:T457"/>
    <mergeCell ref="T5:U5"/>
    <mergeCell ref="N374:R374"/>
    <mergeCell ref="N174:R174"/>
    <mergeCell ref="A128:X128"/>
    <mergeCell ref="U17:U18"/>
    <mergeCell ref="D190:E190"/>
    <mergeCell ref="N361:R361"/>
    <mergeCell ref="N90:T90"/>
    <mergeCell ref="D111:E111"/>
    <mergeCell ref="D282:E282"/>
    <mergeCell ref="T6:U9"/>
    <mergeCell ref="D137:E137"/>
    <mergeCell ref="A203:M204"/>
    <mergeCell ref="N31:R31"/>
    <mergeCell ref="N87:R87"/>
    <mergeCell ref="N202:R202"/>
    <mergeCell ref="D74:E74"/>
    <mergeCell ref="D130:E130"/>
    <mergeCell ref="A34:X34"/>
    <mergeCell ref="D68:E68"/>
    <mergeCell ref="N158:R158"/>
    <mergeCell ref="N83:T83"/>
    <mergeCell ref="D219:E219"/>
    <mergeCell ref="N154:T154"/>
    <mergeCell ref="D467:E467"/>
    <mergeCell ref="N138:R138"/>
    <mergeCell ref="N76:R76"/>
    <mergeCell ref="N388:T388"/>
    <mergeCell ref="N387:R387"/>
    <mergeCell ref="D422:E422"/>
    <mergeCell ref="N451:R451"/>
    <mergeCell ref="N168:R168"/>
    <mergeCell ref="D424:E424"/>
    <mergeCell ref="N89:R89"/>
    <mergeCell ref="N260:R260"/>
    <mergeCell ref="D399:E399"/>
    <mergeCell ref="A383:X383"/>
    <mergeCell ref="N274:T274"/>
    <mergeCell ref="D178:E178"/>
    <mergeCell ref="D456:E456"/>
    <mergeCell ref="N229:R229"/>
    <mergeCell ref="D419:E419"/>
    <mergeCell ref="A428:X428"/>
    <mergeCell ref="N77:R77"/>
    <mergeCell ref="D340:E340"/>
    <mergeCell ref="A415:X415"/>
    <mergeCell ref="N169:R169"/>
    <mergeCell ref="D185:E185"/>
    <mergeCell ref="N441:T441"/>
    <mergeCell ref="N456:R456"/>
    <mergeCell ref="D157:E157"/>
    <mergeCell ref="A310:X310"/>
    <mergeCell ref="A166:X166"/>
    <mergeCell ref="D328:E328"/>
    <mergeCell ref="N397:R397"/>
    <mergeCell ref="D451:E451"/>
    <mergeCell ref="N445:T445"/>
    <mergeCell ref="D374:E374"/>
    <mergeCell ref="N434:R434"/>
    <mergeCell ref="D400:E400"/>
    <mergeCell ref="A433:X433"/>
    <mergeCell ref="D411:E411"/>
    <mergeCell ref="N395:T395"/>
    <mergeCell ref="N399:R399"/>
    <mergeCell ref="D423:E423"/>
    <mergeCell ref="N443:R443"/>
    <mergeCell ref="D182:E182"/>
    <mergeCell ref="N163:R163"/>
    <mergeCell ref="N324:T324"/>
    <mergeCell ref="N256:T256"/>
    <mergeCell ref="D277:E277"/>
    <mergeCell ref="N389:T389"/>
    <mergeCell ref="D403:E403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N319:T319"/>
    <mergeCell ref="N344:T344"/>
    <mergeCell ref="N386:R386"/>
    <mergeCell ref="N242:R242"/>
    <mergeCell ref="N370:T370"/>
    <mergeCell ref="D220:E220"/>
    <mergeCell ref="N74:R74"/>
    <mergeCell ref="N145:R145"/>
    <mergeCell ref="N101:R101"/>
    <mergeCell ref="D109:E109"/>
    <mergeCell ref="N91:T91"/>
    <mergeCell ref="D230:E230"/>
    <mergeCell ref="D401:E401"/>
    <mergeCell ref="D168:E168"/>
    <mergeCell ref="D9:E9"/>
    <mergeCell ref="D180:E180"/>
    <mergeCell ref="F9:G9"/>
    <mergeCell ref="A127:X127"/>
    <mergeCell ref="D167:E167"/>
    <mergeCell ref="N251:T251"/>
    <mergeCell ref="D27:E27"/>
    <mergeCell ref="D43:E43"/>
    <mergeCell ref="N29:R29"/>
    <mergeCell ref="N329:R329"/>
    <mergeCell ref="D335:E335"/>
    <mergeCell ref="D188:E188"/>
    <mergeCell ref="D116:E116"/>
    <mergeCell ref="N160:T160"/>
    <mergeCell ref="N219:R219"/>
    <mergeCell ref="N194:R194"/>
    <mergeCell ref="D352:E352"/>
    <mergeCell ref="N141:T141"/>
    <mergeCell ref="D162:E162"/>
    <mergeCell ref="A9:C9"/>
    <mergeCell ref="D202:E202"/>
    <mergeCell ref="N198:T198"/>
    <mergeCell ref="A370:M371"/>
    <mergeCell ref="D339:E339"/>
    <mergeCell ref="A5:C5"/>
    <mergeCell ref="N71:R71"/>
    <mergeCell ref="A472:M473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164:T164"/>
    <mergeCell ref="A17:A18"/>
    <mergeCell ref="K17:K18"/>
    <mergeCell ref="A20:X20"/>
    <mergeCell ref="C17:C18"/>
    <mergeCell ref="N231:R231"/>
    <mergeCell ref="N291:T291"/>
    <mergeCell ref="N358:R358"/>
    <mergeCell ref="N437:R437"/>
    <mergeCell ref="N15:R16"/>
    <mergeCell ref="N450:R450"/>
    <mergeCell ref="T12:U12"/>
    <mergeCell ref="A6:C6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A228:X228"/>
    <mergeCell ref="N55:R55"/>
    <mergeCell ref="D311:E311"/>
    <mergeCell ref="D115:E115"/>
    <mergeCell ref="N218:R218"/>
    <mergeCell ref="N411:R411"/>
    <mergeCell ref="D261:E261"/>
    <mergeCell ref="A25:X25"/>
    <mergeCell ref="N354:T354"/>
    <mergeCell ref="N133:T133"/>
    <mergeCell ref="A191:M192"/>
    <mergeCell ref="N348:T348"/>
    <mergeCell ref="N178:R178"/>
    <mergeCell ref="G482:G483"/>
    <mergeCell ref="N278:T278"/>
    <mergeCell ref="I482:I483"/>
    <mergeCell ref="N78:R78"/>
    <mergeCell ref="A308:M309"/>
    <mergeCell ref="O11:P11"/>
    <mergeCell ref="N149:R149"/>
    <mergeCell ref="A482:A483"/>
    <mergeCell ref="D322:E322"/>
    <mergeCell ref="N376:R376"/>
    <mergeCell ref="A201:X201"/>
    <mergeCell ref="D260:E260"/>
    <mergeCell ref="N241:R241"/>
    <mergeCell ref="N124:R124"/>
    <mergeCell ref="N424:R424"/>
    <mergeCell ref="N436:R436"/>
    <mergeCell ref="N137:R137"/>
    <mergeCell ref="A408:M409"/>
    <mergeCell ref="O482:O483"/>
    <mergeCell ref="Q482:Q483"/>
    <mergeCell ref="N152:R152"/>
    <mergeCell ref="N17:R18"/>
    <mergeCell ref="D100:E100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A246:X246"/>
    <mergeCell ref="D50:E50"/>
    <mergeCell ref="D31:E31"/>
    <mergeCell ref="A103:M104"/>
    <mergeCell ref="N286:R286"/>
    <mergeCell ref="D158:E158"/>
    <mergeCell ref="N357:R357"/>
    <mergeCell ref="D329:E329"/>
    <mergeCell ref="D229:E229"/>
    <mergeCell ref="N131:R131"/>
    <mergeCell ref="A224:X224"/>
    <mergeCell ref="N147:R147"/>
    <mergeCell ref="W17:W18"/>
    <mergeCell ref="N332:T332"/>
    <mergeCell ref="D1:F1"/>
    <mergeCell ref="N117:T117"/>
    <mergeCell ref="A125:M126"/>
    <mergeCell ref="A391:X391"/>
    <mergeCell ref="N432:T432"/>
    <mergeCell ref="N210:R210"/>
    <mergeCell ref="J17:J18"/>
    <mergeCell ref="L17:L18"/>
    <mergeCell ref="D240:E240"/>
    <mergeCell ref="D334:E334"/>
    <mergeCell ref="N65:R65"/>
    <mergeCell ref="N363:R363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I17:I18"/>
    <mergeCell ref="A321:X321"/>
    <mergeCell ref="D306:E306"/>
    <mergeCell ref="N203:T203"/>
    <mergeCell ref="F482:F483"/>
    <mergeCell ref="H482:H483"/>
    <mergeCell ref="A412:M413"/>
    <mergeCell ref="O10:P10"/>
    <mergeCell ref="N75:R75"/>
    <mergeCell ref="N342:R342"/>
    <mergeCell ref="N102:R102"/>
    <mergeCell ref="N444:R444"/>
    <mergeCell ref="D145:E145"/>
    <mergeCell ref="A298:X298"/>
    <mergeCell ref="D387:E387"/>
    <mergeCell ref="D272:E272"/>
    <mergeCell ref="N400:R400"/>
    <mergeCell ref="D210:E210"/>
    <mergeCell ref="D443:E443"/>
    <mergeCell ref="N287:T287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N472:T472"/>
    <mergeCell ref="N118:T118"/>
    <mergeCell ref="D139:E139"/>
    <mergeCell ref="N45:T45"/>
    <mergeCell ref="A285:X285"/>
    <mergeCell ref="A390:X390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D313:E313"/>
    <mergeCell ref="A466:X466"/>
    <mergeCell ref="A323:M324"/>
    <mergeCell ref="N364:R364"/>
    <mergeCell ref="A143:X143"/>
    <mergeCell ref="N220:R220"/>
    <mergeCell ref="D236:E236"/>
    <mergeCell ref="D55:E55"/>
    <mergeCell ref="N407:R407"/>
    <mergeCell ref="BA17:BA18"/>
    <mergeCell ref="N334:R334"/>
    <mergeCell ref="D144:E144"/>
    <mergeCell ref="N113:R113"/>
    <mergeCell ref="D302:E302"/>
    <mergeCell ref="N408:T408"/>
    <mergeCell ref="D429:E429"/>
    <mergeCell ref="N100:R100"/>
    <mergeCell ref="A54:X54"/>
    <mergeCell ref="N271:R271"/>
    <mergeCell ref="N94:R94"/>
    <mergeCell ref="N60:T60"/>
    <mergeCell ref="D81:E81"/>
    <mergeCell ref="D208:E208"/>
    <mergeCell ref="AA17:AC18"/>
    <mergeCell ref="N279:T279"/>
    <mergeCell ref="D300:E300"/>
    <mergeCell ref="D366:E366"/>
    <mergeCell ref="D28:E28"/>
    <mergeCell ref="D30:E30"/>
    <mergeCell ref="D353:E353"/>
    <mergeCell ref="N195:R195"/>
    <mergeCell ref="D67:E67"/>
    <mergeCell ref="D303:E303"/>
    <mergeCell ref="N463:R463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A448:X448"/>
    <mergeCell ref="D5:E5"/>
    <mergeCell ref="A452:M453"/>
    <mergeCell ref="D290:E290"/>
    <mergeCell ref="D94:E94"/>
    <mergeCell ref="D361:E361"/>
    <mergeCell ref="N371:T371"/>
    <mergeCell ref="D417:E417"/>
    <mergeCell ref="N197:R197"/>
    <mergeCell ref="D69:E69"/>
    <mergeCell ref="D8:L8"/>
    <mergeCell ref="D301:E301"/>
    <mergeCell ref="N402:R402"/>
    <mergeCell ref="A454:X454"/>
    <mergeCell ref="A404:M405"/>
    <mergeCell ref="N270:R270"/>
    <mergeCell ref="A226:M227"/>
    <mergeCell ref="D122:E122"/>
    <mergeCell ref="N352:R352"/>
    <mergeCell ref="A299:X299"/>
    <mergeCell ref="A155:X155"/>
    <mergeCell ref="A293:X293"/>
    <mergeCell ref="N339:R339"/>
    <mergeCell ref="D211:E211"/>
    <mergeCell ref="N295:T295"/>
    <mergeCell ref="D267:E267"/>
    <mergeCell ref="A161:X161"/>
    <mergeCell ref="N303:R303"/>
    <mergeCell ref="D174:E174"/>
    <mergeCell ref="A232:M233"/>
    <mergeCell ref="N245:T245"/>
    <mergeCell ref="A153:M154"/>
    <mergeCell ref="N368:R368"/>
    <mergeCell ref="D235:E235"/>
    <mergeCell ref="A244:M245"/>
    <mergeCell ref="N318:R318"/>
    <mergeCell ref="A289:X289"/>
    <mergeCell ref="D255:E255"/>
    <mergeCell ref="S482:S483"/>
    <mergeCell ref="N446:T446"/>
    <mergeCell ref="A275:X275"/>
    <mergeCell ref="N44:T44"/>
    <mergeCell ref="H5:L5"/>
    <mergeCell ref="N473:T473"/>
    <mergeCell ref="A291:M292"/>
    <mergeCell ref="N175:R175"/>
    <mergeCell ref="N346:R346"/>
    <mergeCell ref="A252:X252"/>
    <mergeCell ref="B17:B18"/>
    <mergeCell ref="A222:M223"/>
    <mergeCell ref="D131:E131"/>
    <mergeCell ref="N112:R112"/>
    <mergeCell ref="N477:T477"/>
    <mergeCell ref="N106:R106"/>
    <mergeCell ref="N81:R81"/>
    <mergeCell ref="N56:R56"/>
    <mergeCell ref="T10:U10"/>
    <mergeCell ref="D124:E124"/>
    <mergeCell ref="A457:M458"/>
    <mergeCell ref="D195:E195"/>
    <mergeCell ref="D189:E189"/>
    <mergeCell ref="D360:E360"/>
    <mergeCell ref="N392:R392"/>
    <mergeCell ref="D71:E71"/>
    <mergeCell ref="N186:R186"/>
    <mergeCell ref="D307:E307"/>
    <mergeCell ref="N382:T382"/>
    <mergeCell ref="A338:X338"/>
    <mergeCell ref="N30:R30"/>
    <mergeCell ref="A431:M432"/>
    <mergeCell ref="D98:E98"/>
    <mergeCell ref="D73:E73"/>
    <mergeCell ref="N331:T331"/>
    <mergeCell ref="D66:E66"/>
    <mergeCell ref="N355:T355"/>
    <mergeCell ref="N181:R181"/>
    <mergeCell ref="A135:X135"/>
    <mergeCell ref="N32:T32"/>
    <mergeCell ref="D197:E197"/>
    <mergeCell ref="A206:X206"/>
    <mergeCell ref="N159:T159"/>
    <mergeCell ref="D253:E253"/>
    <mergeCell ref="N144:R144"/>
    <mergeCell ref="D187:E187"/>
    <mergeCell ref="N302:R302"/>
    <mergeCell ref="D110:E110"/>
    <mergeCell ref="H9:I9"/>
    <mergeCell ref="T482:T483"/>
    <mergeCell ref="N267:R267"/>
    <mergeCell ref="A356:X356"/>
    <mergeCell ref="A90:M91"/>
    <mergeCell ref="N453:T453"/>
    <mergeCell ref="N460:R460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D238:E238"/>
    <mergeCell ref="N405:T405"/>
    <mergeCell ref="N157:R157"/>
    <mergeCell ref="N328:R328"/>
    <mergeCell ref="D78:E78"/>
    <mergeCell ref="N455:R455"/>
    <mergeCell ref="A38:X38"/>
    <mergeCell ref="N28:R28"/>
    <mergeCell ref="A36:M37"/>
    <mergeCell ref="A264:X264"/>
    <mergeCell ref="D376:E376"/>
    <mergeCell ref="A280:X280"/>
    <mergeCell ref="N171:T171"/>
    <mergeCell ref="D363:E363"/>
    <mergeCell ref="A372:X372"/>
    <mergeCell ref="D357:E357"/>
    <mergeCell ref="N24:T24"/>
    <mergeCell ref="N51:T51"/>
    <mergeCell ref="D72:E72"/>
    <mergeCell ref="A23:M24"/>
    <mergeCell ref="N37:T37"/>
    <mergeCell ref="A62:X62"/>
    <mergeCell ref="D106:E106"/>
    <mergeCell ref="D93:E93"/>
    <mergeCell ref="A44:M45"/>
    <mergeCell ref="N99:R99"/>
    <mergeCell ref="N26:R26"/>
    <mergeCell ref="A256:M257"/>
    <mergeCell ref="N330:R330"/>
    <mergeCell ref="A84:X84"/>
    <mergeCell ref="N97:R97"/>
    <mergeCell ref="N268:R26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9" spans="2:8" x14ac:dyDescent="0.2">
      <c r="B9" s="47" t="s">
        <v>685</v>
      </c>
      <c r="C9" s="47" t="s">
        <v>680</v>
      </c>
      <c r="D9" s="47"/>
      <c r="E9" s="47"/>
    </row>
    <row r="11" spans="2:8" x14ac:dyDescent="0.2">
      <c r="B11" s="47" t="s">
        <v>685</v>
      </c>
      <c r="C11" s="47" t="s">
        <v>683</v>
      </c>
      <c r="D11" s="47"/>
      <c r="E11" s="47"/>
    </row>
    <row r="13" spans="2:8" x14ac:dyDescent="0.2">
      <c r="B13" s="47" t="s">
        <v>686</v>
      </c>
      <c r="C13" s="47"/>
      <c r="D13" s="47"/>
      <c r="E13" s="47"/>
    </row>
    <row r="14" spans="2:8" x14ac:dyDescent="0.2">
      <c r="B14" s="47" t="s">
        <v>687</v>
      </c>
      <c r="C14" s="47"/>
      <c r="D14" s="47"/>
      <c r="E14" s="47"/>
    </row>
    <row r="15" spans="2:8" x14ac:dyDescent="0.2">
      <c r="B15" s="47" t="s">
        <v>688</v>
      </c>
      <c r="C15" s="47"/>
      <c r="D15" s="47"/>
      <c r="E15" s="47"/>
    </row>
    <row r="16" spans="2:8" x14ac:dyDescent="0.2">
      <c r="B16" s="47" t="s">
        <v>689</v>
      </c>
      <c r="C16" s="47"/>
      <c r="D16" s="47"/>
      <c r="E16" s="47"/>
    </row>
    <row r="17" spans="2:5" x14ac:dyDescent="0.2">
      <c r="B17" s="47" t="s">
        <v>690</v>
      </c>
      <c r="C17" s="47"/>
      <c r="D17" s="47"/>
      <c r="E17" s="47"/>
    </row>
    <row r="18" spans="2:5" x14ac:dyDescent="0.2">
      <c r="B18" s="47" t="s">
        <v>691</v>
      </c>
      <c r="C18" s="47"/>
      <c r="D18" s="47"/>
      <c r="E18" s="47"/>
    </row>
    <row r="19" spans="2:5" x14ac:dyDescent="0.2">
      <c r="B19" s="47" t="s">
        <v>692</v>
      </c>
      <c r="C19" s="47"/>
      <c r="D19" s="47"/>
      <c r="E19" s="47"/>
    </row>
    <row r="20" spans="2:5" x14ac:dyDescent="0.2">
      <c r="B20" s="47" t="s">
        <v>693</v>
      </c>
      <c r="C20" s="47"/>
      <c r="D20" s="47"/>
      <c r="E20" s="47"/>
    </row>
    <row r="21" spans="2:5" x14ac:dyDescent="0.2">
      <c r="B21" s="47" t="s">
        <v>694</v>
      </c>
      <c r="C21" s="47"/>
      <c r="D21" s="47"/>
      <c r="E21" s="47"/>
    </row>
    <row r="22" spans="2:5" x14ac:dyDescent="0.2">
      <c r="B22" s="47" t="s">
        <v>695</v>
      </c>
      <c r="C22" s="47"/>
      <c r="D22" s="47"/>
      <c r="E22" s="47"/>
    </row>
    <row r="23" spans="2:5" x14ac:dyDescent="0.2">
      <c r="B23" s="47" t="s">
        <v>696</v>
      </c>
      <c r="C23" s="47"/>
      <c r="D23" s="47"/>
      <c r="E23" s="47"/>
    </row>
  </sheetData>
  <sheetProtection algorithmName="SHA-512" hashValue="S+smmzJPbiTQPtFxYfKP2/oOpdY1e07Cntb9eSgsQpzCeNpKVgJi/HUatphLZA+N9pKVAcvaBSlJXoraZqSdHg==" saltValue="hwWnGGaQGBJXhgPgis+m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1055</vt:i4>
      </vt:variant>
    </vt:vector>
  </HeadingPairs>
  <TitlesOfParts>
    <vt:vector size="10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2024-01-05T11:12:27Z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