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26,12,23 ЗПФ\"/>
    </mc:Choice>
  </mc:AlternateContent>
  <xr:revisionPtr revIDLastSave="0" documentId="13_ncr:1_{E449F319-F2D9-4123-AC8A-03446F6EF2E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9" i="1" l="1"/>
  <c r="X11" i="1"/>
  <c r="X13" i="1"/>
  <c r="X16" i="1"/>
  <c r="X23" i="1"/>
  <c r="X27" i="1"/>
  <c r="X32" i="1"/>
  <c r="X33" i="1"/>
  <c r="X34" i="1"/>
  <c r="V35" i="1" l="1"/>
  <c r="Y35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6" i="1"/>
  <c r="I6" i="1" s="1"/>
  <c r="R7" i="1"/>
  <c r="S7" i="1"/>
  <c r="T7" i="1"/>
  <c r="W7" i="1"/>
  <c r="R8" i="1"/>
  <c r="S8" i="1"/>
  <c r="T8" i="1"/>
  <c r="W8" i="1"/>
  <c r="R9" i="1"/>
  <c r="S9" i="1"/>
  <c r="T9" i="1"/>
  <c r="W9" i="1"/>
  <c r="R10" i="1"/>
  <c r="S10" i="1"/>
  <c r="T10" i="1"/>
  <c r="W10" i="1"/>
  <c r="R11" i="1"/>
  <c r="S11" i="1"/>
  <c r="T11" i="1"/>
  <c r="W11" i="1"/>
  <c r="R12" i="1"/>
  <c r="S12" i="1"/>
  <c r="T12" i="1"/>
  <c r="W12" i="1"/>
  <c r="R13" i="1"/>
  <c r="S13" i="1"/>
  <c r="T13" i="1"/>
  <c r="W13" i="1"/>
  <c r="R14" i="1"/>
  <c r="S14" i="1"/>
  <c r="T14" i="1"/>
  <c r="W14" i="1"/>
  <c r="R15" i="1"/>
  <c r="S15" i="1"/>
  <c r="T15" i="1"/>
  <c r="W15" i="1"/>
  <c r="R16" i="1"/>
  <c r="S16" i="1"/>
  <c r="T16" i="1"/>
  <c r="W16" i="1"/>
  <c r="R17" i="1"/>
  <c r="S17" i="1"/>
  <c r="T17" i="1"/>
  <c r="W17" i="1"/>
  <c r="R18" i="1"/>
  <c r="S18" i="1"/>
  <c r="T18" i="1"/>
  <c r="W18" i="1"/>
  <c r="R19" i="1"/>
  <c r="S19" i="1"/>
  <c r="T19" i="1"/>
  <c r="W19" i="1"/>
  <c r="R20" i="1"/>
  <c r="S20" i="1"/>
  <c r="T20" i="1"/>
  <c r="W20" i="1"/>
  <c r="R21" i="1"/>
  <c r="S21" i="1"/>
  <c r="T21" i="1"/>
  <c r="W21" i="1"/>
  <c r="R22" i="1"/>
  <c r="S22" i="1"/>
  <c r="T22" i="1"/>
  <c r="W22" i="1"/>
  <c r="R23" i="1"/>
  <c r="S23" i="1"/>
  <c r="T23" i="1"/>
  <c r="W23" i="1"/>
  <c r="R24" i="1"/>
  <c r="S24" i="1"/>
  <c r="T24" i="1"/>
  <c r="W24" i="1"/>
  <c r="R25" i="1"/>
  <c r="S25" i="1"/>
  <c r="T25" i="1"/>
  <c r="W25" i="1"/>
  <c r="R26" i="1"/>
  <c r="S26" i="1"/>
  <c r="T26" i="1"/>
  <c r="W26" i="1"/>
  <c r="R27" i="1"/>
  <c r="S27" i="1"/>
  <c r="T27" i="1"/>
  <c r="W27" i="1"/>
  <c r="R28" i="1"/>
  <c r="S28" i="1"/>
  <c r="T28" i="1"/>
  <c r="W28" i="1"/>
  <c r="R29" i="1"/>
  <c r="S29" i="1"/>
  <c r="T29" i="1"/>
  <c r="W29" i="1"/>
  <c r="R30" i="1"/>
  <c r="S30" i="1"/>
  <c r="T30" i="1"/>
  <c r="W30" i="1"/>
  <c r="R31" i="1"/>
  <c r="S31" i="1"/>
  <c r="T31" i="1"/>
  <c r="W31" i="1"/>
  <c r="R32" i="1"/>
  <c r="S32" i="1"/>
  <c r="T32" i="1"/>
  <c r="W32" i="1"/>
  <c r="R33" i="1"/>
  <c r="S33" i="1"/>
  <c r="T33" i="1"/>
  <c r="W33" i="1"/>
  <c r="R34" i="1"/>
  <c r="S34" i="1"/>
  <c r="T34" i="1"/>
  <c r="W34" i="1"/>
  <c r="W6" i="1"/>
  <c r="T6" i="1"/>
  <c r="S6" i="1"/>
  <c r="R6" i="1"/>
  <c r="G7" i="1"/>
  <c r="G8" i="1"/>
  <c r="V8" i="1" s="1"/>
  <c r="G9" i="1"/>
  <c r="V9" i="1" s="1"/>
  <c r="G10" i="1"/>
  <c r="G11" i="1"/>
  <c r="V11" i="1" s="1"/>
  <c r="G12" i="1"/>
  <c r="G13" i="1"/>
  <c r="V13" i="1" s="1"/>
  <c r="G14" i="1"/>
  <c r="G15" i="1"/>
  <c r="G16" i="1"/>
  <c r="V16" i="1" s="1"/>
  <c r="G17" i="1"/>
  <c r="G18" i="1"/>
  <c r="G19" i="1"/>
  <c r="G20" i="1"/>
  <c r="G21" i="1"/>
  <c r="G22" i="1"/>
  <c r="G23" i="1"/>
  <c r="V23" i="1" s="1"/>
  <c r="G24" i="1"/>
  <c r="G25" i="1"/>
  <c r="G26" i="1"/>
  <c r="G27" i="1"/>
  <c r="V27" i="1" s="1"/>
  <c r="G28" i="1"/>
  <c r="G29" i="1"/>
  <c r="G30" i="1"/>
  <c r="G31" i="1"/>
  <c r="G32" i="1"/>
  <c r="V32" i="1" s="1"/>
  <c r="G33" i="1"/>
  <c r="V33" i="1" s="1"/>
  <c r="G34" i="1"/>
  <c r="V34" i="1" s="1"/>
  <c r="G6" i="1"/>
  <c r="F5" i="1"/>
  <c r="E5" i="1"/>
  <c r="J25" i="1" l="1"/>
  <c r="Y25" i="1"/>
  <c r="J24" i="1"/>
  <c r="Q24" i="1" s="1"/>
  <c r="Y24" i="1"/>
  <c r="J23" i="1"/>
  <c r="P23" i="1" s="1"/>
  <c r="Y23" i="1"/>
  <c r="J22" i="1"/>
  <c r="M22" i="1" s="1"/>
  <c r="Y22" i="1"/>
  <c r="J21" i="1"/>
  <c r="M21" i="1" s="1"/>
  <c r="Y21" i="1"/>
  <c r="J20" i="1"/>
  <c r="Y20" i="1"/>
  <c r="J19" i="1"/>
  <c r="Q19" i="1" s="1"/>
  <c r="Y19" i="1"/>
  <c r="J18" i="1"/>
  <c r="Q18" i="1" s="1"/>
  <c r="Y18" i="1"/>
  <c r="J17" i="1"/>
  <c r="M17" i="1" s="1"/>
  <c r="Y17" i="1"/>
  <c r="J16" i="1"/>
  <c r="Q16" i="1" s="1"/>
  <c r="Y16" i="1"/>
  <c r="J15" i="1"/>
  <c r="Q15" i="1" s="1"/>
  <c r="Y15" i="1"/>
  <c r="J14" i="1"/>
  <c r="Q14" i="1" s="1"/>
  <c r="Y14" i="1"/>
  <c r="J13" i="1"/>
  <c r="P13" i="1" s="1"/>
  <c r="Y13" i="1"/>
  <c r="J12" i="1"/>
  <c r="Q12" i="1" s="1"/>
  <c r="J11" i="1"/>
  <c r="P11" i="1" s="1"/>
  <c r="Y11" i="1"/>
  <c r="J10" i="1"/>
  <c r="M10" i="1" s="1"/>
  <c r="Y10" i="1"/>
  <c r="J9" i="1"/>
  <c r="Q9" i="1" s="1"/>
  <c r="Y9" i="1"/>
  <c r="J8" i="1"/>
  <c r="Q8" i="1" s="1"/>
  <c r="X8" i="1"/>
  <c r="Y8" i="1" s="1"/>
  <c r="J7" i="1"/>
  <c r="Y7" i="1"/>
  <c r="J34" i="1"/>
  <c r="P34" i="1" s="1"/>
  <c r="Y34" i="1"/>
  <c r="J33" i="1"/>
  <c r="P33" i="1" s="1"/>
  <c r="Y33" i="1"/>
  <c r="J32" i="1"/>
  <c r="P32" i="1" s="1"/>
  <c r="Y32" i="1"/>
  <c r="J31" i="1"/>
  <c r="M31" i="1" s="1"/>
  <c r="Y31" i="1"/>
  <c r="J30" i="1"/>
  <c r="M30" i="1" s="1"/>
  <c r="Y30" i="1"/>
  <c r="J29" i="1"/>
  <c r="Q29" i="1" s="1"/>
  <c r="Y29" i="1"/>
  <c r="J28" i="1"/>
  <c r="Q28" i="1" s="1"/>
  <c r="Y28" i="1"/>
  <c r="J27" i="1"/>
  <c r="P27" i="1" s="1"/>
  <c r="Y27" i="1"/>
  <c r="J26" i="1"/>
  <c r="M26" i="1" s="1"/>
  <c r="Y26" i="1"/>
  <c r="J6" i="1"/>
  <c r="Q6" i="1" s="1"/>
  <c r="Y6" i="1"/>
  <c r="Q25" i="1"/>
  <c r="P8" i="1"/>
  <c r="T5" i="1"/>
  <c r="S5" i="1"/>
  <c r="R5" i="1"/>
  <c r="N5" i="1"/>
  <c r="L5" i="1"/>
  <c r="K5" i="1"/>
  <c r="I5" i="1"/>
  <c r="H5" i="1"/>
  <c r="M15" i="1" l="1"/>
  <c r="M19" i="1"/>
  <c r="M25" i="1"/>
  <c r="V25" i="1" s="1"/>
  <c r="M14" i="1"/>
  <c r="M20" i="1"/>
  <c r="V20" i="1" s="1"/>
  <c r="M24" i="1"/>
  <c r="V24" i="1" s="1"/>
  <c r="M28" i="1"/>
  <c r="Q34" i="1"/>
  <c r="M7" i="1"/>
  <c r="V7" i="1" s="1"/>
  <c r="M29" i="1"/>
  <c r="M6" i="1"/>
  <c r="M12" i="1"/>
  <c r="M18" i="1"/>
  <c r="Q20" i="1"/>
  <c r="Q33" i="1"/>
  <c r="Q11" i="1"/>
  <c r="Q21" i="1"/>
  <c r="Q27" i="1"/>
  <c r="P16" i="1"/>
  <c r="Q23" i="1"/>
  <c r="Q26" i="1"/>
  <c r="Q32" i="1"/>
  <c r="P9" i="1"/>
  <c r="Q13" i="1"/>
  <c r="Q17" i="1"/>
  <c r="Q30" i="1"/>
  <c r="V6" i="1"/>
  <c r="P20" i="1"/>
  <c r="P24" i="1"/>
  <c r="V10" i="1"/>
  <c r="P10" i="1"/>
  <c r="J5" i="1"/>
  <c r="Q7" i="1"/>
  <c r="Q10" i="1"/>
  <c r="Q22" i="1"/>
  <c r="P25" i="1"/>
  <c r="Q31" i="1"/>
  <c r="P7" i="1"/>
  <c r="P21" i="1"/>
  <c r="V21" i="1"/>
  <c r="P6" i="1"/>
  <c r="P19" i="1"/>
  <c r="V19" i="1"/>
  <c r="P29" i="1"/>
  <c r="V29" i="1"/>
  <c r="P14" i="1"/>
  <c r="V14" i="1"/>
  <c r="P30" i="1"/>
  <c r="V30" i="1"/>
  <c r="P15" i="1"/>
  <c r="V15" i="1"/>
  <c r="P17" i="1"/>
  <c r="V17" i="1"/>
  <c r="P31" i="1"/>
  <c r="V31" i="1"/>
  <c r="P18" i="1"/>
  <c r="V18" i="1"/>
  <c r="P22" i="1"/>
  <c r="V22" i="1"/>
  <c r="P26" i="1"/>
  <c r="V26" i="1"/>
  <c r="M5" i="1"/>
  <c r="P12" i="1" l="1"/>
  <c r="V12" i="1"/>
  <c r="V28" i="1"/>
  <c r="P28" i="1"/>
  <c r="V5" i="1"/>
  <c r="Y12" i="1" l="1"/>
  <c r="Y5" i="1" s="1"/>
  <c r="X5" i="1"/>
</calcChain>
</file>

<file path=xl/sharedStrings.xml><?xml version="1.0" encoding="utf-8"?>
<sst xmlns="http://schemas.openxmlformats.org/spreadsheetml/2006/main" count="93" uniqueCount="63">
  <si>
    <t>Период: 20.12.2023 - 26.12.2023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</si>
  <si>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</si>
  <si>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</si>
  <si>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</si>
  <si>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</si>
  <si>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</si>
  <si>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</si>
  <si>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</si>
  <si>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</si>
  <si>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</si>
  <si>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</si>
  <si>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Жар-ладушки с клубникой и вишней ТМ Зареченские ТС Зареченские продукты.  Поком</t>
  </si>
  <si>
    <t>кг</t>
  </si>
  <si>
    <t>ЖАР-мени ТМ Зареченские ТС Зареченские продукты. 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</si>
  <si>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</si>
  <si>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</si>
  <si>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</si>
  <si>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</si>
  <si>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</si>
  <si>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</si>
  <si>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</si>
  <si>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</si>
  <si>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</si>
  <si>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</si>
  <si>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</si>
  <si>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</si>
  <si>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</si>
  <si>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</si>
  <si>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</si>
  <si>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</si>
  <si>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</si>
  <si>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</si>
  <si>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</si>
  <si>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</si>
  <si>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</si>
  <si>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</si>
  <si>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</si>
  <si>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</si>
  <si>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</si>
  <si>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</si>
  <si>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</si>
  <si>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</si>
  <si>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</si>
  <si>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</si>
  <si>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>заказ 1</t>
  </si>
  <si>
    <t xml:space="preserve">ЗАКАЗ </t>
  </si>
  <si>
    <t>кон ост</t>
  </si>
  <si>
    <t>ост без заказа</t>
  </si>
  <si>
    <t>ср 07,12</t>
  </si>
  <si>
    <t>ср 14,12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</si>
  <si>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</si>
  <si>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</si>
  <si>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</si>
  <si>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</si>
  <si>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</si>
  <si>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</si>
  <si>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</si>
  <si>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21,12</t>
  </si>
  <si>
    <t>нужно продавать!!!</t>
  </si>
  <si>
    <t>в дороге</t>
  </si>
  <si>
    <t>нужно увеличить продажи</t>
  </si>
  <si>
    <t>Наггетсы «с куриным филе и сыром» ф/в 0,25 ТМ «Вязанка»</t>
  </si>
  <si>
    <t>согласовал 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</si>
</sst>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65" fontId="3" fillId="0" borderId="0" xfId="0" applyNumberFormat="1" applyFont="1"/>
    <xf numFmtId="1" fontId="3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7" xfId="0" applyNumberFormat="1" applyBorder="1" applyAlignment="1"/>
    <xf numFmtId="164" fontId="5" fillId="6" borderId="4" xfId="0" applyNumberFormat="1" applyFont="1" applyFill="1" applyBorder="1" applyAlignment="1">
      <alignment horizontal="left" vertical="top"/>
    </xf>
    <xf numFmtId="164" fontId="5" fillId="6" borderId="0" xfId="0" applyNumberFormat="1" applyFont="1" applyFill="1" applyAlignment="1"/>
    <xf numFmtId="164" fontId="2" fillId="3" borderId="0" xfId="0" applyNumberFormat="1" applyFont="1" applyFill="1" applyAlignment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1,12,23%20&#1047;&#1055;&#1060;/&#1076;&#1074;%2021,12,23%20&#1084;&#1083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0,12,23-2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14.12.2023 - 21.12.2023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 1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30,11</v>
          </cell>
          <cell r="T3" t="str">
            <v>ср 07,12</v>
          </cell>
          <cell r="U3" t="str">
            <v>ср 14,12</v>
          </cell>
          <cell r="V3" t="str">
            <v>коментарий</v>
          </cell>
          <cell r="W3" t="str">
            <v>вес 1</v>
          </cell>
          <cell r="Y3" t="str">
            <v>заказ кор. 1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15036.4</v>
          </cell>
          <cell r="G5">
            <v>35651.600000000006</v>
          </cell>
          <cell r="I5">
            <v>15022.140000000001</v>
          </cell>
          <cell r="J5">
            <v>14.25999999999998</v>
          </cell>
          <cell r="K5">
            <v>0</v>
          </cell>
          <cell r="L5">
            <v>570</v>
          </cell>
          <cell r="M5">
            <v>3007.2799999999997</v>
          </cell>
          <cell r="N5">
            <v>10017.540000000001</v>
          </cell>
          <cell r="O5">
            <v>0</v>
          </cell>
          <cell r="S5">
            <v>3887.8599999999997</v>
          </cell>
          <cell r="T5">
            <v>3070.7799999999997</v>
          </cell>
          <cell r="U5">
            <v>3737.5</v>
          </cell>
          <cell r="W5">
            <v>9633.6640000000007</v>
          </cell>
          <cell r="X5" t="str">
            <v>крат кор</v>
          </cell>
          <cell r="Y5">
            <v>2020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Дек</v>
          </cell>
          <cell r="D6">
            <v>1634</v>
          </cell>
          <cell r="E6">
            <v>2004</v>
          </cell>
          <cell r="F6">
            <v>817</v>
          </cell>
          <cell r="G6">
            <v>2510</v>
          </cell>
          <cell r="H6">
            <v>0.3</v>
          </cell>
          <cell r="I6">
            <v>804</v>
          </cell>
          <cell r="J6">
            <v>13</v>
          </cell>
          <cell r="M6">
            <v>163.4</v>
          </cell>
          <cell r="Q6">
            <v>15.361077111383109</v>
          </cell>
          <cell r="R6">
            <v>15.361077111383109</v>
          </cell>
          <cell r="S6">
            <v>243</v>
          </cell>
          <cell r="T6">
            <v>188.6</v>
          </cell>
          <cell r="U6">
            <v>264</v>
          </cell>
          <cell r="W6">
            <v>0</v>
          </cell>
          <cell r="X6">
            <v>12</v>
          </cell>
          <cell r="Y6">
            <v>0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Дек</v>
          </cell>
          <cell r="D7">
            <v>1372</v>
          </cell>
          <cell r="E7">
            <v>1500</v>
          </cell>
          <cell r="F7">
            <v>893</v>
          </cell>
          <cell r="G7">
            <v>1808</v>
          </cell>
          <cell r="H7">
            <v>0.3</v>
          </cell>
          <cell r="I7">
            <v>902</v>
          </cell>
          <cell r="J7">
            <v>-9</v>
          </cell>
          <cell r="M7">
            <v>178.6</v>
          </cell>
          <cell r="N7">
            <v>400</v>
          </cell>
          <cell r="Q7">
            <v>12.362821948488243</v>
          </cell>
          <cell r="R7">
            <v>10.123180291153416</v>
          </cell>
          <cell r="S7">
            <v>233.6</v>
          </cell>
          <cell r="T7">
            <v>160</v>
          </cell>
          <cell r="U7">
            <v>207.6</v>
          </cell>
          <cell r="W7">
            <v>120</v>
          </cell>
          <cell r="X7">
            <v>12</v>
          </cell>
          <cell r="Y7">
            <v>34</v>
          </cell>
        </row>
        <row r="8">
          <cell r="A8" t="str">
            <v>Жар-ладушки с клубникой и вишней ТМ Зареченские ТС Зареченские продукты.  Поком</v>
          </cell>
          <cell r="B8" t="str">
            <v>кг</v>
          </cell>
          <cell r="D8">
            <v>111</v>
          </cell>
          <cell r="F8">
            <v>103.6</v>
          </cell>
          <cell r="G8">
            <v>7.4</v>
          </cell>
          <cell r="H8">
            <v>1</v>
          </cell>
          <cell r="I8">
            <v>110.24</v>
          </cell>
          <cell r="J8">
            <v>-6.6400000000000006</v>
          </cell>
          <cell r="M8">
            <v>20.72</v>
          </cell>
          <cell r="N8">
            <v>220</v>
          </cell>
          <cell r="Q8">
            <v>10.974903474903476</v>
          </cell>
          <cell r="R8">
            <v>0.35714285714285721</v>
          </cell>
          <cell r="S8">
            <v>0</v>
          </cell>
          <cell r="T8">
            <v>0</v>
          </cell>
          <cell r="U8">
            <v>0</v>
          </cell>
          <cell r="W8">
            <v>220</v>
          </cell>
          <cell r="X8">
            <v>3.7</v>
          </cell>
          <cell r="Y8">
            <v>60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D9">
            <v>874.5</v>
          </cell>
          <cell r="F9">
            <v>374</v>
          </cell>
          <cell r="G9">
            <v>473</v>
          </cell>
          <cell r="H9">
            <v>1</v>
          </cell>
          <cell r="I9">
            <v>368</v>
          </cell>
          <cell r="J9">
            <v>6</v>
          </cell>
          <cell r="M9">
            <v>74.8</v>
          </cell>
          <cell r="N9">
            <v>450</v>
          </cell>
          <cell r="Q9">
            <v>12.339572192513369</v>
          </cell>
          <cell r="R9">
            <v>6.3235294117647065</v>
          </cell>
          <cell r="S9">
            <v>112.3</v>
          </cell>
          <cell r="T9">
            <v>62.7</v>
          </cell>
          <cell r="U9">
            <v>61.6</v>
          </cell>
          <cell r="W9">
            <v>450</v>
          </cell>
          <cell r="X9">
            <v>5.5</v>
          </cell>
          <cell r="Y9">
            <v>82</v>
          </cell>
        </row>
        <row r="10">
          <cell r="A10" t="str">
            <v>Мини-сосиски в тесте "Фрайпики" 3,7кг ВЕС, ТМ Зареченские  ПОКОМ</v>
          </cell>
          <cell r="B10" t="str">
            <v>кг</v>
          </cell>
          <cell r="D10">
            <v>466.2</v>
          </cell>
          <cell r="E10">
            <v>199.8</v>
          </cell>
          <cell r="F10">
            <v>351.5</v>
          </cell>
          <cell r="G10">
            <v>262.7</v>
          </cell>
          <cell r="H10">
            <v>1</v>
          </cell>
          <cell r="I10">
            <v>350.8</v>
          </cell>
          <cell r="J10">
            <v>0.69999999999998863</v>
          </cell>
          <cell r="M10">
            <v>70.3</v>
          </cell>
          <cell r="N10">
            <v>450</v>
          </cell>
          <cell r="Q10">
            <v>10.137980085348508</v>
          </cell>
          <cell r="R10">
            <v>3.736842105263158</v>
          </cell>
          <cell r="S10">
            <v>93.24</v>
          </cell>
          <cell r="T10">
            <v>77.679999999999993</v>
          </cell>
          <cell r="U10">
            <v>77.7</v>
          </cell>
          <cell r="W10">
            <v>450</v>
          </cell>
          <cell r="X10">
            <v>3.7</v>
          </cell>
          <cell r="Y10">
            <v>122</v>
          </cell>
        </row>
        <row r="11">
          <cell r="A11" t="str">
            <v>Мини-сосиски в тесте Фрайпики 1,8кг ВЕС ТМ Зареченские  Поком</v>
          </cell>
          <cell r="B11" t="str">
            <v>кг</v>
          </cell>
          <cell r="D11">
            <v>572.4</v>
          </cell>
          <cell r="F11">
            <v>25.2</v>
          </cell>
          <cell r="G11">
            <v>538.20000000000005</v>
          </cell>
          <cell r="H11">
            <v>1</v>
          </cell>
          <cell r="I11">
            <v>27</v>
          </cell>
          <cell r="J11">
            <v>-1.8000000000000007</v>
          </cell>
          <cell r="M11">
            <v>5.04</v>
          </cell>
          <cell r="Q11">
            <v>106.78571428571429</v>
          </cell>
          <cell r="R11">
            <v>106.78571428571429</v>
          </cell>
          <cell r="S11">
            <v>25.2</v>
          </cell>
          <cell r="T11">
            <v>6.4799999999999995</v>
          </cell>
          <cell r="U11">
            <v>6.12</v>
          </cell>
          <cell r="W11">
            <v>0</v>
          </cell>
          <cell r="X11">
            <v>1.8</v>
          </cell>
          <cell r="Y11">
            <v>0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Дек</v>
          </cell>
          <cell r="D12">
            <v>1693</v>
          </cell>
          <cell r="E12">
            <v>1398</v>
          </cell>
          <cell r="F12">
            <v>596</v>
          </cell>
          <cell r="G12">
            <v>2310</v>
          </cell>
          <cell r="H12">
            <v>0.25</v>
          </cell>
          <cell r="I12">
            <v>593</v>
          </cell>
          <cell r="J12">
            <v>3</v>
          </cell>
          <cell r="M12">
            <v>119.2</v>
          </cell>
          <cell r="Q12">
            <v>19.379194630872483</v>
          </cell>
          <cell r="R12">
            <v>19.379194630872483</v>
          </cell>
          <cell r="S12">
            <v>251.8</v>
          </cell>
          <cell r="T12">
            <v>128.80000000000001</v>
          </cell>
          <cell r="U12">
            <v>221.4</v>
          </cell>
          <cell r="W12">
            <v>0</v>
          </cell>
          <cell r="X12">
            <v>6</v>
          </cell>
          <cell r="Y12">
            <v>0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D13">
            <v>1281</v>
          </cell>
          <cell r="E13">
            <v>2124</v>
          </cell>
          <cell r="F13">
            <v>569</v>
          </cell>
          <cell r="G13">
            <v>2671</v>
          </cell>
          <cell r="H13">
            <v>0.25</v>
          </cell>
          <cell r="I13">
            <v>558</v>
          </cell>
          <cell r="J13">
            <v>11</v>
          </cell>
          <cell r="M13">
            <v>113.8</v>
          </cell>
          <cell r="Q13">
            <v>23.471001757469246</v>
          </cell>
          <cell r="R13">
            <v>23.471001757469246</v>
          </cell>
          <cell r="S13">
            <v>239.2</v>
          </cell>
          <cell r="T13">
            <v>133.4</v>
          </cell>
          <cell r="U13">
            <v>234.6</v>
          </cell>
          <cell r="W13">
            <v>0</v>
          </cell>
          <cell r="X13">
            <v>12</v>
          </cell>
          <cell r="Y13">
            <v>0</v>
          </cell>
        </row>
        <row r="14">
          <cell r="A14" t="str">
            <v>Наггетсы Хрустящие ТМ Зареченские ТС Зареченские продукты. Поком</v>
          </cell>
          <cell r="B14" t="str">
            <v>кг</v>
          </cell>
          <cell r="D14">
            <v>1002</v>
          </cell>
          <cell r="E14">
            <v>6</v>
          </cell>
          <cell r="F14">
            <v>582</v>
          </cell>
          <cell r="G14">
            <v>402</v>
          </cell>
          <cell r="H14">
            <v>1</v>
          </cell>
          <cell r="I14">
            <v>573</v>
          </cell>
          <cell r="J14">
            <v>9</v>
          </cell>
          <cell r="M14">
            <v>116.4</v>
          </cell>
          <cell r="N14">
            <v>1150</v>
          </cell>
          <cell r="Q14">
            <v>13.333333333333332</v>
          </cell>
          <cell r="R14">
            <v>3.4536082474226801</v>
          </cell>
          <cell r="S14">
            <v>146.4</v>
          </cell>
          <cell r="T14">
            <v>96</v>
          </cell>
          <cell r="U14">
            <v>81.599999999999994</v>
          </cell>
          <cell r="W14">
            <v>1150</v>
          </cell>
          <cell r="X14">
            <v>6</v>
          </cell>
          <cell r="Y14">
            <v>192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D15">
            <v>397</v>
          </cell>
          <cell r="E15">
            <v>888</v>
          </cell>
          <cell r="F15">
            <v>278</v>
          </cell>
          <cell r="G15">
            <v>930</v>
          </cell>
          <cell r="H15">
            <v>0.75</v>
          </cell>
          <cell r="I15">
            <v>280</v>
          </cell>
          <cell r="J15">
            <v>-2</v>
          </cell>
          <cell r="M15">
            <v>55.6</v>
          </cell>
          <cell r="Q15">
            <v>16.726618705035971</v>
          </cell>
          <cell r="R15">
            <v>16.726618705035971</v>
          </cell>
          <cell r="S15">
            <v>82.4</v>
          </cell>
          <cell r="T15">
            <v>49.6</v>
          </cell>
          <cell r="U15">
            <v>93</v>
          </cell>
          <cell r="W15">
            <v>0</v>
          </cell>
          <cell r="X15">
            <v>8</v>
          </cell>
          <cell r="Y15">
            <v>0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 t="str">
            <v>Дек</v>
          </cell>
          <cell r="D16">
            <v>708</v>
          </cell>
          <cell r="E16">
            <v>809</v>
          </cell>
          <cell r="F16">
            <v>356</v>
          </cell>
          <cell r="G16">
            <v>1096</v>
          </cell>
          <cell r="H16">
            <v>0.9</v>
          </cell>
          <cell r="I16">
            <v>358</v>
          </cell>
          <cell r="J16">
            <v>-2</v>
          </cell>
          <cell r="M16">
            <v>71.2</v>
          </cell>
          <cell r="Q16">
            <v>15.393258426966291</v>
          </cell>
          <cell r="R16">
            <v>15.393258426966291</v>
          </cell>
          <cell r="S16">
            <v>116</v>
          </cell>
          <cell r="T16">
            <v>62.2</v>
          </cell>
          <cell r="U16">
            <v>109.4</v>
          </cell>
          <cell r="W16">
            <v>0</v>
          </cell>
          <cell r="X16">
            <v>8</v>
          </cell>
          <cell r="Y16">
            <v>0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 t="str">
            <v>Дек</v>
          </cell>
          <cell r="D17">
            <v>1399</v>
          </cell>
          <cell r="E17">
            <v>2000</v>
          </cell>
          <cell r="F17">
            <v>866</v>
          </cell>
          <cell r="G17">
            <v>2383</v>
          </cell>
          <cell r="H17">
            <v>0.9</v>
          </cell>
          <cell r="I17">
            <v>862</v>
          </cell>
          <cell r="J17">
            <v>4</v>
          </cell>
          <cell r="M17">
            <v>173.2</v>
          </cell>
          <cell r="Q17">
            <v>13.758660508083143</v>
          </cell>
          <cell r="R17">
            <v>13.758660508083143</v>
          </cell>
          <cell r="S17">
            <v>260.8</v>
          </cell>
          <cell r="T17">
            <v>169.6</v>
          </cell>
          <cell r="U17">
            <v>249.6</v>
          </cell>
          <cell r="W17">
            <v>0</v>
          </cell>
          <cell r="X17">
            <v>8</v>
          </cell>
          <cell r="Y17">
            <v>0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D18">
            <v>277</v>
          </cell>
          <cell r="E18">
            <v>3</v>
          </cell>
          <cell r="F18">
            <v>61</v>
          </cell>
          <cell r="G18">
            <v>190</v>
          </cell>
          <cell r="H18">
            <v>0.43</v>
          </cell>
          <cell r="I18">
            <v>59</v>
          </cell>
          <cell r="J18">
            <v>2</v>
          </cell>
          <cell r="M18">
            <v>12.2</v>
          </cell>
          <cell r="Q18">
            <v>15.57377049180328</v>
          </cell>
          <cell r="R18">
            <v>15.57377049180328</v>
          </cell>
          <cell r="S18">
            <v>13.2</v>
          </cell>
          <cell r="T18">
            <v>24.2</v>
          </cell>
          <cell r="U18">
            <v>20.6</v>
          </cell>
          <cell r="W18">
            <v>0</v>
          </cell>
          <cell r="X18">
            <v>16</v>
          </cell>
          <cell r="Y18">
            <v>0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D19">
            <v>3830</v>
          </cell>
          <cell r="E19">
            <v>500</v>
          </cell>
          <cell r="F19">
            <v>1785</v>
          </cell>
          <cell r="G19">
            <v>2345</v>
          </cell>
          <cell r="H19">
            <v>1</v>
          </cell>
          <cell r="I19">
            <v>1800</v>
          </cell>
          <cell r="J19">
            <v>-15</v>
          </cell>
          <cell r="M19">
            <v>357</v>
          </cell>
          <cell r="N19">
            <v>2600</v>
          </cell>
          <cell r="Q19">
            <v>13.851540616246499</v>
          </cell>
          <cell r="R19">
            <v>6.5686274509803919</v>
          </cell>
          <cell r="S19">
            <v>377</v>
          </cell>
          <cell r="T19">
            <v>354</v>
          </cell>
          <cell r="U19">
            <v>318</v>
          </cell>
          <cell r="W19">
            <v>2600</v>
          </cell>
          <cell r="X19">
            <v>5</v>
          </cell>
          <cell r="Y19">
            <v>520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 t="str">
            <v>Дек</v>
          </cell>
          <cell r="D20">
            <v>1863</v>
          </cell>
          <cell r="E20">
            <v>2000</v>
          </cell>
          <cell r="F20">
            <v>1060</v>
          </cell>
          <cell r="G20">
            <v>2626</v>
          </cell>
          <cell r="H20">
            <v>0.9</v>
          </cell>
          <cell r="I20">
            <v>1070</v>
          </cell>
          <cell r="J20">
            <v>-10</v>
          </cell>
          <cell r="M20">
            <v>212</v>
          </cell>
          <cell r="Q20">
            <v>12.386792452830189</v>
          </cell>
          <cell r="R20">
            <v>12.386792452830189</v>
          </cell>
          <cell r="S20">
            <v>273</v>
          </cell>
          <cell r="T20">
            <v>208.8</v>
          </cell>
          <cell r="U20">
            <v>268.8</v>
          </cell>
          <cell r="W20">
            <v>0</v>
          </cell>
          <cell r="X20">
            <v>8</v>
          </cell>
          <cell r="Y20">
            <v>0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D21">
            <v>198</v>
          </cell>
          <cell r="E21">
            <v>208</v>
          </cell>
          <cell r="F21">
            <v>129</v>
          </cell>
          <cell r="G21">
            <v>261</v>
          </cell>
          <cell r="H21">
            <v>0.43</v>
          </cell>
          <cell r="I21">
            <v>129</v>
          </cell>
          <cell r="J21">
            <v>0</v>
          </cell>
          <cell r="M21">
            <v>25.8</v>
          </cell>
          <cell r="N21">
            <v>22.800000000000011</v>
          </cell>
          <cell r="Q21">
            <v>11</v>
          </cell>
          <cell r="R21">
            <v>10.116279069767442</v>
          </cell>
          <cell r="S21">
            <v>29</v>
          </cell>
          <cell r="T21">
            <v>24.2</v>
          </cell>
          <cell r="U21">
            <v>32</v>
          </cell>
          <cell r="W21">
            <v>9.8040000000000056</v>
          </cell>
          <cell r="X21">
            <v>16</v>
          </cell>
          <cell r="Y21">
            <v>2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 t="str">
            <v>Дек</v>
          </cell>
          <cell r="D22">
            <v>285</v>
          </cell>
          <cell r="E22">
            <v>104</v>
          </cell>
          <cell r="F22">
            <v>173</v>
          </cell>
          <cell r="G22">
            <v>200</v>
          </cell>
          <cell r="H22">
            <v>0.7</v>
          </cell>
          <cell r="I22">
            <v>177</v>
          </cell>
          <cell r="J22">
            <v>-4</v>
          </cell>
          <cell r="M22">
            <v>34.6</v>
          </cell>
          <cell r="N22">
            <v>270</v>
          </cell>
          <cell r="Q22">
            <v>13.583815028901734</v>
          </cell>
          <cell r="R22">
            <v>5.7803468208092479</v>
          </cell>
          <cell r="S22">
            <v>42.4</v>
          </cell>
          <cell r="T22">
            <v>29.4</v>
          </cell>
          <cell r="U22">
            <v>30.4</v>
          </cell>
          <cell r="W22">
            <v>189</v>
          </cell>
          <cell r="X22">
            <v>8</v>
          </cell>
          <cell r="Y22">
            <v>34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 t="str">
            <v>Дек</v>
          </cell>
          <cell r="D23">
            <v>154</v>
          </cell>
          <cell r="E23">
            <v>549</v>
          </cell>
          <cell r="F23">
            <v>81</v>
          </cell>
          <cell r="G23">
            <v>574</v>
          </cell>
          <cell r="H23">
            <v>0.9</v>
          </cell>
          <cell r="I23">
            <v>84</v>
          </cell>
          <cell r="J23">
            <v>-3</v>
          </cell>
          <cell r="M23">
            <v>16.2</v>
          </cell>
          <cell r="Q23">
            <v>35.432098765432102</v>
          </cell>
          <cell r="R23">
            <v>35.432098765432102</v>
          </cell>
          <cell r="S23">
            <v>39.200000000000003</v>
          </cell>
          <cell r="T23">
            <v>27</v>
          </cell>
          <cell r="U23">
            <v>53.4</v>
          </cell>
          <cell r="W23">
            <v>0</v>
          </cell>
          <cell r="X23">
            <v>8</v>
          </cell>
          <cell r="Y23">
            <v>0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  <cell r="D24">
            <v>130</v>
          </cell>
          <cell r="E24">
            <v>48</v>
          </cell>
          <cell r="F24">
            <v>84</v>
          </cell>
          <cell r="G24">
            <v>86</v>
          </cell>
          <cell r="H24">
            <v>0.9</v>
          </cell>
          <cell r="I24">
            <v>82</v>
          </cell>
          <cell r="J24">
            <v>2</v>
          </cell>
          <cell r="M24">
            <v>16.8</v>
          </cell>
          <cell r="N24">
            <v>98.800000000000011</v>
          </cell>
          <cell r="Q24">
            <v>11</v>
          </cell>
          <cell r="R24">
            <v>5.1190476190476186</v>
          </cell>
          <cell r="S24">
            <v>17.600000000000001</v>
          </cell>
          <cell r="T24">
            <v>13.8</v>
          </cell>
          <cell r="U24">
            <v>13.6</v>
          </cell>
          <cell r="W24">
            <v>88.920000000000016</v>
          </cell>
          <cell r="X24">
            <v>8</v>
          </cell>
          <cell r="Y24">
            <v>13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D25">
            <v>3140</v>
          </cell>
          <cell r="F25">
            <v>1445</v>
          </cell>
          <cell r="G25">
            <v>1495</v>
          </cell>
          <cell r="H25">
            <v>1</v>
          </cell>
          <cell r="I25">
            <v>1445</v>
          </cell>
          <cell r="J25">
            <v>0</v>
          </cell>
          <cell r="M25">
            <v>289</v>
          </cell>
          <cell r="N25">
            <v>2600</v>
          </cell>
          <cell r="Q25">
            <v>14.16955017301038</v>
          </cell>
          <cell r="R25">
            <v>5.1730103806228378</v>
          </cell>
          <cell r="S25">
            <v>285</v>
          </cell>
          <cell r="T25">
            <v>270</v>
          </cell>
          <cell r="U25">
            <v>228</v>
          </cell>
          <cell r="W25">
            <v>2600</v>
          </cell>
          <cell r="X25">
            <v>5</v>
          </cell>
          <cell r="Y25">
            <v>520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D26">
            <v>1410</v>
          </cell>
          <cell r="E26">
            <v>2000</v>
          </cell>
          <cell r="F26">
            <v>915</v>
          </cell>
          <cell r="G26">
            <v>2330</v>
          </cell>
          <cell r="H26">
            <v>1</v>
          </cell>
          <cell r="I26">
            <v>909</v>
          </cell>
          <cell r="J26">
            <v>6</v>
          </cell>
          <cell r="M26">
            <v>183</v>
          </cell>
          <cell r="Q26">
            <v>12.73224043715847</v>
          </cell>
          <cell r="R26">
            <v>12.73224043715847</v>
          </cell>
          <cell r="S26">
            <v>233</v>
          </cell>
          <cell r="T26">
            <v>167</v>
          </cell>
          <cell r="U26">
            <v>221.1</v>
          </cell>
          <cell r="W26">
            <v>0</v>
          </cell>
          <cell r="X26">
            <v>5</v>
          </cell>
          <cell r="Y26">
            <v>0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  <cell r="D27">
            <v>54</v>
          </cell>
          <cell r="G27">
            <v>54</v>
          </cell>
          <cell r="H27">
            <v>0.33</v>
          </cell>
          <cell r="J27">
            <v>0</v>
          </cell>
          <cell r="M27">
            <v>0</v>
          </cell>
          <cell r="Q27" t="e">
            <v>#DIV/0!</v>
          </cell>
          <cell r="R27" t="e">
            <v>#DIV/0!</v>
          </cell>
          <cell r="S27">
            <v>0</v>
          </cell>
          <cell r="T27">
            <v>0</v>
          </cell>
          <cell r="U27">
            <v>0</v>
          </cell>
          <cell r="V27" t="str">
            <v>нужно продавать!!!</v>
          </cell>
          <cell r="W27">
            <v>0</v>
          </cell>
          <cell r="X27">
            <v>6</v>
          </cell>
          <cell r="Y27">
            <v>0</v>
          </cell>
        </row>
        <row r="28">
          <cell r="A28" t="str">
            <v>Фрай-пицца с ветчиной и грибами ТМ Зареченские ТС Зареченские продукты.  Поком</v>
          </cell>
          <cell r="B28" t="str">
            <v>кг</v>
          </cell>
          <cell r="E28">
            <v>51</v>
          </cell>
          <cell r="G28">
            <v>51</v>
          </cell>
          <cell r="H28">
            <v>1</v>
          </cell>
          <cell r="J28">
            <v>0</v>
          </cell>
          <cell r="M28">
            <v>0</v>
          </cell>
          <cell r="Q28" t="e">
            <v>#DIV/0!</v>
          </cell>
          <cell r="R28" t="e">
            <v>#DIV/0!</v>
          </cell>
          <cell r="S28">
            <v>3</v>
          </cell>
          <cell r="T28">
            <v>0</v>
          </cell>
          <cell r="U28">
            <v>0</v>
          </cell>
          <cell r="W28">
            <v>0</v>
          </cell>
          <cell r="X28">
            <v>3</v>
          </cell>
          <cell r="Y28">
            <v>0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D29">
            <v>977</v>
          </cell>
          <cell r="E29">
            <v>2006</v>
          </cell>
          <cell r="F29">
            <v>660</v>
          </cell>
          <cell r="G29">
            <v>2155</v>
          </cell>
          <cell r="H29">
            <v>0.25</v>
          </cell>
          <cell r="I29">
            <v>654</v>
          </cell>
          <cell r="J29">
            <v>6</v>
          </cell>
          <cell r="M29">
            <v>132</v>
          </cell>
          <cell r="Q29">
            <v>16.325757575757574</v>
          </cell>
          <cell r="R29">
            <v>16.325757575757574</v>
          </cell>
          <cell r="S29">
            <v>179.4</v>
          </cell>
          <cell r="T29">
            <v>128.6</v>
          </cell>
          <cell r="U29">
            <v>199.8</v>
          </cell>
          <cell r="W29">
            <v>0</v>
          </cell>
          <cell r="X29">
            <v>12</v>
          </cell>
          <cell r="Y29">
            <v>0</v>
          </cell>
        </row>
        <row r="30">
          <cell r="A30" t="str">
            <v>Хрустящие крылышки ТМ Зареченские ТС Зареченские продукты.   Поком</v>
          </cell>
          <cell r="B30" t="str">
            <v>кг</v>
          </cell>
          <cell r="D30">
            <v>352.8</v>
          </cell>
          <cell r="E30">
            <v>84.6</v>
          </cell>
          <cell r="F30">
            <v>180</v>
          </cell>
          <cell r="G30">
            <v>234</v>
          </cell>
          <cell r="H30">
            <v>1</v>
          </cell>
          <cell r="I30">
            <v>185.4</v>
          </cell>
          <cell r="J30">
            <v>-5.4000000000000057</v>
          </cell>
          <cell r="M30">
            <v>36</v>
          </cell>
          <cell r="N30">
            <v>250</v>
          </cell>
          <cell r="Q30">
            <v>13.444444444444445</v>
          </cell>
          <cell r="R30">
            <v>6.5</v>
          </cell>
          <cell r="S30">
            <v>36.72</v>
          </cell>
          <cell r="T30">
            <v>33.6</v>
          </cell>
          <cell r="U30">
            <v>34.56</v>
          </cell>
          <cell r="W30">
            <v>250</v>
          </cell>
          <cell r="X30">
            <v>1.8</v>
          </cell>
          <cell r="Y30">
            <v>139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 t="str">
            <v>Дек</v>
          </cell>
          <cell r="D31">
            <v>1469</v>
          </cell>
          <cell r="E31">
            <v>2022</v>
          </cell>
          <cell r="F31">
            <v>800</v>
          </cell>
          <cell r="G31">
            <v>2481</v>
          </cell>
          <cell r="H31">
            <v>0.25</v>
          </cell>
          <cell r="I31">
            <v>794</v>
          </cell>
          <cell r="J31">
            <v>6</v>
          </cell>
          <cell r="M31">
            <v>160</v>
          </cell>
          <cell r="Q31">
            <v>15.50625</v>
          </cell>
          <cell r="R31">
            <v>15.50625</v>
          </cell>
          <cell r="S31">
            <v>235.2</v>
          </cell>
          <cell r="T31">
            <v>173</v>
          </cell>
          <cell r="U31">
            <v>234</v>
          </cell>
          <cell r="W31">
            <v>0</v>
          </cell>
          <cell r="X31">
            <v>12</v>
          </cell>
          <cell r="Y31">
            <v>0</v>
          </cell>
        </row>
        <row r="32">
          <cell r="A32" t="str">
            <v>Чебупицца Пепперони ТМ Горячая штучка ТС Чебупицца 0.25кг зам  ПОКОМ</v>
          </cell>
          <cell r="B32" t="str">
            <v>шт</v>
          </cell>
          <cell r="C32" t="str">
            <v>Дек</v>
          </cell>
          <cell r="D32">
            <v>1396</v>
          </cell>
          <cell r="E32">
            <v>3000</v>
          </cell>
          <cell r="F32">
            <v>797</v>
          </cell>
          <cell r="G32">
            <v>3360</v>
          </cell>
          <cell r="H32">
            <v>0.25</v>
          </cell>
          <cell r="I32">
            <v>793</v>
          </cell>
          <cell r="J32">
            <v>4</v>
          </cell>
          <cell r="M32">
            <v>159.4</v>
          </cell>
          <cell r="Q32">
            <v>21.07904642409034</v>
          </cell>
          <cell r="R32">
            <v>21.07904642409034</v>
          </cell>
          <cell r="S32">
            <v>240.2</v>
          </cell>
          <cell r="T32">
            <v>180.4</v>
          </cell>
          <cell r="U32">
            <v>269.60000000000002</v>
          </cell>
          <cell r="W32">
            <v>0</v>
          </cell>
          <cell r="X32">
            <v>12</v>
          </cell>
          <cell r="Y32">
            <v>0</v>
          </cell>
        </row>
        <row r="33">
          <cell r="A33" t="str">
            <v>Чебуреки Мясные вес 2,7 кг ТМ Зареченские ТС Зареченские продукты   Поком</v>
          </cell>
          <cell r="B33" t="str">
            <v>кг</v>
          </cell>
          <cell r="D33">
            <v>124.2</v>
          </cell>
          <cell r="F33">
            <v>35.1</v>
          </cell>
          <cell r="G33">
            <v>78.3</v>
          </cell>
          <cell r="H33">
            <v>1</v>
          </cell>
          <cell r="I33">
            <v>34.700000000000003</v>
          </cell>
          <cell r="J33">
            <v>0.39999999999999858</v>
          </cell>
          <cell r="M33">
            <v>7.0200000000000005</v>
          </cell>
          <cell r="N33">
            <v>5.9400000000000119</v>
          </cell>
          <cell r="Q33">
            <v>12</v>
          </cell>
          <cell r="R33">
            <v>11.153846153846153</v>
          </cell>
          <cell r="S33">
            <v>0</v>
          </cell>
          <cell r="T33">
            <v>9.7200000000000006</v>
          </cell>
          <cell r="U33">
            <v>7.0200000000000005</v>
          </cell>
          <cell r="W33">
            <v>5.9400000000000119</v>
          </cell>
          <cell r="X33">
            <v>2.7</v>
          </cell>
          <cell r="Y33">
            <v>2</v>
          </cell>
        </row>
        <row r="34">
          <cell r="A34" t="str">
            <v>Чебуреки сочные ТМ Зареченские ТС Зареченские продукты.  Поком</v>
          </cell>
          <cell r="B34" t="str">
            <v>кг</v>
          </cell>
          <cell r="D34">
            <v>2285</v>
          </cell>
          <cell r="E34">
            <v>575</v>
          </cell>
          <cell r="F34">
            <v>1020</v>
          </cell>
          <cell r="G34">
            <v>1740</v>
          </cell>
          <cell r="H34">
            <v>1</v>
          </cell>
          <cell r="I34">
            <v>1020</v>
          </cell>
          <cell r="J34">
            <v>0</v>
          </cell>
          <cell r="L34">
            <v>570</v>
          </cell>
          <cell r="M34">
            <v>204</v>
          </cell>
          <cell r="N34">
            <v>1500</v>
          </cell>
          <cell r="Q34">
            <v>18.676470588235293</v>
          </cell>
          <cell r="R34">
            <v>11.323529411764707</v>
          </cell>
          <cell r="S34">
            <v>80</v>
          </cell>
          <cell r="T34">
            <v>292</v>
          </cell>
          <cell r="U34">
            <v>200</v>
          </cell>
          <cell r="W34">
            <v>1500</v>
          </cell>
          <cell r="X34">
            <v>5</v>
          </cell>
          <cell r="Y34">
            <v>300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>
        <row r="1">
          <cell r="A1" t="str">
            <v>Склад БЕРДЯНСК</v>
          </cell>
        </row>
      </sheetData>
      <sheetData sheetId="2" refreshError="1"/>
      <sheetData sheetId="3">
        <row r="1">
          <cell r="A1" t="str">
            <v>Склад ЛУГАНСК</v>
          </cell>
        </row>
      </sheetData>
      <sheetData sheetId="4">
        <row r="1">
          <cell r="A1" t="str">
            <v>2 ЗПФ Мелитополь</v>
          </cell>
          <cell r="D1">
            <v>15561.9</v>
          </cell>
        </row>
        <row r="2">
          <cell r="A2" t="str">
            <v>ПОКОМ Логистический Партнер</v>
          </cell>
          <cell r="D2">
            <v>15561.9</v>
          </cell>
        </row>
        <row r="3">
          <cell r="A3" t="str">
            <v>ПОКОМ Логистический Партнер Заморозка</v>
          </cell>
          <cell r="D3">
            <v>15561.9</v>
          </cell>
        </row>
        <row r="4">
          <cell r="A4" t="str">
            <v>Готовые чебупели с ветчиной и сыром Горячая штучка 0,3кг зам  ПОКОМ</v>
          </cell>
          <cell r="D4">
            <v>909</v>
          </cell>
        </row>
        <row r="5">
          <cell r="A5" t="str">
            <v>Готовые чебупели сочные с мясом ТМ Горячая штучка  0,3кг зам  ПОКОМ</v>
          </cell>
          <cell r="D5">
            <v>947</v>
          </cell>
        </row>
        <row r="6">
          <cell r="A6" t="str">
            <v>Жар-ладушки с клубникой и вишней ТМ Зареченские ТС Зареченские продукты.  Поком</v>
          </cell>
          <cell r="D6">
            <v>43.1</v>
          </cell>
        </row>
        <row r="7">
          <cell r="A7" t="str">
            <v>ЖАР-мени ТМ Зареченские ТС Зареченские продукты.   Поком</v>
          </cell>
          <cell r="D7">
            <v>238</v>
          </cell>
        </row>
        <row r="8">
          <cell r="A8" t="str">
            <v>Мини-сосиски в тесте "Фрайпики" 3,7кг ВЕС, ТМ Зареченские  ПОКОМ</v>
          </cell>
          <cell r="D8">
            <v>295</v>
          </cell>
        </row>
        <row r="9">
          <cell r="A9" t="str">
            <v>Мини-сосиски в тесте Фрайпики 1,8кг ВЕС ТМ Зареченские  Поком</v>
          </cell>
          <cell r="D9">
            <v>23.4</v>
          </cell>
        </row>
        <row r="10">
          <cell r="A10" t="str">
            <v>Наггетсы Нагетосы Сочная курочка ТМ Горячая штучка 0,25 кг зам  ПОКОМ</v>
          </cell>
          <cell r="D10">
            <v>695</v>
          </cell>
        </row>
        <row r="11">
          <cell r="A11" t="str">
            <v>Наггетсы с индейкой 0,25кг ТМ Вязанка ТС Няняггетсы Сливушки НД2 замор.  ПОКОМ</v>
          </cell>
          <cell r="D11">
            <v>589</v>
          </cell>
        </row>
        <row r="12">
          <cell r="A12" t="str">
            <v>Наггетсы Хрустящие ТМ Зареченские ТС Зареченские продукты. Поком</v>
          </cell>
          <cell r="D12">
            <v>574</v>
          </cell>
        </row>
        <row r="13">
          <cell r="A13" t="str">
            <v>Пельмени Grandmeni со сливочным маслом Горячая штучка 0,75 кг ПОКОМ</v>
          </cell>
          <cell r="D13">
            <v>376</v>
          </cell>
        </row>
        <row r="14">
          <cell r="A14" t="str">
            <v>Пельмени Бигбули с мясом, Горячая штучка 0,9кг  ПОКОМ</v>
          </cell>
          <cell r="D14">
            <v>305</v>
          </cell>
        </row>
        <row r="15">
          <cell r="A15" t="str">
            <v>Пельмени Бульмени с говядиной и свининой Горячая шт. 0,9 кг  ПОКОМ</v>
          </cell>
          <cell r="D15">
            <v>950</v>
          </cell>
        </row>
        <row r="16">
          <cell r="A16" t="str">
            <v>Пельмени Бульмени с говядиной и свининой Горячая штучка 0,43  ПОКОМ</v>
          </cell>
          <cell r="D16">
            <v>63</v>
          </cell>
        </row>
        <row r="17">
          <cell r="A17" t="str">
            <v>Пельмени Бульмени с говядиной и свининой Наваристые Горячая штучка ВЕС  ПОКОМ</v>
          </cell>
          <cell r="D17">
            <v>1770</v>
          </cell>
        </row>
        <row r="18">
          <cell r="A18" t="str">
            <v>Пельмени Бульмени со сливочным маслом Горячая штучка 0,9 кг  ПОКОМ</v>
          </cell>
          <cell r="D18">
            <v>1034</v>
          </cell>
        </row>
        <row r="19">
          <cell r="A19" t="str">
            <v>Пельмени Бульмени со сливочным маслом ТМ Горячая шт. 0,43 кг  ПОКОМ</v>
          </cell>
          <cell r="D19">
            <v>144</v>
          </cell>
        </row>
        <row r="20">
          <cell r="A20" t="str">
            <v>Пельмени Мясорубские ТМ Стародворье фоу-пак равиоли 0,7 кг.  Поком</v>
          </cell>
          <cell r="D20">
            <v>217</v>
          </cell>
        </row>
        <row r="21">
          <cell r="A21" t="str">
            <v>Пельмени Отборные из свинины и говядины 0,9 кг ТМ Стародворье ТС Медвежье ушко  ПОКОМ</v>
          </cell>
          <cell r="D21">
            <v>107</v>
          </cell>
        </row>
        <row r="22">
          <cell r="A22" t="str">
            <v>Пельмени Отборные с говядиной 0,9 кг НОВА ТМ Стародворье ТС Медвежье ушко  ПОКОМ</v>
          </cell>
          <cell r="D22">
            <v>89</v>
          </cell>
        </row>
        <row r="23">
          <cell r="A23" t="str">
            <v>Пельмени С говядиной и свининой, ВЕС, ТМ Славница сфера пуговки  ПОКОМ</v>
          </cell>
          <cell r="D23">
            <v>1430</v>
          </cell>
        </row>
        <row r="24">
          <cell r="A24" t="str">
            <v>Пельмени Со свининой и говядиной ТМ Особый рецепт Любимая ложка 1,0 кг  ПОКОМ</v>
          </cell>
          <cell r="D24">
            <v>902</v>
          </cell>
        </row>
        <row r="25">
          <cell r="A25" t="str">
            <v>Сосиски Оригинальные заморож. ТМ Стародворье в вак 0,33 кг  Поком</v>
          </cell>
          <cell r="D25">
            <v>2</v>
          </cell>
        </row>
        <row r="26">
          <cell r="A26" t="str">
            <v>Фрай-пицца с ветчиной и грибами ТМ Зареченские ТС Зареченские продукты.  Поком</v>
          </cell>
          <cell r="D26">
            <v>40.4</v>
          </cell>
        </row>
        <row r="27">
          <cell r="A27" t="str">
            <v>Хотстеры ТМ Горячая штучка ТС Хотстеры 0,25 кг зам  ПОКОМ</v>
          </cell>
          <cell r="D27">
            <v>718</v>
          </cell>
        </row>
        <row r="28">
          <cell r="A28" t="str">
            <v>Хрустящие крылышки ТМ Зареченские ТС Зареченские продукты.   Поком</v>
          </cell>
          <cell r="D28">
            <v>181.6</v>
          </cell>
        </row>
        <row r="29">
          <cell r="A29" t="str">
            <v>Чебупицца курочка по-итальянски Горячая штучка 0,25 кг зам  ПОКОМ</v>
          </cell>
          <cell r="D29">
            <v>1022</v>
          </cell>
        </row>
        <row r="30">
          <cell r="A30" t="str">
            <v>Чебупицца Пепперони ТМ Горячая штучка ТС Чебупицца 0.25кг зам  ПОКОМ</v>
          </cell>
          <cell r="D30">
            <v>947</v>
          </cell>
        </row>
        <row r="31">
          <cell r="A31" t="str">
            <v>Чебуреки Мясные вес 2,7 кг ТМ Зареченские ТС Зареченские продукты   Поком</v>
          </cell>
          <cell r="D31">
            <v>5.4</v>
          </cell>
        </row>
        <row r="32">
          <cell r="A32" t="str">
            <v>Чебуреки сочные ТМ Зареченские ТС Зареченские продукты.  Поком</v>
          </cell>
          <cell r="D32">
            <v>945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35"/>
  <sheetViews>
    <sheetView tabSelected="1" workbookViewId="0">
      <pane ySplit="5" topLeftCell="A6" activePane="bottomLeft" state="frozen"/>
      <selection pane="bottomLeft" activeCell="Z8" sqref="Z8"/>
    </sheetView>
  </sheetViews>
  <sheetFormatPr defaultColWidth="10.5" defaultRowHeight="11.45" customHeight="1" outlineLevelRow="1" x14ac:dyDescent="0.2"/>
  <cols>
    <col min="1" max="1" width="64.83203125" style="1" customWidth="1"/>
    <col min="2" max="2" width="3.6640625" style="1" customWidth="1"/>
    <col min="3" max="6" width="6.6640625" style="1" customWidth="1"/>
    <col min="7" max="7" width="4.83203125" style="24" customWidth="1"/>
    <col min="8" max="10" width="7.83203125" style="2" customWidth="1"/>
    <col min="11" max="11" width="1" style="2" customWidth="1"/>
    <col min="12" max="14" width="7.83203125" style="2" customWidth="1"/>
    <col min="15" max="15" width="20.6640625" style="2" customWidth="1"/>
    <col min="16" max="17" width="5.33203125" style="2" customWidth="1"/>
    <col min="18" max="20" width="7.83203125" style="2" customWidth="1"/>
    <col min="21" max="21" width="24.6640625" style="2" customWidth="1"/>
    <col min="22" max="22" width="10.5" style="2"/>
    <col min="23" max="23" width="10.5" style="24"/>
    <col min="24" max="24" width="10.5" style="25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12.95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39</v>
      </c>
      <c r="H3" s="12" t="s">
        <v>40</v>
      </c>
      <c r="I3" s="12" t="s">
        <v>41</v>
      </c>
      <c r="J3" s="12" t="s">
        <v>42</v>
      </c>
      <c r="K3" s="12" t="s">
        <v>42</v>
      </c>
      <c r="L3" s="12" t="s">
        <v>43</v>
      </c>
      <c r="M3" s="13" t="s">
        <v>44</v>
      </c>
      <c r="N3" s="14" t="s">
        <v>45</v>
      </c>
      <c r="O3" s="15"/>
      <c r="P3" s="12" t="s">
        <v>46</v>
      </c>
      <c r="Q3" s="12" t="s">
        <v>47</v>
      </c>
      <c r="R3" s="13" t="s">
        <v>48</v>
      </c>
      <c r="S3" s="13" t="s">
        <v>49</v>
      </c>
      <c r="T3" s="13" t="s">
        <v>57</v>
      </c>
      <c r="U3" s="16" t="s">
        <v>50</v>
      </c>
      <c r="V3" s="12" t="s">
        <v>51</v>
      </c>
      <c r="W3" s="11"/>
      <c r="X3" s="17" t="s">
        <v>52</v>
      </c>
      <c r="Y3" s="12" t="s">
        <v>53</v>
      </c>
    </row>
    <row r="4" spans="1:25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/>
      <c r="I4" s="12"/>
      <c r="J4" s="13" t="s">
        <v>59</v>
      </c>
      <c r="K4" s="13"/>
      <c r="L4" s="12"/>
      <c r="M4" s="18"/>
      <c r="N4" s="14" t="s">
        <v>54</v>
      </c>
      <c r="O4" s="15" t="s">
        <v>55</v>
      </c>
      <c r="P4" s="12"/>
      <c r="Q4" s="12"/>
      <c r="R4" s="12"/>
      <c r="S4" s="12"/>
      <c r="T4" s="12"/>
      <c r="U4" s="12"/>
      <c r="V4" s="12"/>
      <c r="W4" s="11"/>
      <c r="X4" s="19"/>
      <c r="Y4" s="20"/>
    </row>
    <row r="5" spans="1:25" ht="12" customHeight="1" x14ac:dyDescent="0.2">
      <c r="A5" s="6"/>
      <c r="B5" s="7"/>
      <c r="C5" s="5"/>
      <c r="D5" s="5"/>
      <c r="E5" s="21">
        <f t="shared" ref="E5:F5" si="0">SUM(E6:E210)</f>
        <v>15605.599999999999</v>
      </c>
      <c r="F5" s="21">
        <f t="shared" si="0"/>
        <v>26663.8</v>
      </c>
      <c r="G5" s="11"/>
      <c r="H5" s="21">
        <f t="shared" ref="H5:N5" si="1">SUM(H6:H210)</f>
        <v>15561.9</v>
      </c>
      <c r="I5" s="21">
        <f t="shared" si="1"/>
        <v>43.700000000000024</v>
      </c>
      <c r="J5" s="21">
        <f t="shared" si="1"/>
        <v>10048</v>
      </c>
      <c r="K5" s="21">
        <f t="shared" si="1"/>
        <v>0</v>
      </c>
      <c r="L5" s="21">
        <f t="shared" si="1"/>
        <v>3121.1200000000003</v>
      </c>
      <c r="M5" s="21">
        <f t="shared" si="1"/>
        <v>7845.2599999999984</v>
      </c>
      <c r="N5" s="21">
        <f t="shared" si="1"/>
        <v>0</v>
      </c>
      <c r="O5" s="22"/>
      <c r="P5" s="12"/>
      <c r="Q5" s="12"/>
      <c r="R5" s="21">
        <f t="shared" ref="R5:T5" si="2">SUM(R6:R210)</f>
        <v>3070.7799999999997</v>
      </c>
      <c r="S5" s="21">
        <f t="shared" si="2"/>
        <v>3737.5</v>
      </c>
      <c r="T5" s="21">
        <f t="shared" si="2"/>
        <v>3007.2799999999997</v>
      </c>
      <c r="U5" s="12"/>
      <c r="V5" s="21">
        <f>SUM(V6:V210)</f>
        <v>5303.7670000000007</v>
      </c>
      <c r="W5" s="11" t="s">
        <v>56</v>
      </c>
      <c r="X5" s="23">
        <f>SUM(X6:X210)</f>
        <v>1106</v>
      </c>
      <c r="Y5" s="21">
        <f>SUM(Y6:Y210)</f>
        <v>5341.3200000000006</v>
      </c>
    </row>
    <row r="6" spans="1:25" ht="11.1" customHeight="1" x14ac:dyDescent="0.2">
      <c r="A6" s="8" t="s">
        <v>8</v>
      </c>
      <c r="B6" s="8" t="s">
        <v>9</v>
      </c>
      <c r="C6" s="9">
        <v>835</v>
      </c>
      <c r="D6" s="9">
        <v>2004</v>
      </c>
      <c r="E6" s="9">
        <v>930</v>
      </c>
      <c r="F6" s="9">
        <v>1906</v>
      </c>
      <c r="G6" s="24">
        <f>VLOOKUP(A6,[1]TDSheet!$A:$H,8,0)</f>
        <v>0.3</v>
      </c>
      <c r="H6" s="2">
        <f>VLOOKUP(A6,[2]Мелитополь!$A:$E,4,0)</f>
        <v>909</v>
      </c>
      <c r="I6" s="2">
        <f>E6-H6</f>
        <v>21</v>
      </c>
      <c r="J6" s="2">
        <f>VLOOKUP(A6,[1]TDSheet!$A:$Y,25,0)*W6</f>
        <v>0</v>
      </c>
      <c r="L6" s="2">
        <f>E6/5</f>
        <v>186</v>
      </c>
      <c r="M6" s="26">
        <f>13.5*L6-J6-F6</f>
        <v>605</v>
      </c>
      <c r="N6" s="26"/>
      <c r="P6" s="2">
        <f>(F6+J6+M6)/L6</f>
        <v>13.5</v>
      </c>
      <c r="Q6" s="2">
        <f>(F6+J6)/L6</f>
        <v>10.24731182795699</v>
      </c>
      <c r="R6" s="2">
        <f>VLOOKUP(A6,[1]TDSheet!$A:$T,20,0)</f>
        <v>188.6</v>
      </c>
      <c r="S6" s="2">
        <f>VLOOKUP(A6,[1]TDSheet!$A:$U,21,0)</f>
        <v>264</v>
      </c>
      <c r="T6" s="2">
        <f>VLOOKUP(A6,[1]TDSheet!$A:$M,13,0)</f>
        <v>163.4</v>
      </c>
      <c r="V6" s="2">
        <f>M6*G6</f>
        <v>181.5</v>
      </c>
      <c r="W6" s="24">
        <f>VLOOKUP(A6,[1]TDSheet!$A:$X,24,0)</f>
        <v>12</v>
      </c>
      <c r="X6" s="25">
        <v>51</v>
      </c>
      <c r="Y6" s="2">
        <f>X6*W6*G6</f>
        <v>183.6</v>
      </c>
    </row>
    <row r="7" spans="1:25" ht="11.1" customHeight="1" x14ac:dyDescent="0.2">
      <c r="A7" s="8" t="s">
        <v>10</v>
      </c>
      <c r="B7" s="8" t="s">
        <v>9</v>
      </c>
      <c r="C7" s="9">
        <v>652</v>
      </c>
      <c r="D7" s="9">
        <v>1500</v>
      </c>
      <c r="E7" s="9">
        <v>966</v>
      </c>
      <c r="F7" s="9">
        <v>1186</v>
      </c>
      <c r="G7" s="24">
        <f>VLOOKUP(A7,[1]TDSheet!$A:$H,8,0)</f>
        <v>0.3</v>
      </c>
      <c r="H7" s="2">
        <f>VLOOKUP(A7,[2]Мелитополь!$A:$E,4,0)</f>
        <v>947</v>
      </c>
      <c r="I7" s="2">
        <f t="shared" ref="I7:I34" si="3">E7-H7</f>
        <v>19</v>
      </c>
      <c r="J7" s="2">
        <f>VLOOKUP(A7,[1]TDSheet!$A:$Y,25,0)*W7</f>
        <v>408</v>
      </c>
      <c r="L7" s="2">
        <f t="shared" ref="L7:L34" si="4">E7/5</f>
        <v>193.2</v>
      </c>
      <c r="M7" s="26">
        <f>13.5*L7-J7-F7</f>
        <v>1014.1999999999998</v>
      </c>
      <c r="N7" s="26"/>
      <c r="P7" s="2">
        <f t="shared" ref="P7:P34" si="5">(F7+J7+M7)/L7</f>
        <v>13.5</v>
      </c>
      <c r="Q7" s="2">
        <f t="shared" ref="Q7:Q34" si="6">(F7+J7)/L7</f>
        <v>8.250517598343686</v>
      </c>
      <c r="R7" s="2">
        <f>VLOOKUP(A7,[1]TDSheet!$A:$T,20,0)</f>
        <v>160</v>
      </c>
      <c r="S7" s="2">
        <f>VLOOKUP(A7,[1]TDSheet!$A:$U,21,0)</f>
        <v>207.6</v>
      </c>
      <c r="T7" s="2">
        <f>VLOOKUP(A7,[1]TDSheet!$A:$M,13,0)</f>
        <v>178.6</v>
      </c>
      <c r="V7" s="2">
        <f t="shared" ref="V7:V34" si="7">M7*G7</f>
        <v>304.25999999999993</v>
      </c>
      <c r="W7" s="24">
        <f>VLOOKUP(A7,[1]TDSheet!$A:$X,24,0)</f>
        <v>12</v>
      </c>
      <c r="X7" s="25">
        <v>85</v>
      </c>
      <c r="Y7" s="2">
        <f t="shared" ref="Y7:Y34" si="8">X7*W7*G7</f>
        <v>306</v>
      </c>
    </row>
    <row r="8" spans="1:25" ht="21.95" customHeight="1" x14ac:dyDescent="0.2">
      <c r="A8" s="8" t="s">
        <v>11</v>
      </c>
      <c r="B8" s="8" t="s">
        <v>12</v>
      </c>
      <c r="C8" s="9">
        <v>33.299999999999997</v>
      </c>
      <c r="D8" s="9"/>
      <c r="E8" s="9">
        <v>33.299999999999997</v>
      </c>
      <c r="F8" s="9"/>
      <c r="G8" s="24">
        <f>VLOOKUP(A8,[1]TDSheet!$A:$H,8,0)</f>
        <v>1</v>
      </c>
      <c r="H8" s="2">
        <f>VLOOKUP(A8,[2]Мелитополь!$A:$E,4,0)</f>
        <v>43.1</v>
      </c>
      <c r="I8" s="2">
        <f t="shared" si="3"/>
        <v>-9.8000000000000043</v>
      </c>
      <c r="J8" s="2">
        <f>VLOOKUP(A8,[1]TDSheet!$A:$Y,25,0)*W8</f>
        <v>222</v>
      </c>
      <c r="L8" s="2">
        <f t="shared" si="4"/>
        <v>6.6599999999999993</v>
      </c>
      <c r="M8" s="26"/>
      <c r="N8" s="26"/>
      <c r="P8" s="2">
        <f t="shared" si="5"/>
        <v>33.333333333333336</v>
      </c>
      <c r="Q8" s="2">
        <f t="shared" si="6"/>
        <v>33.333333333333336</v>
      </c>
      <c r="R8" s="2">
        <f>VLOOKUP(A8,[1]TDSheet!$A:$T,20,0)</f>
        <v>0</v>
      </c>
      <c r="S8" s="2">
        <f>VLOOKUP(A8,[1]TDSheet!$A:$U,21,0)</f>
        <v>0</v>
      </c>
      <c r="T8" s="2">
        <f>VLOOKUP(A8,[1]TDSheet!$A:$M,13,0)</f>
        <v>20.72</v>
      </c>
      <c r="V8" s="2">
        <f t="shared" si="7"/>
        <v>0</v>
      </c>
      <c r="W8" s="24">
        <f>VLOOKUP(A8,[1]TDSheet!$A:$X,24,0)</f>
        <v>3.7</v>
      </c>
      <c r="X8" s="25">
        <f t="shared" ref="X8:X34" si="9">M8/W8</f>
        <v>0</v>
      </c>
      <c r="Y8" s="2">
        <f t="shared" si="8"/>
        <v>0</v>
      </c>
    </row>
    <row r="9" spans="1:25" ht="11.1" customHeight="1" x14ac:dyDescent="0.2">
      <c r="A9" s="8" t="s">
        <v>13</v>
      </c>
      <c r="B9" s="8" t="s">
        <v>12</v>
      </c>
      <c r="C9" s="9">
        <v>583</v>
      </c>
      <c r="D9" s="9"/>
      <c r="E9" s="9">
        <v>236.5</v>
      </c>
      <c r="F9" s="9">
        <v>341</v>
      </c>
      <c r="G9" s="24">
        <f>VLOOKUP(A9,[1]TDSheet!$A:$H,8,0)</f>
        <v>1</v>
      </c>
      <c r="H9" s="2">
        <f>VLOOKUP(A9,[2]Мелитополь!$A:$E,4,0)</f>
        <v>238</v>
      </c>
      <c r="I9" s="2">
        <f t="shared" si="3"/>
        <v>-1.5</v>
      </c>
      <c r="J9" s="2">
        <f>VLOOKUP(A9,[1]TDSheet!$A:$Y,25,0)*W9</f>
        <v>451</v>
      </c>
      <c r="L9" s="2">
        <f t="shared" si="4"/>
        <v>47.3</v>
      </c>
      <c r="M9" s="26"/>
      <c r="N9" s="26"/>
      <c r="P9" s="2">
        <f t="shared" si="5"/>
        <v>16.744186046511629</v>
      </c>
      <c r="Q9" s="2">
        <f t="shared" si="6"/>
        <v>16.744186046511629</v>
      </c>
      <c r="R9" s="2">
        <f>VLOOKUP(A9,[1]TDSheet!$A:$T,20,0)</f>
        <v>62.7</v>
      </c>
      <c r="S9" s="2">
        <f>VLOOKUP(A9,[1]TDSheet!$A:$U,21,0)</f>
        <v>61.6</v>
      </c>
      <c r="T9" s="2">
        <f>VLOOKUP(A9,[1]TDSheet!$A:$M,13,0)</f>
        <v>74.8</v>
      </c>
      <c r="V9" s="2">
        <f t="shared" si="7"/>
        <v>0</v>
      </c>
      <c r="W9" s="24">
        <f>VLOOKUP(A9,[1]TDSheet!$A:$X,24,0)</f>
        <v>5.5</v>
      </c>
      <c r="X9" s="25">
        <f t="shared" si="9"/>
        <v>0</v>
      </c>
      <c r="Y9" s="2">
        <f t="shared" si="8"/>
        <v>0</v>
      </c>
    </row>
    <row r="10" spans="1:25" ht="11.1" customHeight="1" x14ac:dyDescent="0.2">
      <c r="A10" s="8" t="s">
        <v>14</v>
      </c>
      <c r="B10" s="8" t="s">
        <v>12</v>
      </c>
      <c r="C10" s="9">
        <v>151.69999999999999</v>
      </c>
      <c r="D10" s="9">
        <v>199.8</v>
      </c>
      <c r="E10" s="9">
        <v>296</v>
      </c>
      <c r="F10" s="9">
        <v>55.5</v>
      </c>
      <c r="G10" s="24">
        <f>VLOOKUP(A10,[1]TDSheet!$A:$H,8,0)</f>
        <v>1</v>
      </c>
      <c r="H10" s="2">
        <f>VLOOKUP(A10,[2]Мелитополь!$A:$E,4,0)</f>
        <v>295</v>
      </c>
      <c r="I10" s="2">
        <f t="shared" si="3"/>
        <v>1</v>
      </c>
      <c r="J10" s="2">
        <f>VLOOKUP(A10,[1]TDSheet!$A:$Y,25,0)*W10</f>
        <v>451.40000000000003</v>
      </c>
      <c r="L10" s="2">
        <f t="shared" si="4"/>
        <v>59.2</v>
      </c>
      <c r="M10" s="26">
        <f>10*L10-J10-F10</f>
        <v>85.099999999999966</v>
      </c>
      <c r="N10" s="26"/>
      <c r="P10" s="2">
        <f t="shared" si="5"/>
        <v>10</v>
      </c>
      <c r="Q10" s="2">
        <f t="shared" si="6"/>
        <v>8.5625</v>
      </c>
      <c r="R10" s="2">
        <f>VLOOKUP(A10,[1]TDSheet!$A:$T,20,0)</f>
        <v>77.679999999999993</v>
      </c>
      <c r="S10" s="2">
        <f>VLOOKUP(A10,[1]TDSheet!$A:$U,21,0)</f>
        <v>77.7</v>
      </c>
      <c r="T10" s="2">
        <f>VLOOKUP(A10,[1]TDSheet!$A:$M,13,0)</f>
        <v>70.3</v>
      </c>
      <c r="V10" s="2">
        <f t="shared" si="7"/>
        <v>85.099999999999966</v>
      </c>
      <c r="W10" s="24">
        <f>VLOOKUP(A10,[1]TDSheet!$A:$X,24,0)</f>
        <v>3.7</v>
      </c>
      <c r="X10" s="25">
        <v>23</v>
      </c>
      <c r="Y10" s="2">
        <f t="shared" si="8"/>
        <v>85.100000000000009</v>
      </c>
    </row>
    <row r="11" spans="1:25" ht="11.1" customHeight="1" x14ac:dyDescent="0.2">
      <c r="A11" s="8" t="s">
        <v>15</v>
      </c>
      <c r="B11" s="8" t="s">
        <v>12</v>
      </c>
      <c r="C11" s="9">
        <v>545.4</v>
      </c>
      <c r="D11" s="9"/>
      <c r="E11" s="9">
        <v>21.6</v>
      </c>
      <c r="F11" s="9">
        <v>522</v>
      </c>
      <c r="G11" s="24">
        <f>VLOOKUP(A11,[1]TDSheet!$A:$H,8,0)</f>
        <v>1</v>
      </c>
      <c r="H11" s="2">
        <f>VLOOKUP(A11,[2]Мелитополь!$A:$E,4,0)</f>
        <v>23.4</v>
      </c>
      <c r="I11" s="2">
        <f t="shared" si="3"/>
        <v>-1.7999999999999972</v>
      </c>
      <c r="J11" s="2">
        <f>VLOOKUP(A11,[1]TDSheet!$A:$Y,25,0)*W11</f>
        <v>0</v>
      </c>
      <c r="L11" s="2">
        <f t="shared" si="4"/>
        <v>4.32</v>
      </c>
      <c r="M11" s="26"/>
      <c r="N11" s="26"/>
      <c r="P11" s="2">
        <f t="shared" si="5"/>
        <v>120.83333333333333</v>
      </c>
      <c r="Q11" s="2">
        <f t="shared" si="6"/>
        <v>120.83333333333333</v>
      </c>
      <c r="R11" s="2">
        <f>VLOOKUP(A11,[1]TDSheet!$A:$T,20,0)</f>
        <v>6.4799999999999995</v>
      </c>
      <c r="S11" s="2">
        <f>VLOOKUP(A11,[1]TDSheet!$A:$U,21,0)</f>
        <v>6.12</v>
      </c>
      <c r="T11" s="2">
        <f>VLOOKUP(A11,[1]TDSheet!$A:$M,13,0)</f>
        <v>5.04</v>
      </c>
      <c r="U11" s="29" t="s">
        <v>60</v>
      </c>
      <c r="V11" s="2">
        <f t="shared" si="7"/>
        <v>0</v>
      </c>
      <c r="W11" s="24">
        <f>VLOOKUP(A11,[1]TDSheet!$A:$X,24,0)</f>
        <v>1.8</v>
      </c>
      <c r="X11" s="25">
        <f t="shared" si="9"/>
        <v>0</v>
      </c>
      <c r="Y11" s="2">
        <f t="shared" si="8"/>
        <v>0</v>
      </c>
    </row>
    <row r="12" spans="1:25" ht="11.1" customHeight="1" x14ac:dyDescent="0.2">
      <c r="A12" s="8" t="s">
        <v>16</v>
      </c>
      <c r="B12" s="8" t="s">
        <v>9</v>
      </c>
      <c r="C12" s="9">
        <v>1152</v>
      </c>
      <c r="D12" s="9">
        <v>1398</v>
      </c>
      <c r="E12" s="9">
        <v>707</v>
      </c>
      <c r="F12" s="9">
        <v>1843</v>
      </c>
      <c r="G12" s="24">
        <f>VLOOKUP(A12,[1]TDSheet!$A:$H,8,0)</f>
        <v>0.25</v>
      </c>
      <c r="H12" s="2">
        <f>VLOOKUP(A12,[2]Мелитополь!$A:$E,4,0)</f>
        <v>695</v>
      </c>
      <c r="I12" s="2">
        <f t="shared" si="3"/>
        <v>12</v>
      </c>
      <c r="J12" s="2">
        <f>VLOOKUP(A12,[1]TDSheet!$A:$Y,25,0)*W12</f>
        <v>0</v>
      </c>
      <c r="L12" s="2">
        <f t="shared" si="4"/>
        <v>141.4</v>
      </c>
      <c r="M12" s="26">
        <f>13.5*L12-J12-F12</f>
        <v>65.900000000000091</v>
      </c>
      <c r="N12" s="26"/>
      <c r="P12" s="2">
        <f t="shared" si="5"/>
        <v>13.5</v>
      </c>
      <c r="Q12" s="2">
        <f t="shared" si="6"/>
        <v>13.033946251768034</v>
      </c>
      <c r="R12" s="2">
        <f>VLOOKUP(A12,[1]TDSheet!$A:$T,20,0)</f>
        <v>128.80000000000001</v>
      </c>
      <c r="S12" s="2">
        <f>VLOOKUP(A12,[1]TDSheet!$A:$U,21,0)</f>
        <v>221.4</v>
      </c>
      <c r="T12" s="2">
        <f>VLOOKUP(A12,[1]TDSheet!$A:$M,13,0)</f>
        <v>119.2</v>
      </c>
      <c r="V12" s="2">
        <f t="shared" si="7"/>
        <v>16.475000000000023</v>
      </c>
      <c r="W12" s="24">
        <f>VLOOKUP(A12,[1]TDSheet!$A:$X,24,0)</f>
        <v>6</v>
      </c>
      <c r="X12" s="25">
        <v>11</v>
      </c>
      <c r="Y12" s="2">
        <f t="shared" si="8"/>
        <v>16.5</v>
      </c>
    </row>
    <row r="13" spans="1:25" ht="11.1" customHeight="1" x14ac:dyDescent="0.2">
      <c r="A13" s="8" t="s">
        <v>17</v>
      </c>
      <c r="B13" s="8" t="s">
        <v>9</v>
      </c>
      <c r="C13" s="9">
        <v>810</v>
      </c>
      <c r="D13" s="9">
        <v>2004</v>
      </c>
      <c r="E13" s="9">
        <v>595</v>
      </c>
      <c r="F13" s="9">
        <v>2219</v>
      </c>
      <c r="G13" s="24">
        <f>VLOOKUP(A13,[1]TDSheet!$A:$H,8,0)</f>
        <v>0.25</v>
      </c>
      <c r="H13" s="2">
        <f>VLOOKUP(A13,[2]Мелитополь!$A:$E,4,0)</f>
        <v>589</v>
      </c>
      <c r="I13" s="2">
        <f t="shared" si="3"/>
        <v>6</v>
      </c>
      <c r="J13" s="2">
        <f>VLOOKUP(A13,[1]TDSheet!$A:$Y,25,0)*W13</f>
        <v>0</v>
      </c>
      <c r="L13" s="2">
        <f t="shared" si="4"/>
        <v>119</v>
      </c>
      <c r="M13" s="26"/>
      <c r="N13" s="26"/>
      <c r="P13" s="2">
        <f t="shared" si="5"/>
        <v>18.647058823529413</v>
      </c>
      <c r="Q13" s="2">
        <f t="shared" si="6"/>
        <v>18.647058823529413</v>
      </c>
      <c r="R13" s="2">
        <f>VLOOKUP(A13,[1]TDSheet!$A:$T,20,0)</f>
        <v>133.4</v>
      </c>
      <c r="S13" s="2">
        <f>VLOOKUP(A13,[1]TDSheet!$A:$U,21,0)</f>
        <v>234.6</v>
      </c>
      <c r="T13" s="2">
        <f>VLOOKUP(A13,[1]TDSheet!$A:$M,13,0)</f>
        <v>113.8</v>
      </c>
      <c r="V13" s="2">
        <f t="shared" si="7"/>
        <v>0</v>
      </c>
      <c r="W13" s="24">
        <f>VLOOKUP(A13,[1]TDSheet!$A:$X,24,0)</f>
        <v>12</v>
      </c>
      <c r="X13" s="25">
        <f t="shared" si="9"/>
        <v>0</v>
      </c>
      <c r="Y13" s="2">
        <f t="shared" si="8"/>
        <v>0</v>
      </c>
    </row>
    <row r="14" spans="1:25" ht="11.1" customHeight="1" x14ac:dyDescent="0.2">
      <c r="A14" s="8" t="s">
        <v>18</v>
      </c>
      <c r="B14" s="8" t="s">
        <v>12</v>
      </c>
      <c r="C14" s="9">
        <v>660</v>
      </c>
      <c r="D14" s="9"/>
      <c r="E14" s="9">
        <v>588</v>
      </c>
      <c r="F14" s="9">
        <v>60</v>
      </c>
      <c r="G14" s="24">
        <f>VLOOKUP(A14,[1]TDSheet!$A:$H,8,0)</f>
        <v>1</v>
      </c>
      <c r="H14" s="2">
        <f>VLOOKUP(A14,[2]Мелитополь!$A:$E,4,0)</f>
        <v>574</v>
      </c>
      <c r="I14" s="2">
        <f t="shared" si="3"/>
        <v>14</v>
      </c>
      <c r="J14" s="2">
        <f>VLOOKUP(A14,[1]TDSheet!$A:$Y,25,0)*W14</f>
        <v>1152</v>
      </c>
      <c r="L14" s="2">
        <f t="shared" si="4"/>
        <v>117.6</v>
      </c>
      <c r="M14" s="26">
        <f t="shared" ref="M14:M15" si="10">13.5*L14-J14-F14</f>
        <v>375.59999999999991</v>
      </c>
      <c r="N14" s="26"/>
      <c r="P14" s="2">
        <f t="shared" si="5"/>
        <v>13.5</v>
      </c>
      <c r="Q14" s="2">
        <f t="shared" si="6"/>
        <v>10.306122448979592</v>
      </c>
      <c r="R14" s="2">
        <f>VLOOKUP(A14,[1]TDSheet!$A:$T,20,0)</f>
        <v>96</v>
      </c>
      <c r="S14" s="2">
        <f>VLOOKUP(A14,[1]TDSheet!$A:$U,21,0)</f>
        <v>81.599999999999994</v>
      </c>
      <c r="T14" s="2">
        <f>VLOOKUP(A14,[1]TDSheet!$A:$M,13,0)</f>
        <v>116.4</v>
      </c>
      <c r="V14" s="2">
        <f t="shared" si="7"/>
        <v>375.59999999999991</v>
      </c>
      <c r="W14" s="24">
        <f>VLOOKUP(A14,[1]TDSheet!$A:$X,24,0)</f>
        <v>6</v>
      </c>
      <c r="X14" s="25">
        <v>63</v>
      </c>
      <c r="Y14" s="2">
        <f t="shared" si="8"/>
        <v>378</v>
      </c>
    </row>
    <row r="15" spans="1:25" ht="11.1" customHeight="1" x14ac:dyDescent="0.2">
      <c r="A15" s="8" t="s">
        <v>19</v>
      </c>
      <c r="B15" s="8" t="s">
        <v>9</v>
      </c>
      <c r="C15" s="9">
        <v>160</v>
      </c>
      <c r="D15" s="9">
        <v>880</v>
      </c>
      <c r="E15" s="9">
        <v>373</v>
      </c>
      <c r="F15" s="9">
        <v>661</v>
      </c>
      <c r="G15" s="24">
        <f>VLOOKUP(A15,[1]TDSheet!$A:$H,8,0)</f>
        <v>0.75</v>
      </c>
      <c r="H15" s="2">
        <f>VLOOKUP(A15,[2]Мелитополь!$A:$E,4,0)</f>
        <v>376</v>
      </c>
      <c r="I15" s="2">
        <f t="shared" si="3"/>
        <v>-3</v>
      </c>
      <c r="J15" s="2">
        <f>VLOOKUP(A15,[1]TDSheet!$A:$Y,25,0)*W15</f>
        <v>0</v>
      </c>
      <c r="L15" s="2">
        <f t="shared" si="4"/>
        <v>74.599999999999994</v>
      </c>
      <c r="M15" s="26">
        <f t="shared" si="10"/>
        <v>346.09999999999991</v>
      </c>
      <c r="N15" s="26"/>
      <c r="P15" s="2">
        <f t="shared" si="5"/>
        <v>13.5</v>
      </c>
      <c r="Q15" s="2">
        <f t="shared" si="6"/>
        <v>8.8605898123324405</v>
      </c>
      <c r="R15" s="2">
        <f>VLOOKUP(A15,[1]TDSheet!$A:$T,20,0)</f>
        <v>49.6</v>
      </c>
      <c r="S15" s="2">
        <f>VLOOKUP(A15,[1]TDSheet!$A:$U,21,0)</f>
        <v>93</v>
      </c>
      <c r="T15" s="2">
        <f>VLOOKUP(A15,[1]TDSheet!$A:$M,13,0)</f>
        <v>55.6</v>
      </c>
      <c r="V15" s="2">
        <f t="shared" si="7"/>
        <v>259.57499999999993</v>
      </c>
      <c r="W15" s="24">
        <f>VLOOKUP(A15,[1]TDSheet!$A:$X,24,0)</f>
        <v>8</v>
      </c>
      <c r="X15" s="25">
        <v>44</v>
      </c>
      <c r="Y15" s="2">
        <f t="shared" si="8"/>
        <v>264</v>
      </c>
    </row>
    <row r="16" spans="1:25" ht="11.1" customHeight="1" x14ac:dyDescent="0.2">
      <c r="A16" s="8" t="s">
        <v>20</v>
      </c>
      <c r="B16" s="8" t="s">
        <v>9</v>
      </c>
      <c r="C16" s="9">
        <v>403</v>
      </c>
      <c r="D16" s="9">
        <v>800</v>
      </c>
      <c r="E16" s="9">
        <v>303</v>
      </c>
      <c r="F16" s="9">
        <v>882</v>
      </c>
      <c r="G16" s="24">
        <f>VLOOKUP(A16,[1]TDSheet!$A:$H,8,0)</f>
        <v>0.9</v>
      </c>
      <c r="H16" s="2">
        <f>VLOOKUP(A16,[2]Мелитополь!$A:$E,4,0)</f>
        <v>305</v>
      </c>
      <c r="I16" s="2">
        <f t="shared" si="3"/>
        <v>-2</v>
      </c>
      <c r="J16" s="2">
        <f>VLOOKUP(A16,[1]TDSheet!$A:$Y,25,0)*W16</f>
        <v>0</v>
      </c>
      <c r="L16" s="2">
        <f t="shared" si="4"/>
        <v>60.6</v>
      </c>
      <c r="M16" s="26"/>
      <c r="N16" s="26"/>
      <c r="P16" s="2">
        <f t="shared" si="5"/>
        <v>14.554455445544555</v>
      </c>
      <c r="Q16" s="2">
        <f t="shared" si="6"/>
        <v>14.554455445544555</v>
      </c>
      <c r="R16" s="2">
        <f>VLOOKUP(A16,[1]TDSheet!$A:$T,20,0)</f>
        <v>62.2</v>
      </c>
      <c r="S16" s="2">
        <f>VLOOKUP(A16,[1]TDSheet!$A:$U,21,0)</f>
        <v>109.4</v>
      </c>
      <c r="T16" s="2">
        <f>VLOOKUP(A16,[1]TDSheet!$A:$M,13,0)</f>
        <v>71.2</v>
      </c>
      <c r="V16" s="2">
        <f t="shared" si="7"/>
        <v>0</v>
      </c>
      <c r="W16" s="24">
        <f>VLOOKUP(A16,[1]TDSheet!$A:$X,24,0)</f>
        <v>8</v>
      </c>
      <c r="X16" s="25">
        <f t="shared" si="9"/>
        <v>0</v>
      </c>
      <c r="Y16" s="2">
        <f t="shared" si="8"/>
        <v>0</v>
      </c>
    </row>
    <row r="17" spans="1:25" ht="11.1" customHeight="1" x14ac:dyDescent="0.2">
      <c r="A17" s="8" t="s">
        <v>21</v>
      </c>
      <c r="B17" s="8" t="s">
        <v>9</v>
      </c>
      <c r="C17" s="9">
        <v>864</v>
      </c>
      <c r="D17" s="9">
        <v>2000</v>
      </c>
      <c r="E17" s="9">
        <v>973</v>
      </c>
      <c r="F17" s="9">
        <v>1915</v>
      </c>
      <c r="G17" s="24">
        <f>VLOOKUP(A17,[1]TDSheet!$A:$H,8,0)</f>
        <v>0.9</v>
      </c>
      <c r="H17" s="2">
        <f>VLOOKUP(A17,[2]Мелитополь!$A:$E,4,0)</f>
        <v>950</v>
      </c>
      <c r="I17" s="2">
        <f t="shared" si="3"/>
        <v>23</v>
      </c>
      <c r="J17" s="2">
        <f>VLOOKUP(A17,[1]TDSheet!$A:$Y,25,0)*W17</f>
        <v>0</v>
      </c>
      <c r="L17" s="2">
        <f t="shared" si="4"/>
        <v>194.6</v>
      </c>
      <c r="M17" s="26">
        <f t="shared" ref="M17:M22" si="11">13.5*L17-J17-F17</f>
        <v>712.09999999999991</v>
      </c>
      <c r="N17" s="26"/>
      <c r="P17" s="2">
        <f t="shared" si="5"/>
        <v>13.5</v>
      </c>
      <c r="Q17" s="2">
        <f t="shared" si="6"/>
        <v>9.8406988694758475</v>
      </c>
      <c r="R17" s="2">
        <f>VLOOKUP(A17,[1]TDSheet!$A:$T,20,0)</f>
        <v>169.6</v>
      </c>
      <c r="S17" s="2">
        <f>VLOOKUP(A17,[1]TDSheet!$A:$U,21,0)</f>
        <v>249.6</v>
      </c>
      <c r="T17" s="2">
        <f>VLOOKUP(A17,[1]TDSheet!$A:$M,13,0)</f>
        <v>173.2</v>
      </c>
      <c r="V17" s="2">
        <f t="shared" si="7"/>
        <v>640.89</v>
      </c>
      <c r="W17" s="24">
        <f>VLOOKUP(A17,[1]TDSheet!$A:$X,24,0)</f>
        <v>8</v>
      </c>
      <c r="X17" s="25">
        <v>89</v>
      </c>
      <c r="Y17" s="2">
        <f t="shared" si="8"/>
        <v>640.80000000000007</v>
      </c>
    </row>
    <row r="18" spans="1:25" ht="11.1" customHeight="1" x14ac:dyDescent="0.2">
      <c r="A18" s="8" t="s">
        <v>22</v>
      </c>
      <c r="B18" s="8" t="s">
        <v>9</v>
      </c>
      <c r="C18" s="9">
        <v>206</v>
      </c>
      <c r="D18" s="9"/>
      <c r="E18" s="9">
        <v>63</v>
      </c>
      <c r="F18" s="9">
        <v>143</v>
      </c>
      <c r="G18" s="24">
        <f>VLOOKUP(A18,[1]TDSheet!$A:$H,8,0)</f>
        <v>0.43</v>
      </c>
      <c r="H18" s="2">
        <f>VLOOKUP(A18,[2]Мелитополь!$A:$E,4,0)</f>
        <v>63</v>
      </c>
      <c r="I18" s="2">
        <f t="shared" si="3"/>
        <v>0</v>
      </c>
      <c r="J18" s="2">
        <f>VLOOKUP(A18,[1]TDSheet!$A:$Y,25,0)*W18</f>
        <v>0</v>
      </c>
      <c r="L18" s="2">
        <f t="shared" si="4"/>
        <v>12.6</v>
      </c>
      <c r="M18" s="26">
        <f t="shared" si="11"/>
        <v>27.099999999999994</v>
      </c>
      <c r="N18" s="26"/>
      <c r="P18" s="2">
        <f t="shared" si="5"/>
        <v>13.5</v>
      </c>
      <c r="Q18" s="2">
        <f t="shared" si="6"/>
        <v>11.34920634920635</v>
      </c>
      <c r="R18" s="2">
        <f>VLOOKUP(A18,[1]TDSheet!$A:$T,20,0)</f>
        <v>24.2</v>
      </c>
      <c r="S18" s="2">
        <f>VLOOKUP(A18,[1]TDSheet!$A:$U,21,0)</f>
        <v>20.6</v>
      </c>
      <c r="T18" s="2">
        <f>VLOOKUP(A18,[1]TDSheet!$A:$M,13,0)</f>
        <v>12.2</v>
      </c>
      <c r="V18" s="2">
        <f t="shared" si="7"/>
        <v>11.652999999999997</v>
      </c>
      <c r="W18" s="24">
        <f>VLOOKUP(A18,[1]TDSheet!$A:$X,24,0)</f>
        <v>16</v>
      </c>
      <c r="X18" s="25">
        <v>2</v>
      </c>
      <c r="Y18" s="2">
        <f t="shared" si="8"/>
        <v>13.76</v>
      </c>
    </row>
    <row r="19" spans="1:25" ht="21.95" customHeight="1" x14ac:dyDescent="0.2">
      <c r="A19" s="8" t="s">
        <v>23</v>
      </c>
      <c r="B19" s="8" t="s">
        <v>12</v>
      </c>
      <c r="C19" s="9">
        <v>2635</v>
      </c>
      <c r="D19" s="9">
        <v>500</v>
      </c>
      <c r="E19" s="9">
        <v>1740</v>
      </c>
      <c r="F19" s="9">
        <v>1395</v>
      </c>
      <c r="G19" s="24">
        <f>VLOOKUP(A19,[1]TDSheet!$A:$H,8,0)</f>
        <v>1</v>
      </c>
      <c r="H19" s="2">
        <f>VLOOKUP(A19,[2]Мелитополь!$A:$E,4,0)</f>
        <v>1770</v>
      </c>
      <c r="I19" s="2">
        <f t="shared" si="3"/>
        <v>-30</v>
      </c>
      <c r="J19" s="2">
        <f>VLOOKUP(A19,[1]TDSheet!$A:$Y,25,0)*W19</f>
        <v>2600</v>
      </c>
      <c r="L19" s="2">
        <f t="shared" si="4"/>
        <v>348</v>
      </c>
      <c r="M19" s="26">
        <f t="shared" si="11"/>
        <v>703</v>
      </c>
      <c r="N19" s="26"/>
      <c r="P19" s="2">
        <f t="shared" si="5"/>
        <v>13.5</v>
      </c>
      <c r="Q19" s="2">
        <f t="shared" si="6"/>
        <v>11.479885057471265</v>
      </c>
      <c r="R19" s="2">
        <f>VLOOKUP(A19,[1]TDSheet!$A:$T,20,0)</f>
        <v>354</v>
      </c>
      <c r="S19" s="2">
        <f>VLOOKUP(A19,[1]TDSheet!$A:$U,21,0)</f>
        <v>318</v>
      </c>
      <c r="T19" s="2">
        <f>VLOOKUP(A19,[1]TDSheet!$A:$M,13,0)</f>
        <v>357</v>
      </c>
      <c r="V19" s="2">
        <f t="shared" si="7"/>
        <v>703</v>
      </c>
      <c r="W19" s="24">
        <f>VLOOKUP(A19,[1]TDSheet!$A:$X,24,0)</f>
        <v>5</v>
      </c>
      <c r="X19" s="25">
        <v>141</v>
      </c>
      <c r="Y19" s="2">
        <f t="shared" si="8"/>
        <v>705</v>
      </c>
    </row>
    <row r="20" spans="1:25" ht="11.1" customHeight="1" x14ac:dyDescent="0.2">
      <c r="A20" s="8" t="s">
        <v>24</v>
      </c>
      <c r="B20" s="8" t="s">
        <v>9</v>
      </c>
      <c r="C20" s="9">
        <v>975</v>
      </c>
      <c r="D20" s="9">
        <v>2000</v>
      </c>
      <c r="E20" s="9">
        <v>1023</v>
      </c>
      <c r="F20" s="9">
        <v>1951</v>
      </c>
      <c r="G20" s="24">
        <f>VLOOKUP(A20,[1]TDSheet!$A:$H,8,0)</f>
        <v>0.9</v>
      </c>
      <c r="H20" s="2">
        <f>VLOOKUP(A20,[2]Мелитополь!$A:$E,4,0)</f>
        <v>1034</v>
      </c>
      <c r="I20" s="2">
        <f t="shared" si="3"/>
        <v>-11</v>
      </c>
      <c r="J20" s="2">
        <f>VLOOKUP(A20,[1]TDSheet!$A:$Y,25,0)*W20</f>
        <v>0</v>
      </c>
      <c r="L20" s="2">
        <f t="shared" si="4"/>
        <v>204.6</v>
      </c>
      <c r="M20" s="26">
        <f t="shared" si="11"/>
        <v>811.09999999999991</v>
      </c>
      <c r="N20" s="26"/>
      <c r="P20" s="2">
        <f t="shared" si="5"/>
        <v>13.5</v>
      </c>
      <c r="Q20" s="2">
        <f t="shared" si="6"/>
        <v>9.5356793743890513</v>
      </c>
      <c r="R20" s="2">
        <f>VLOOKUP(A20,[1]TDSheet!$A:$T,20,0)</f>
        <v>208.8</v>
      </c>
      <c r="S20" s="2">
        <f>VLOOKUP(A20,[1]TDSheet!$A:$U,21,0)</f>
        <v>268.8</v>
      </c>
      <c r="T20" s="2">
        <f>VLOOKUP(A20,[1]TDSheet!$A:$M,13,0)</f>
        <v>212</v>
      </c>
      <c r="V20" s="2">
        <f t="shared" si="7"/>
        <v>729.9899999999999</v>
      </c>
      <c r="W20" s="24">
        <f>VLOOKUP(A20,[1]TDSheet!$A:$X,24,0)</f>
        <v>8</v>
      </c>
      <c r="X20" s="25">
        <v>102</v>
      </c>
      <c r="Y20" s="2">
        <f t="shared" si="8"/>
        <v>734.4</v>
      </c>
    </row>
    <row r="21" spans="1:25" ht="11.1" customHeight="1" x14ac:dyDescent="0.2">
      <c r="A21" s="8" t="s">
        <v>25</v>
      </c>
      <c r="B21" s="8" t="s">
        <v>9</v>
      </c>
      <c r="C21" s="9">
        <v>106</v>
      </c>
      <c r="D21" s="9">
        <v>216</v>
      </c>
      <c r="E21" s="9">
        <v>144</v>
      </c>
      <c r="F21" s="9">
        <v>178</v>
      </c>
      <c r="G21" s="24">
        <f>VLOOKUP(A21,[1]TDSheet!$A:$H,8,0)</f>
        <v>0.43</v>
      </c>
      <c r="H21" s="2">
        <f>VLOOKUP(A21,[2]Мелитополь!$A:$E,4,0)</f>
        <v>144</v>
      </c>
      <c r="I21" s="2">
        <f t="shared" si="3"/>
        <v>0</v>
      </c>
      <c r="J21" s="2">
        <f>VLOOKUP(A21,[1]TDSheet!$A:$Y,25,0)*W21</f>
        <v>32</v>
      </c>
      <c r="L21" s="2">
        <f t="shared" si="4"/>
        <v>28.8</v>
      </c>
      <c r="M21" s="26">
        <f t="shared" si="11"/>
        <v>178.8</v>
      </c>
      <c r="N21" s="26"/>
      <c r="P21" s="2">
        <f t="shared" si="5"/>
        <v>13.5</v>
      </c>
      <c r="Q21" s="2">
        <f t="shared" si="6"/>
        <v>7.2916666666666661</v>
      </c>
      <c r="R21" s="2">
        <f>VLOOKUP(A21,[1]TDSheet!$A:$T,20,0)</f>
        <v>24.2</v>
      </c>
      <c r="S21" s="2">
        <f>VLOOKUP(A21,[1]TDSheet!$A:$U,21,0)</f>
        <v>32</v>
      </c>
      <c r="T21" s="2">
        <f>VLOOKUP(A21,[1]TDSheet!$A:$M,13,0)</f>
        <v>25.8</v>
      </c>
      <c r="V21" s="2">
        <f t="shared" si="7"/>
        <v>76.884</v>
      </c>
      <c r="W21" s="24">
        <f>VLOOKUP(A21,[1]TDSheet!$A:$X,24,0)</f>
        <v>16</v>
      </c>
      <c r="X21" s="25">
        <v>12</v>
      </c>
      <c r="Y21" s="2">
        <f t="shared" si="8"/>
        <v>82.56</v>
      </c>
    </row>
    <row r="22" spans="1:25" ht="11.1" customHeight="1" x14ac:dyDescent="0.2">
      <c r="A22" s="8" t="s">
        <v>26</v>
      </c>
      <c r="B22" s="8" t="s">
        <v>9</v>
      </c>
      <c r="C22" s="9">
        <v>162</v>
      </c>
      <c r="D22" s="9">
        <v>104</v>
      </c>
      <c r="E22" s="9">
        <v>218</v>
      </c>
      <c r="F22" s="9">
        <v>47</v>
      </c>
      <c r="G22" s="24">
        <f>VLOOKUP(A22,[1]TDSheet!$A:$H,8,0)</f>
        <v>0.7</v>
      </c>
      <c r="H22" s="2">
        <f>VLOOKUP(A22,[2]Мелитополь!$A:$E,4,0)</f>
        <v>217</v>
      </c>
      <c r="I22" s="2">
        <f t="shared" si="3"/>
        <v>1</v>
      </c>
      <c r="J22" s="2">
        <f>VLOOKUP(A22,[1]TDSheet!$A:$Y,25,0)*W22</f>
        <v>272</v>
      </c>
      <c r="L22" s="2">
        <f t="shared" si="4"/>
        <v>43.6</v>
      </c>
      <c r="M22" s="26">
        <f t="shared" si="11"/>
        <v>269.60000000000002</v>
      </c>
      <c r="N22" s="26"/>
      <c r="P22" s="2">
        <f t="shared" si="5"/>
        <v>13.5</v>
      </c>
      <c r="Q22" s="2">
        <f t="shared" si="6"/>
        <v>7.3165137614678892</v>
      </c>
      <c r="R22" s="2">
        <f>VLOOKUP(A22,[1]TDSheet!$A:$T,20,0)</f>
        <v>29.4</v>
      </c>
      <c r="S22" s="2">
        <f>VLOOKUP(A22,[1]TDSheet!$A:$U,21,0)</f>
        <v>30.4</v>
      </c>
      <c r="T22" s="2">
        <f>VLOOKUP(A22,[1]TDSheet!$A:$M,13,0)</f>
        <v>34.6</v>
      </c>
      <c r="V22" s="2">
        <f t="shared" si="7"/>
        <v>188.72</v>
      </c>
      <c r="W22" s="24">
        <f>VLOOKUP(A22,[1]TDSheet!$A:$X,24,0)</f>
        <v>8</v>
      </c>
      <c r="X22" s="25">
        <v>34</v>
      </c>
      <c r="Y22" s="2">
        <f t="shared" si="8"/>
        <v>190.39999999999998</v>
      </c>
    </row>
    <row r="23" spans="1:25" ht="21.95" customHeight="1" x14ac:dyDescent="0.2">
      <c r="A23" s="8" t="s">
        <v>27</v>
      </c>
      <c r="B23" s="8" t="s">
        <v>9</v>
      </c>
      <c r="C23" s="9">
        <v>80</v>
      </c>
      <c r="D23" s="9">
        <v>547</v>
      </c>
      <c r="E23" s="9">
        <v>106</v>
      </c>
      <c r="F23" s="9">
        <v>521</v>
      </c>
      <c r="G23" s="24">
        <f>VLOOKUP(A23,[1]TDSheet!$A:$H,8,0)</f>
        <v>0.9</v>
      </c>
      <c r="H23" s="2">
        <f>VLOOKUP(A23,[2]Мелитополь!$A:$E,4,0)</f>
        <v>107</v>
      </c>
      <c r="I23" s="2">
        <f t="shared" si="3"/>
        <v>-1</v>
      </c>
      <c r="J23" s="2">
        <f>VLOOKUP(A23,[1]TDSheet!$A:$Y,25,0)*W23</f>
        <v>0</v>
      </c>
      <c r="L23" s="2">
        <f t="shared" si="4"/>
        <v>21.2</v>
      </c>
      <c r="M23" s="26"/>
      <c r="N23" s="26"/>
      <c r="P23" s="2">
        <f t="shared" si="5"/>
        <v>24.575471698113208</v>
      </c>
      <c r="Q23" s="2">
        <f t="shared" si="6"/>
        <v>24.575471698113208</v>
      </c>
      <c r="R23" s="2">
        <f>VLOOKUP(A23,[1]TDSheet!$A:$T,20,0)</f>
        <v>27</v>
      </c>
      <c r="S23" s="2">
        <f>VLOOKUP(A23,[1]TDSheet!$A:$U,21,0)</f>
        <v>53.4</v>
      </c>
      <c r="T23" s="2">
        <f>VLOOKUP(A23,[1]TDSheet!$A:$M,13,0)</f>
        <v>16.2</v>
      </c>
      <c r="V23" s="2">
        <f t="shared" si="7"/>
        <v>0</v>
      </c>
      <c r="W23" s="24">
        <f>VLOOKUP(A23,[1]TDSheet!$A:$X,24,0)</f>
        <v>8</v>
      </c>
      <c r="X23" s="25">
        <f t="shared" si="9"/>
        <v>0</v>
      </c>
      <c r="Y23" s="2">
        <f t="shared" si="8"/>
        <v>0</v>
      </c>
    </row>
    <row r="24" spans="1:25" ht="21.95" customHeight="1" x14ac:dyDescent="0.2">
      <c r="A24" s="8" t="s">
        <v>28</v>
      </c>
      <c r="B24" s="8" t="s">
        <v>9</v>
      </c>
      <c r="C24" s="9">
        <v>80</v>
      </c>
      <c r="D24" s="9">
        <v>48</v>
      </c>
      <c r="E24" s="9">
        <v>92</v>
      </c>
      <c r="F24" s="9">
        <v>25</v>
      </c>
      <c r="G24" s="24">
        <f>VLOOKUP(A24,[1]TDSheet!$A:$H,8,0)</f>
        <v>0.9</v>
      </c>
      <c r="H24" s="2">
        <f>VLOOKUP(A24,[2]Мелитополь!$A:$E,4,0)</f>
        <v>89</v>
      </c>
      <c r="I24" s="2">
        <f t="shared" si="3"/>
        <v>3</v>
      </c>
      <c r="J24" s="2">
        <f>VLOOKUP(A24,[1]TDSheet!$A:$Y,25,0)*W24</f>
        <v>104</v>
      </c>
      <c r="L24" s="2">
        <f t="shared" si="4"/>
        <v>18.399999999999999</v>
      </c>
      <c r="M24" s="26">
        <f t="shared" ref="M24:M26" si="12">13.5*L24-J24-F24</f>
        <v>119.39999999999998</v>
      </c>
      <c r="N24" s="26"/>
      <c r="P24" s="2">
        <f t="shared" si="5"/>
        <v>13.5</v>
      </c>
      <c r="Q24" s="2">
        <f t="shared" si="6"/>
        <v>7.0108695652173916</v>
      </c>
      <c r="R24" s="2">
        <f>VLOOKUP(A24,[1]TDSheet!$A:$T,20,0)</f>
        <v>13.8</v>
      </c>
      <c r="S24" s="2">
        <f>VLOOKUP(A24,[1]TDSheet!$A:$U,21,0)</f>
        <v>13.6</v>
      </c>
      <c r="T24" s="2">
        <f>VLOOKUP(A24,[1]TDSheet!$A:$M,13,0)</f>
        <v>16.8</v>
      </c>
      <c r="V24" s="2">
        <f t="shared" si="7"/>
        <v>107.45999999999998</v>
      </c>
      <c r="W24" s="24">
        <f>VLOOKUP(A24,[1]TDSheet!$A:$X,24,0)</f>
        <v>8</v>
      </c>
      <c r="X24" s="25">
        <v>15</v>
      </c>
      <c r="Y24" s="2">
        <f t="shared" si="8"/>
        <v>108</v>
      </c>
    </row>
    <row r="25" spans="1:25" ht="11.1" customHeight="1" x14ac:dyDescent="0.2">
      <c r="A25" s="8" t="s">
        <v>29</v>
      </c>
      <c r="B25" s="8" t="s">
        <v>12</v>
      </c>
      <c r="C25" s="9">
        <v>2095</v>
      </c>
      <c r="D25" s="9"/>
      <c r="E25" s="9">
        <v>1430</v>
      </c>
      <c r="F25" s="9">
        <v>665</v>
      </c>
      <c r="G25" s="24">
        <f>VLOOKUP(A25,[1]TDSheet!$A:$H,8,0)</f>
        <v>1</v>
      </c>
      <c r="H25" s="2">
        <f>VLOOKUP(A25,[2]Мелитополь!$A:$E,4,0)</f>
        <v>1430</v>
      </c>
      <c r="I25" s="2">
        <f t="shared" si="3"/>
        <v>0</v>
      </c>
      <c r="J25" s="2">
        <f>VLOOKUP(A25,[1]TDSheet!$A:$Y,25,0)*W25</f>
        <v>2600</v>
      </c>
      <c r="L25" s="2">
        <f t="shared" si="4"/>
        <v>286</v>
      </c>
      <c r="M25" s="26">
        <f t="shared" si="12"/>
        <v>596</v>
      </c>
      <c r="N25" s="26"/>
      <c r="P25" s="2">
        <f t="shared" si="5"/>
        <v>13.5</v>
      </c>
      <c r="Q25" s="2">
        <f t="shared" si="6"/>
        <v>11.416083916083917</v>
      </c>
      <c r="R25" s="2">
        <f>VLOOKUP(A25,[1]TDSheet!$A:$T,20,0)</f>
        <v>270</v>
      </c>
      <c r="S25" s="2">
        <f>VLOOKUP(A25,[1]TDSheet!$A:$U,21,0)</f>
        <v>228</v>
      </c>
      <c r="T25" s="2">
        <f>VLOOKUP(A25,[1]TDSheet!$A:$M,13,0)</f>
        <v>289</v>
      </c>
      <c r="V25" s="2">
        <f t="shared" si="7"/>
        <v>596</v>
      </c>
      <c r="W25" s="24">
        <f>VLOOKUP(A25,[1]TDSheet!$A:$X,24,0)</f>
        <v>5</v>
      </c>
      <c r="X25" s="25">
        <v>120</v>
      </c>
      <c r="Y25" s="2">
        <f t="shared" si="8"/>
        <v>600</v>
      </c>
    </row>
    <row r="26" spans="1:25" ht="11.1" customHeight="1" x14ac:dyDescent="0.2">
      <c r="A26" s="8" t="s">
        <v>30</v>
      </c>
      <c r="B26" s="8" t="s">
        <v>9</v>
      </c>
      <c r="C26" s="9">
        <v>800</v>
      </c>
      <c r="D26" s="9">
        <v>2010</v>
      </c>
      <c r="E26" s="9">
        <v>885</v>
      </c>
      <c r="F26" s="9">
        <v>1910</v>
      </c>
      <c r="G26" s="24">
        <f>VLOOKUP(A26,[1]TDSheet!$A:$H,8,0)</f>
        <v>1</v>
      </c>
      <c r="H26" s="2">
        <f>VLOOKUP(A26,[2]Мелитополь!$A:$E,4,0)</f>
        <v>902</v>
      </c>
      <c r="I26" s="2">
        <f t="shared" si="3"/>
        <v>-17</v>
      </c>
      <c r="J26" s="2">
        <f>VLOOKUP(A26,[1]TDSheet!$A:$Y,25,0)*W26</f>
        <v>0</v>
      </c>
      <c r="L26" s="2">
        <f t="shared" si="4"/>
        <v>177</v>
      </c>
      <c r="M26" s="26">
        <f t="shared" si="12"/>
        <v>479.5</v>
      </c>
      <c r="N26" s="26"/>
      <c r="P26" s="2">
        <f t="shared" si="5"/>
        <v>13.5</v>
      </c>
      <c r="Q26" s="2">
        <f t="shared" si="6"/>
        <v>10.790960451977401</v>
      </c>
      <c r="R26" s="2">
        <f>VLOOKUP(A26,[1]TDSheet!$A:$T,20,0)</f>
        <v>167</v>
      </c>
      <c r="S26" s="2">
        <f>VLOOKUP(A26,[1]TDSheet!$A:$U,21,0)</f>
        <v>221.1</v>
      </c>
      <c r="T26" s="2">
        <f>VLOOKUP(A26,[1]TDSheet!$A:$M,13,0)</f>
        <v>183</v>
      </c>
      <c r="V26" s="2">
        <f t="shared" si="7"/>
        <v>479.5</v>
      </c>
      <c r="W26" s="24">
        <f>VLOOKUP(A26,[1]TDSheet!$A:$X,24,0)</f>
        <v>5</v>
      </c>
      <c r="X26" s="25">
        <v>96</v>
      </c>
      <c r="Y26" s="2">
        <f t="shared" si="8"/>
        <v>480</v>
      </c>
    </row>
    <row r="27" spans="1:25" ht="11.1" customHeight="1" x14ac:dyDescent="0.2">
      <c r="A27" s="27" t="s">
        <v>31</v>
      </c>
      <c r="B27" s="8" t="s">
        <v>9</v>
      </c>
      <c r="C27" s="9">
        <v>54</v>
      </c>
      <c r="D27" s="9"/>
      <c r="E27" s="9">
        <v>2</v>
      </c>
      <c r="F27" s="9">
        <v>52</v>
      </c>
      <c r="G27" s="24">
        <f>VLOOKUP(A27,[1]TDSheet!$A:$H,8,0)</f>
        <v>0.33</v>
      </c>
      <c r="H27" s="2">
        <f>VLOOKUP(A27,[2]Мелитополь!$A:$E,4,0)</f>
        <v>2</v>
      </c>
      <c r="I27" s="2">
        <f t="shared" si="3"/>
        <v>0</v>
      </c>
      <c r="J27" s="2">
        <f>VLOOKUP(A27,[1]TDSheet!$A:$Y,25,0)*W27</f>
        <v>0</v>
      </c>
      <c r="L27" s="2">
        <f t="shared" si="4"/>
        <v>0.4</v>
      </c>
      <c r="M27" s="26"/>
      <c r="N27" s="26"/>
      <c r="P27" s="2">
        <f t="shared" si="5"/>
        <v>130</v>
      </c>
      <c r="Q27" s="2">
        <f t="shared" si="6"/>
        <v>130</v>
      </c>
      <c r="R27" s="2">
        <f>VLOOKUP(A27,[1]TDSheet!$A:$T,20,0)</f>
        <v>0</v>
      </c>
      <c r="S27" s="2">
        <f>VLOOKUP(A27,[1]TDSheet!$A:$U,21,0)</f>
        <v>0</v>
      </c>
      <c r="T27" s="2">
        <f>VLOOKUP(A27,[1]TDSheet!$A:$M,13,0)</f>
        <v>0</v>
      </c>
      <c r="U27" s="28" t="s">
        <v>58</v>
      </c>
      <c r="V27" s="2">
        <f t="shared" si="7"/>
        <v>0</v>
      </c>
      <c r="W27" s="24">
        <f>VLOOKUP(A27,[1]TDSheet!$A:$X,24,0)</f>
        <v>6</v>
      </c>
      <c r="X27" s="25">
        <f t="shared" si="9"/>
        <v>0</v>
      </c>
      <c r="Y27" s="2">
        <f t="shared" si="8"/>
        <v>0</v>
      </c>
    </row>
    <row r="28" spans="1:25" ht="11.1" customHeight="1" x14ac:dyDescent="0.2">
      <c r="A28" s="8" t="s">
        <v>32</v>
      </c>
      <c r="B28" s="8" t="s">
        <v>12</v>
      </c>
      <c r="C28" s="10"/>
      <c r="D28" s="9">
        <v>51</v>
      </c>
      <c r="E28" s="9">
        <v>39</v>
      </c>
      <c r="F28" s="9">
        <v>12</v>
      </c>
      <c r="G28" s="24">
        <f>VLOOKUP(A28,[1]TDSheet!$A:$H,8,0)</f>
        <v>1</v>
      </c>
      <c r="H28" s="2">
        <f>VLOOKUP(A28,[2]Мелитополь!$A:$E,4,0)</f>
        <v>40.4</v>
      </c>
      <c r="I28" s="2">
        <f t="shared" si="3"/>
        <v>-1.3999999999999986</v>
      </c>
      <c r="J28" s="2">
        <f>VLOOKUP(A28,[1]TDSheet!$A:$Y,25,0)*W28</f>
        <v>0</v>
      </c>
      <c r="L28" s="2">
        <f t="shared" si="4"/>
        <v>7.8</v>
      </c>
      <c r="M28" s="26">
        <f t="shared" ref="M28:M31" si="13">13.5*L28-J28-F28</f>
        <v>93.3</v>
      </c>
      <c r="N28" s="26"/>
      <c r="P28" s="2">
        <f t="shared" si="5"/>
        <v>13.5</v>
      </c>
      <c r="Q28" s="2">
        <f t="shared" si="6"/>
        <v>1.5384615384615385</v>
      </c>
      <c r="R28" s="2">
        <f>VLOOKUP(A28,[1]TDSheet!$A:$T,20,0)</f>
        <v>0</v>
      </c>
      <c r="S28" s="2">
        <f>VLOOKUP(A28,[1]TDSheet!$A:$U,21,0)</f>
        <v>0</v>
      </c>
      <c r="T28" s="2">
        <f>VLOOKUP(A28,[1]TDSheet!$A:$M,13,0)</f>
        <v>0</v>
      </c>
      <c r="V28" s="2">
        <f t="shared" si="7"/>
        <v>93.3</v>
      </c>
      <c r="W28" s="24">
        <f>VLOOKUP(A28,[1]TDSheet!$A:$X,24,0)</f>
        <v>3</v>
      </c>
      <c r="X28" s="25">
        <v>32</v>
      </c>
      <c r="Y28" s="2">
        <f t="shared" si="8"/>
        <v>96</v>
      </c>
    </row>
    <row r="29" spans="1:25" ht="11.1" customHeight="1" x14ac:dyDescent="0.2">
      <c r="A29" s="8" t="s">
        <v>33</v>
      </c>
      <c r="B29" s="8" t="s">
        <v>9</v>
      </c>
      <c r="C29" s="9">
        <v>440</v>
      </c>
      <c r="D29" s="9">
        <v>2004</v>
      </c>
      <c r="E29" s="9">
        <v>722</v>
      </c>
      <c r="F29" s="9">
        <v>1718</v>
      </c>
      <c r="G29" s="24">
        <f>VLOOKUP(A29,[1]TDSheet!$A:$H,8,0)</f>
        <v>0.25</v>
      </c>
      <c r="H29" s="2">
        <f>VLOOKUP(A29,[2]Мелитополь!$A:$E,4,0)</f>
        <v>718</v>
      </c>
      <c r="I29" s="2">
        <f t="shared" si="3"/>
        <v>4</v>
      </c>
      <c r="J29" s="2">
        <f>VLOOKUP(A29,[1]TDSheet!$A:$Y,25,0)*W29</f>
        <v>0</v>
      </c>
      <c r="L29" s="2">
        <f t="shared" si="4"/>
        <v>144.4</v>
      </c>
      <c r="M29" s="26">
        <f t="shared" si="13"/>
        <v>231.40000000000009</v>
      </c>
      <c r="N29" s="26"/>
      <c r="P29" s="2">
        <f t="shared" si="5"/>
        <v>13.5</v>
      </c>
      <c r="Q29" s="2">
        <f t="shared" si="6"/>
        <v>11.897506925207756</v>
      </c>
      <c r="R29" s="2">
        <f>VLOOKUP(A29,[1]TDSheet!$A:$T,20,0)</f>
        <v>128.6</v>
      </c>
      <c r="S29" s="2">
        <f>VLOOKUP(A29,[1]TDSheet!$A:$U,21,0)</f>
        <v>199.8</v>
      </c>
      <c r="T29" s="2">
        <f>VLOOKUP(A29,[1]TDSheet!$A:$M,13,0)</f>
        <v>132</v>
      </c>
      <c r="V29" s="2">
        <f t="shared" si="7"/>
        <v>57.850000000000023</v>
      </c>
      <c r="W29" s="24">
        <f>VLOOKUP(A29,[1]TDSheet!$A:$X,24,0)</f>
        <v>12</v>
      </c>
      <c r="X29" s="25">
        <v>20</v>
      </c>
      <c r="Y29" s="2">
        <f t="shared" si="8"/>
        <v>60</v>
      </c>
    </row>
    <row r="30" spans="1:25" ht="11.1" customHeight="1" x14ac:dyDescent="0.2">
      <c r="A30" s="8" t="s">
        <v>34</v>
      </c>
      <c r="B30" s="8" t="s">
        <v>12</v>
      </c>
      <c r="C30" s="9">
        <v>187.2</v>
      </c>
      <c r="D30" s="9">
        <v>84.6</v>
      </c>
      <c r="E30" s="9">
        <v>181.8</v>
      </c>
      <c r="F30" s="9">
        <v>90</v>
      </c>
      <c r="G30" s="24">
        <f>VLOOKUP(A30,[1]TDSheet!$A:$H,8,0)</f>
        <v>1</v>
      </c>
      <c r="H30" s="2">
        <f>VLOOKUP(A30,[2]Мелитополь!$A:$E,4,0)</f>
        <v>181.6</v>
      </c>
      <c r="I30" s="2">
        <f t="shared" si="3"/>
        <v>0.20000000000001705</v>
      </c>
      <c r="J30" s="2">
        <f>VLOOKUP(A30,[1]TDSheet!$A:$Y,25,0)*W30</f>
        <v>250.20000000000002</v>
      </c>
      <c r="L30" s="2">
        <f t="shared" si="4"/>
        <v>36.36</v>
      </c>
      <c r="M30" s="26">
        <f t="shared" si="13"/>
        <v>150.66</v>
      </c>
      <c r="N30" s="26"/>
      <c r="P30" s="2">
        <f t="shared" si="5"/>
        <v>13.5</v>
      </c>
      <c r="Q30" s="2">
        <f t="shared" si="6"/>
        <v>9.3564356435643585</v>
      </c>
      <c r="R30" s="2">
        <f>VLOOKUP(A30,[1]TDSheet!$A:$T,20,0)</f>
        <v>33.6</v>
      </c>
      <c r="S30" s="2">
        <f>VLOOKUP(A30,[1]TDSheet!$A:$U,21,0)</f>
        <v>34.56</v>
      </c>
      <c r="T30" s="2">
        <f>VLOOKUP(A30,[1]TDSheet!$A:$M,13,0)</f>
        <v>36</v>
      </c>
      <c r="V30" s="2">
        <f t="shared" si="7"/>
        <v>150.66</v>
      </c>
      <c r="W30" s="24">
        <f>VLOOKUP(A30,[1]TDSheet!$A:$X,24,0)</f>
        <v>1.8</v>
      </c>
      <c r="X30" s="25">
        <v>84</v>
      </c>
      <c r="Y30" s="2">
        <f t="shared" si="8"/>
        <v>151.20000000000002</v>
      </c>
    </row>
    <row r="31" spans="1:25" ht="11.1" customHeight="1" x14ac:dyDescent="0.2">
      <c r="A31" s="8" t="s">
        <v>35</v>
      </c>
      <c r="B31" s="8" t="s">
        <v>9</v>
      </c>
      <c r="C31" s="9">
        <v>868</v>
      </c>
      <c r="D31" s="9">
        <v>2004</v>
      </c>
      <c r="E31" s="9">
        <v>1032</v>
      </c>
      <c r="F31" s="9">
        <v>1817</v>
      </c>
      <c r="G31" s="24">
        <f>VLOOKUP(A31,[1]TDSheet!$A:$H,8,0)</f>
        <v>0.25</v>
      </c>
      <c r="H31" s="2">
        <f>VLOOKUP(A31,[2]Мелитополь!$A:$E,4,0)</f>
        <v>1022</v>
      </c>
      <c r="I31" s="2">
        <f t="shared" si="3"/>
        <v>10</v>
      </c>
      <c r="J31" s="2">
        <f>VLOOKUP(A31,[1]TDSheet!$A:$Y,25,0)*W31</f>
        <v>0</v>
      </c>
      <c r="L31" s="2">
        <f t="shared" si="4"/>
        <v>206.4</v>
      </c>
      <c r="M31" s="26">
        <f t="shared" si="13"/>
        <v>969.40000000000009</v>
      </c>
      <c r="N31" s="26"/>
      <c r="P31" s="2">
        <f t="shared" si="5"/>
        <v>13.5</v>
      </c>
      <c r="Q31" s="2">
        <f t="shared" si="6"/>
        <v>8.8032945736434112</v>
      </c>
      <c r="R31" s="2">
        <f>VLOOKUP(A31,[1]TDSheet!$A:$T,20,0)</f>
        <v>173</v>
      </c>
      <c r="S31" s="2">
        <f>VLOOKUP(A31,[1]TDSheet!$A:$U,21,0)</f>
        <v>234</v>
      </c>
      <c r="T31" s="2">
        <f>VLOOKUP(A31,[1]TDSheet!$A:$M,13,0)</f>
        <v>160</v>
      </c>
      <c r="V31" s="2">
        <f t="shared" si="7"/>
        <v>242.35000000000002</v>
      </c>
      <c r="W31" s="24">
        <f>VLOOKUP(A31,[1]TDSheet!$A:$X,24,0)</f>
        <v>12</v>
      </c>
      <c r="X31" s="25">
        <v>81</v>
      </c>
      <c r="Y31" s="2">
        <f t="shared" si="8"/>
        <v>243</v>
      </c>
    </row>
    <row r="32" spans="1:25" ht="11.1" customHeight="1" x14ac:dyDescent="0.2">
      <c r="A32" s="8" t="s">
        <v>36</v>
      </c>
      <c r="B32" s="8" t="s">
        <v>9</v>
      </c>
      <c r="C32" s="9">
        <v>714</v>
      </c>
      <c r="D32" s="9">
        <v>3012</v>
      </c>
      <c r="E32" s="9">
        <v>955</v>
      </c>
      <c r="F32" s="9">
        <v>2771</v>
      </c>
      <c r="G32" s="24">
        <f>VLOOKUP(A32,[1]TDSheet!$A:$H,8,0)</f>
        <v>0.25</v>
      </c>
      <c r="H32" s="2">
        <f>VLOOKUP(A32,[2]Мелитополь!$A:$E,4,0)</f>
        <v>947</v>
      </c>
      <c r="I32" s="2">
        <f t="shared" si="3"/>
        <v>8</v>
      </c>
      <c r="J32" s="2">
        <f>VLOOKUP(A32,[1]TDSheet!$A:$Y,25,0)*W32</f>
        <v>0</v>
      </c>
      <c r="L32" s="2">
        <f t="shared" si="4"/>
        <v>191</v>
      </c>
      <c r="M32" s="26"/>
      <c r="N32" s="26"/>
      <c r="P32" s="2">
        <f t="shared" si="5"/>
        <v>14.507853403141361</v>
      </c>
      <c r="Q32" s="2">
        <f t="shared" si="6"/>
        <v>14.507853403141361</v>
      </c>
      <c r="R32" s="2">
        <f>VLOOKUP(A32,[1]TDSheet!$A:$T,20,0)</f>
        <v>180.4</v>
      </c>
      <c r="S32" s="2">
        <f>VLOOKUP(A32,[1]TDSheet!$A:$U,21,0)</f>
        <v>269.60000000000002</v>
      </c>
      <c r="T32" s="2">
        <f>VLOOKUP(A32,[1]TDSheet!$A:$M,13,0)</f>
        <v>159.4</v>
      </c>
      <c r="V32" s="2">
        <f t="shared" si="7"/>
        <v>0</v>
      </c>
      <c r="W32" s="24">
        <f>VLOOKUP(A32,[1]TDSheet!$A:$X,24,0)</f>
        <v>12</v>
      </c>
      <c r="X32" s="25">
        <f t="shared" si="9"/>
        <v>0</v>
      </c>
      <c r="Y32" s="2">
        <f t="shared" si="8"/>
        <v>0</v>
      </c>
    </row>
    <row r="33" spans="1:25" ht="11.1" customHeight="1" x14ac:dyDescent="0.2">
      <c r="A33" s="8" t="s">
        <v>37</v>
      </c>
      <c r="B33" s="8" t="s">
        <v>12</v>
      </c>
      <c r="C33" s="9">
        <v>83.7</v>
      </c>
      <c r="D33" s="9"/>
      <c r="E33" s="9">
        <v>5.4</v>
      </c>
      <c r="F33" s="9">
        <v>78.3</v>
      </c>
      <c r="G33" s="24">
        <f>VLOOKUP(A33,[1]TDSheet!$A:$H,8,0)</f>
        <v>1</v>
      </c>
      <c r="H33" s="2">
        <f>VLOOKUP(A33,[2]Мелитополь!$A:$E,4,0)</f>
        <v>5.4</v>
      </c>
      <c r="I33" s="2">
        <f t="shared" si="3"/>
        <v>0</v>
      </c>
      <c r="J33" s="2">
        <f>VLOOKUP(A33,[1]TDSheet!$A:$Y,25,0)*W33</f>
        <v>5.4</v>
      </c>
      <c r="L33" s="2">
        <f t="shared" si="4"/>
        <v>1.08</v>
      </c>
      <c r="M33" s="26"/>
      <c r="N33" s="26"/>
      <c r="P33" s="2">
        <f t="shared" si="5"/>
        <v>77.5</v>
      </c>
      <c r="Q33" s="2">
        <f t="shared" si="6"/>
        <v>77.5</v>
      </c>
      <c r="R33" s="2">
        <f>VLOOKUP(A33,[1]TDSheet!$A:$T,20,0)</f>
        <v>9.7200000000000006</v>
      </c>
      <c r="S33" s="2">
        <f>VLOOKUP(A33,[1]TDSheet!$A:$U,21,0)</f>
        <v>7.0200000000000005</v>
      </c>
      <c r="T33" s="2">
        <f>VLOOKUP(A33,[1]TDSheet!$A:$M,13,0)</f>
        <v>7.0200000000000005</v>
      </c>
      <c r="U33" s="29" t="s">
        <v>60</v>
      </c>
      <c r="V33" s="2">
        <f t="shared" si="7"/>
        <v>0</v>
      </c>
      <c r="W33" s="24">
        <f>VLOOKUP(A33,[1]TDSheet!$A:$X,24,0)</f>
        <v>2.7</v>
      </c>
      <c r="X33" s="25">
        <f t="shared" si="9"/>
        <v>0</v>
      </c>
      <c r="Y33" s="2">
        <f t="shared" si="8"/>
        <v>0</v>
      </c>
    </row>
    <row r="34" spans="1:25" ht="11.1" customHeight="1" x14ac:dyDescent="0.2">
      <c r="A34" s="8" t="s">
        <v>38</v>
      </c>
      <c r="B34" s="8" t="s">
        <v>12</v>
      </c>
      <c r="C34" s="9">
        <v>1495</v>
      </c>
      <c r="D34" s="9">
        <v>1150</v>
      </c>
      <c r="E34" s="9">
        <v>945</v>
      </c>
      <c r="F34" s="9">
        <v>1700</v>
      </c>
      <c r="G34" s="24">
        <f>VLOOKUP(A34,[1]TDSheet!$A:$H,8,0)</f>
        <v>1</v>
      </c>
      <c r="H34" s="2">
        <f>VLOOKUP(A34,[2]Мелитополь!$A:$E,4,0)</f>
        <v>945</v>
      </c>
      <c r="I34" s="2">
        <f t="shared" si="3"/>
        <v>0</v>
      </c>
      <c r="J34" s="2">
        <f>VLOOKUP(A34,[1]TDSheet!$A:$Y,25,0)*W34</f>
        <v>1500</v>
      </c>
      <c r="L34" s="2">
        <f t="shared" si="4"/>
        <v>189</v>
      </c>
      <c r="M34" s="26"/>
      <c r="N34" s="26"/>
      <c r="P34" s="2">
        <f t="shared" si="5"/>
        <v>16.93121693121693</v>
      </c>
      <c r="Q34" s="2">
        <f t="shared" si="6"/>
        <v>16.93121693121693</v>
      </c>
      <c r="R34" s="2">
        <f>VLOOKUP(A34,[1]TDSheet!$A:$T,20,0)</f>
        <v>292</v>
      </c>
      <c r="S34" s="2">
        <f>VLOOKUP(A34,[1]TDSheet!$A:$U,21,0)</f>
        <v>200</v>
      </c>
      <c r="T34" s="2">
        <f>VLOOKUP(A34,[1]TDSheet!$A:$M,13,0)</f>
        <v>204</v>
      </c>
      <c r="V34" s="2">
        <f t="shared" si="7"/>
        <v>0</v>
      </c>
      <c r="W34" s="24">
        <f>VLOOKUP(A34,[1]TDSheet!$A:$X,24,0)</f>
        <v>5</v>
      </c>
      <c r="X34" s="25">
        <f t="shared" si="9"/>
        <v>0</v>
      </c>
      <c r="Y34" s="2">
        <f t="shared" si="8"/>
        <v>0</v>
      </c>
    </row>
    <row r="35" spans="1:25" ht="11.45" customHeight="1" x14ac:dyDescent="0.2">
      <c r="A35" s="30" t="s">
        <v>61</v>
      </c>
      <c r="B35" s="8" t="s">
        <v>9</v>
      </c>
      <c r="G35" s="11">
        <v>0.25</v>
      </c>
      <c r="M35" s="2">
        <v>12</v>
      </c>
      <c r="U35" s="13" t="s">
        <v>62</v>
      </c>
      <c r="V35" s="2">
        <f t="shared" ref="V35" si="14">M35*G35</f>
        <v>3</v>
      </c>
      <c r="W35" s="24">
        <v>12</v>
      </c>
      <c r="X35" s="25">
        <v>1</v>
      </c>
      <c r="Y35" s="2">
        <f t="shared" ref="Y35" si="15">X35*W35*G35</f>
        <v>3</v>
      </c>
    </row>
  </sheetData>
  <autoFilter ref="A3:Y35" xr:uid="{8814F389-77A8-4BFB-9598-B8AFEED6AA06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2024-01-04T12:11:38Z</dcterms:modified>
</cp:coreProperties>
</file>