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3,01,24 КИ\"/>
    </mc:Choice>
  </mc:AlternateContent>
  <xr:revisionPtr revIDLastSave="0" documentId="13_ncr:1_{FC92BDB6-B99D-4241-B028-5045C8EBC93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37" i="1"/>
  <c r="P33" i="1"/>
  <c r="P30" i="1"/>
  <c r="Z16" i="1" l="1"/>
  <c r="Z23" i="1"/>
  <c r="Z24" i="1"/>
  <c r="Z25" i="1"/>
  <c r="Z63" i="1"/>
  <c r="Z79" i="1"/>
  <c r="Z87" i="1"/>
  <c r="Z95" i="1"/>
  <c r="Z105" i="1"/>
  <c r="Y23" i="1"/>
  <c r="Y25" i="1"/>
  <c r="Y63" i="1"/>
  <c r="Y95" i="1"/>
  <c r="O8" i="1"/>
  <c r="O9" i="1"/>
  <c r="O10" i="1"/>
  <c r="O16" i="1"/>
  <c r="Y16" i="1" s="1"/>
  <c r="O19" i="1"/>
  <c r="O20" i="1"/>
  <c r="O22" i="1"/>
  <c r="O24" i="1"/>
  <c r="Y24" i="1" s="1"/>
  <c r="O27" i="1"/>
  <c r="O28" i="1"/>
  <c r="O29" i="1"/>
  <c r="O32" i="1"/>
  <c r="O39" i="1"/>
  <c r="O40" i="1"/>
  <c r="O42" i="1"/>
  <c r="O43" i="1"/>
  <c r="O45" i="1"/>
  <c r="O46" i="1"/>
  <c r="O47" i="1"/>
  <c r="O48" i="1"/>
  <c r="O53" i="1"/>
  <c r="O54" i="1"/>
  <c r="O55" i="1"/>
  <c r="O56" i="1"/>
  <c r="O57" i="1"/>
  <c r="O58" i="1"/>
  <c r="O60" i="1"/>
  <c r="O64" i="1"/>
  <c r="O66" i="1"/>
  <c r="O68" i="1"/>
  <c r="O69" i="1"/>
  <c r="O71" i="1"/>
  <c r="O73" i="1"/>
  <c r="O79" i="1"/>
  <c r="Y79" i="1" s="1"/>
  <c r="O85" i="1"/>
  <c r="O87" i="1"/>
  <c r="Y87" i="1" s="1"/>
  <c r="O97" i="1"/>
  <c r="O105" i="1"/>
  <c r="Y105" i="1" s="1"/>
  <c r="O6" i="1"/>
  <c r="P5" i="1"/>
  <c r="T23" i="1" l="1"/>
  <c r="T25" i="1"/>
  <c r="T63" i="1"/>
  <c r="T95" i="1"/>
  <c r="S23" i="1"/>
  <c r="S25" i="1"/>
  <c r="S63" i="1"/>
  <c r="S95" i="1"/>
  <c r="M7" i="1"/>
  <c r="T7" i="1" s="1"/>
  <c r="M8" i="1"/>
  <c r="M9" i="1"/>
  <c r="M10" i="1"/>
  <c r="T10" i="1" s="1"/>
  <c r="M13" i="1"/>
  <c r="M14" i="1"/>
  <c r="M15" i="1"/>
  <c r="M16" i="1"/>
  <c r="S16" i="1" s="1"/>
  <c r="M17" i="1"/>
  <c r="M18" i="1"/>
  <c r="M19" i="1"/>
  <c r="M20" i="1"/>
  <c r="M21" i="1"/>
  <c r="M22" i="1"/>
  <c r="S22" i="1" s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T35" i="1" s="1"/>
  <c r="M36" i="1"/>
  <c r="M37" i="1"/>
  <c r="M38" i="1"/>
  <c r="M39" i="1"/>
  <c r="M40" i="1"/>
  <c r="M41" i="1"/>
  <c r="M42" i="1"/>
  <c r="M43" i="1"/>
  <c r="M44" i="1"/>
  <c r="M45" i="1"/>
  <c r="S45" i="1" s="1"/>
  <c r="M46" i="1"/>
  <c r="M47" i="1"/>
  <c r="M48" i="1"/>
  <c r="M49" i="1"/>
  <c r="M50" i="1"/>
  <c r="M51" i="1"/>
  <c r="M52" i="1"/>
  <c r="M53" i="1"/>
  <c r="M54" i="1"/>
  <c r="M55" i="1"/>
  <c r="T55" i="1" s="1"/>
  <c r="M56" i="1"/>
  <c r="M57" i="1"/>
  <c r="M58" i="1"/>
  <c r="M59" i="1"/>
  <c r="M60" i="1"/>
  <c r="M61" i="1"/>
  <c r="M62" i="1"/>
  <c r="M63" i="1"/>
  <c r="M64" i="1"/>
  <c r="M65" i="1"/>
  <c r="M66" i="1"/>
  <c r="S66" i="1" s="1"/>
  <c r="M67" i="1"/>
  <c r="M68" i="1"/>
  <c r="M69" i="1"/>
  <c r="M70" i="1"/>
  <c r="M71" i="1"/>
  <c r="M72" i="1"/>
  <c r="M73" i="1"/>
  <c r="M74" i="1"/>
  <c r="M75" i="1"/>
  <c r="M76" i="1"/>
  <c r="M77" i="1"/>
  <c r="M78" i="1"/>
  <c r="T78" i="1" s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T96" i="1" s="1"/>
  <c r="M97" i="1"/>
  <c r="M98" i="1"/>
  <c r="M99" i="1"/>
  <c r="M100" i="1"/>
  <c r="M101" i="1"/>
  <c r="T101" i="1" s="1"/>
  <c r="M102" i="1"/>
  <c r="M103" i="1"/>
  <c r="M104" i="1"/>
  <c r="M105" i="1"/>
  <c r="M106" i="1"/>
  <c r="M107" i="1"/>
  <c r="M108" i="1"/>
  <c r="M6" i="1"/>
  <c r="F105" i="1"/>
  <c r="F12" i="1"/>
  <c r="E12" i="1"/>
  <c r="M12" i="1" s="1"/>
  <c r="F11" i="1"/>
  <c r="E11" i="1"/>
  <c r="M11" i="1" s="1"/>
  <c r="F9" i="1"/>
  <c r="F57" i="1"/>
  <c r="T51" i="1" l="1"/>
  <c r="S51" i="1"/>
  <c r="T85" i="1"/>
  <c r="S85" i="1"/>
  <c r="T27" i="1"/>
  <c r="S27" i="1"/>
  <c r="S55" i="1"/>
  <c r="S35" i="1"/>
  <c r="T45" i="1"/>
  <c r="T105" i="1"/>
  <c r="T104" i="1"/>
  <c r="S104" i="1"/>
  <c r="T102" i="1"/>
  <c r="S102" i="1"/>
  <c r="T92" i="1"/>
  <c r="S92" i="1"/>
  <c r="T60" i="1"/>
  <c r="S60" i="1"/>
  <c r="T56" i="1"/>
  <c r="S56" i="1"/>
  <c r="T50" i="1"/>
  <c r="S50" i="1"/>
  <c r="T48" i="1"/>
  <c r="S48" i="1"/>
  <c r="T32" i="1"/>
  <c r="S32" i="1"/>
  <c r="T28" i="1"/>
  <c r="S28" i="1"/>
  <c r="T24" i="1"/>
  <c r="S24" i="1"/>
  <c r="S10" i="1"/>
  <c r="S78" i="1"/>
  <c r="S105" i="1"/>
  <c r="T16" i="1"/>
  <c r="T22" i="1"/>
  <c r="T66" i="1"/>
  <c r="T97" i="1"/>
  <c r="S97" i="1"/>
  <c r="T87" i="1"/>
  <c r="S87" i="1"/>
  <c r="T79" i="1"/>
  <c r="S79" i="1"/>
  <c r="T75" i="1"/>
  <c r="S75" i="1"/>
  <c r="T69" i="1"/>
  <c r="S69" i="1"/>
  <c r="T13" i="1"/>
  <c r="S13" i="1"/>
  <c r="S7" i="1"/>
  <c r="J17" i="1"/>
  <c r="J19" i="1"/>
  <c r="J21" i="1"/>
  <c r="J23" i="1"/>
  <c r="J34" i="1"/>
  <c r="J51" i="1"/>
  <c r="J62" i="1"/>
  <c r="J63" i="1"/>
  <c r="J75" i="1"/>
  <c r="J77" i="1"/>
  <c r="J79" i="1"/>
  <c r="J81" i="1"/>
  <c r="J82" i="1"/>
  <c r="J84" i="1"/>
  <c r="J85" i="1"/>
  <c r="J91" i="1"/>
  <c r="J92" i="1"/>
  <c r="J93" i="1"/>
  <c r="J94" i="1"/>
  <c r="J95" i="1"/>
  <c r="J97" i="1"/>
  <c r="J102" i="1"/>
  <c r="J103" i="1"/>
  <c r="J104" i="1"/>
  <c r="J105" i="1"/>
  <c r="J106" i="1"/>
  <c r="J107" i="1"/>
  <c r="J108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8" i="1"/>
  <c r="J18" i="1" s="1"/>
  <c r="I20" i="1"/>
  <c r="J20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6" i="1"/>
  <c r="J76" i="1" s="1"/>
  <c r="I78" i="1"/>
  <c r="J78" i="1" s="1"/>
  <c r="I80" i="1"/>
  <c r="J80" i="1" s="1"/>
  <c r="I83" i="1"/>
  <c r="J83" i="1" s="1"/>
  <c r="I86" i="1"/>
  <c r="J86" i="1" s="1"/>
  <c r="I87" i="1"/>
  <c r="J87" i="1" s="1"/>
  <c r="I88" i="1"/>
  <c r="J88" i="1" s="1"/>
  <c r="I89" i="1"/>
  <c r="J89" i="1" s="1"/>
  <c r="I90" i="1"/>
  <c r="J90" i="1" s="1"/>
  <c r="I96" i="1"/>
  <c r="J96" i="1" s="1"/>
  <c r="I98" i="1"/>
  <c r="J98" i="1" s="1"/>
  <c r="I99" i="1"/>
  <c r="J99" i="1" s="1"/>
  <c r="I100" i="1"/>
  <c r="J100" i="1" s="1"/>
  <c r="I101" i="1"/>
  <c r="J101" i="1" s="1"/>
  <c r="I6" i="1"/>
  <c r="J6" i="1" s="1"/>
  <c r="G7" i="1"/>
  <c r="H7" i="1"/>
  <c r="U7" i="1"/>
  <c r="V7" i="1"/>
  <c r="K8" i="1"/>
  <c r="K9" i="1"/>
  <c r="S9" i="1" s="1"/>
  <c r="K11" i="1"/>
  <c r="S11" i="1" s="1"/>
  <c r="K12" i="1"/>
  <c r="T12" i="1" s="1"/>
  <c r="K14" i="1"/>
  <c r="K15" i="1"/>
  <c r="K17" i="1"/>
  <c r="K19" i="1"/>
  <c r="K20" i="1"/>
  <c r="H23" i="1"/>
  <c r="H25" i="1"/>
  <c r="H27" i="1"/>
  <c r="K29" i="1"/>
  <c r="K30" i="1"/>
  <c r="K31" i="1"/>
  <c r="K33" i="1"/>
  <c r="K34" i="1"/>
  <c r="K36" i="1"/>
  <c r="K37" i="1"/>
  <c r="K38" i="1"/>
  <c r="K39" i="1"/>
  <c r="K40" i="1"/>
  <c r="K41" i="1"/>
  <c r="K42" i="1"/>
  <c r="K43" i="1"/>
  <c r="K44" i="1"/>
  <c r="K46" i="1"/>
  <c r="K47" i="1"/>
  <c r="K49" i="1"/>
  <c r="K52" i="1"/>
  <c r="K53" i="1"/>
  <c r="K54" i="1"/>
  <c r="K57" i="1"/>
  <c r="S57" i="1" s="1"/>
  <c r="K58" i="1"/>
  <c r="K59" i="1"/>
  <c r="K61" i="1"/>
  <c r="K62" i="1"/>
  <c r="H63" i="1"/>
  <c r="K64" i="1"/>
  <c r="K65" i="1"/>
  <c r="K67" i="1"/>
  <c r="K68" i="1"/>
  <c r="K70" i="1"/>
  <c r="K71" i="1"/>
  <c r="K72" i="1"/>
  <c r="K73" i="1"/>
  <c r="K74" i="1"/>
  <c r="X75" i="1"/>
  <c r="K81" i="1"/>
  <c r="H84" i="1"/>
  <c r="K84" i="1"/>
  <c r="K89" i="1"/>
  <c r="K90" i="1"/>
  <c r="K91" i="1"/>
  <c r="H95" i="1"/>
  <c r="H97" i="1"/>
  <c r="G99" i="1"/>
  <c r="H99" i="1"/>
  <c r="K103" i="1"/>
  <c r="G104" i="1"/>
  <c r="H104" i="1"/>
  <c r="U104" i="1"/>
  <c r="V104" i="1"/>
  <c r="G108" i="1"/>
  <c r="H108" i="1"/>
  <c r="K108" i="1"/>
  <c r="U108" i="1"/>
  <c r="V108" i="1"/>
  <c r="X108" i="1"/>
  <c r="K6" i="1"/>
  <c r="Z99" i="1" l="1"/>
  <c r="Y99" i="1"/>
  <c r="Z108" i="1"/>
  <c r="Y108" i="1"/>
  <c r="Z104" i="1"/>
  <c r="Y104" i="1"/>
  <c r="Y7" i="1"/>
  <c r="Z7" i="1"/>
  <c r="S103" i="1"/>
  <c r="T103" i="1"/>
  <c r="T90" i="1"/>
  <c r="S90" i="1"/>
  <c r="T84" i="1"/>
  <c r="S84" i="1"/>
  <c r="S81" i="1"/>
  <c r="T81" i="1"/>
  <c r="T74" i="1"/>
  <c r="T72" i="1"/>
  <c r="S72" i="1"/>
  <c r="S70" i="1"/>
  <c r="T70" i="1"/>
  <c r="T67" i="1"/>
  <c r="S67" i="1"/>
  <c r="T64" i="1"/>
  <c r="S64" i="1"/>
  <c r="T62" i="1"/>
  <c r="S62" i="1"/>
  <c r="T59" i="1"/>
  <c r="S59" i="1"/>
  <c r="S53" i="1"/>
  <c r="T53" i="1"/>
  <c r="S49" i="1"/>
  <c r="T49" i="1"/>
  <c r="T6" i="1"/>
  <c r="S6" i="1"/>
  <c r="T108" i="1"/>
  <c r="S108" i="1"/>
  <c r="T91" i="1"/>
  <c r="S91" i="1"/>
  <c r="S89" i="1"/>
  <c r="T89" i="1"/>
  <c r="T73" i="1"/>
  <c r="S73" i="1"/>
  <c r="T71" i="1"/>
  <c r="S71" i="1"/>
  <c r="T68" i="1"/>
  <c r="S68" i="1"/>
  <c r="T65" i="1"/>
  <c r="S65" i="1"/>
  <c r="S61" i="1"/>
  <c r="T61" i="1"/>
  <c r="T58" i="1"/>
  <c r="S58" i="1"/>
  <c r="T54" i="1"/>
  <c r="S54" i="1"/>
  <c r="T52" i="1"/>
  <c r="S52" i="1"/>
  <c r="T47" i="1"/>
  <c r="S47" i="1"/>
  <c r="T44" i="1"/>
  <c r="S44" i="1"/>
  <c r="T42" i="1"/>
  <c r="S42" i="1"/>
  <c r="T40" i="1"/>
  <c r="S40" i="1"/>
  <c r="T38" i="1"/>
  <c r="S38" i="1"/>
  <c r="T36" i="1"/>
  <c r="S36" i="1"/>
  <c r="S33" i="1"/>
  <c r="T33" i="1"/>
  <c r="T30" i="1"/>
  <c r="S30" i="1"/>
  <c r="T19" i="1"/>
  <c r="S19" i="1"/>
  <c r="T15" i="1"/>
  <c r="S15" i="1"/>
  <c r="T11" i="1"/>
  <c r="T9" i="1"/>
  <c r="T57" i="1"/>
  <c r="T46" i="1"/>
  <c r="S46" i="1"/>
  <c r="T43" i="1"/>
  <c r="S43" i="1"/>
  <c r="S41" i="1"/>
  <c r="T41" i="1"/>
  <c r="T39" i="1"/>
  <c r="S39" i="1"/>
  <c r="S37" i="1"/>
  <c r="T37" i="1"/>
  <c r="T34" i="1"/>
  <c r="S34" i="1"/>
  <c r="T31" i="1"/>
  <c r="S31" i="1"/>
  <c r="S29" i="1"/>
  <c r="T29" i="1"/>
  <c r="T20" i="1"/>
  <c r="S20" i="1"/>
  <c r="T17" i="1"/>
  <c r="S17" i="1"/>
  <c r="T14" i="1"/>
  <c r="S14" i="1"/>
  <c r="S8" i="1"/>
  <c r="T8" i="1"/>
  <c r="V8" i="1"/>
  <c r="V9" i="1"/>
  <c r="V10" i="1"/>
  <c r="V11" i="1"/>
  <c r="V12" i="1"/>
  <c r="N12" i="1" s="1"/>
  <c r="O12" i="1" s="1"/>
  <c r="V13" i="1"/>
  <c r="V14" i="1"/>
  <c r="V15" i="1"/>
  <c r="V17" i="1"/>
  <c r="V18" i="1"/>
  <c r="V19" i="1"/>
  <c r="V20" i="1"/>
  <c r="V21" i="1"/>
  <c r="V22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1" i="1"/>
  <c r="V72" i="1"/>
  <c r="V73" i="1"/>
  <c r="V74" i="1"/>
  <c r="N74" i="1" s="1"/>
  <c r="O74" i="1" s="1"/>
  <c r="V75" i="1"/>
  <c r="V76" i="1"/>
  <c r="V77" i="1"/>
  <c r="V78" i="1"/>
  <c r="V79" i="1"/>
  <c r="V80" i="1"/>
  <c r="V81" i="1"/>
  <c r="V82" i="1"/>
  <c r="V83" i="1"/>
  <c r="V84" i="1"/>
  <c r="V85" i="1"/>
  <c r="V86" i="1"/>
  <c r="V88" i="1"/>
  <c r="V89" i="1"/>
  <c r="V90" i="1"/>
  <c r="V91" i="1"/>
  <c r="V92" i="1"/>
  <c r="V93" i="1"/>
  <c r="V94" i="1"/>
  <c r="V96" i="1"/>
  <c r="N96" i="1" s="1"/>
  <c r="O96" i="1" s="1"/>
  <c r="V97" i="1"/>
  <c r="V98" i="1"/>
  <c r="V99" i="1"/>
  <c r="V100" i="1"/>
  <c r="V101" i="1"/>
  <c r="N101" i="1" s="1"/>
  <c r="O101" i="1" s="1"/>
  <c r="V102" i="1"/>
  <c r="V103" i="1"/>
  <c r="V106" i="1"/>
  <c r="V107" i="1"/>
  <c r="V6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93" i="1"/>
  <c r="U94" i="1"/>
  <c r="U96" i="1"/>
  <c r="U97" i="1"/>
  <c r="U98" i="1"/>
  <c r="U99" i="1"/>
  <c r="U100" i="1"/>
  <c r="U101" i="1"/>
  <c r="U102" i="1"/>
  <c r="U103" i="1"/>
  <c r="U106" i="1"/>
  <c r="U107" i="1"/>
  <c r="U6" i="1"/>
  <c r="W7" i="1"/>
  <c r="W8" i="1"/>
  <c r="W9" i="1"/>
  <c r="W11" i="1"/>
  <c r="W12" i="1"/>
  <c r="W14" i="1"/>
  <c r="W15" i="1"/>
  <c r="W17" i="1"/>
  <c r="W18" i="1"/>
  <c r="W19" i="1"/>
  <c r="W20" i="1"/>
  <c r="W21" i="1"/>
  <c r="W26" i="1"/>
  <c r="W29" i="1"/>
  <c r="W30" i="1"/>
  <c r="W31" i="1"/>
  <c r="W33" i="1"/>
  <c r="W34" i="1"/>
  <c r="W36" i="1"/>
  <c r="W37" i="1"/>
  <c r="W38" i="1"/>
  <c r="W39" i="1"/>
  <c r="W40" i="1"/>
  <c r="W41" i="1"/>
  <c r="W42" i="1"/>
  <c r="W43" i="1"/>
  <c r="W44" i="1"/>
  <c r="W45" i="1"/>
  <c r="W46" i="1"/>
  <c r="W47" i="1"/>
  <c r="W49" i="1"/>
  <c r="W52" i="1"/>
  <c r="W53" i="1"/>
  <c r="W54" i="1"/>
  <c r="W57" i="1"/>
  <c r="W58" i="1"/>
  <c r="W59" i="1"/>
  <c r="W61" i="1"/>
  <c r="W62" i="1"/>
  <c r="W64" i="1"/>
  <c r="W65" i="1"/>
  <c r="W67" i="1"/>
  <c r="W68" i="1"/>
  <c r="W70" i="1"/>
  <c r="W71" i="1"/>
  <c r="W72" i="1"/>
  <c r="W73" i="1"/>
  <c r="W74" i="1"/>
  <c r="W76" i="1"/>
  <c r="W77" i="1"/>
  <c r="W80" i="1"/>
  <c r="W81" i="1"/>
  <c r="W82" i="1"/>
  <c r="W83" i="1"/>
  <c r="W84" i="1"/>
  <c r="W86" i="1"/>
  <c r="W88" i="1"/>
  <c r="W89" i="1"/>
  <c r="W90" i="1"/>
  <c r="W91" i="1"/>
  <c r="W92" i="1"/>
  <c r="W93" i="1"/>
  <c r="W94" i="1"/>
  <c r="W98" i="1"/>
  <c r="W99" i="1"/>
  <c r="W100" i="1"/>
  <c r="W103" i="1"/>
  <c r="W104" i="1"/>
  <c r="W106" i="1"/>
  <c r="W107" i="1"/>
  <c r="W108" i="1"/>
  <c r="W6" i="1"/>
  <c r="X10" i="1"/>
  <c r="X17" i="1"/>
  <c r="X18" i="1"/>
  <c r="X21" i="1"/>
  <c r="X22" i="1"/>
  <c r="X26" i="1"/>
  <c r="X28" i="1"/>
  <c r="X32" i="1"/>
  <c r="X48" i="1"/>
  <c r="X62" i="1"/>
  <c r="X66" i="1"/>
  <c r="X76" i="1"/>
  <c r="X77" i="1"/>
  <c r="X78" i="1"/>
  <c r="X80" i="1"/>
  <c r="X82" i="1"/>
  <c r="X83" i="1"/>
  <c r="X85" i="1"/>
  <c r="X86" i="1"/>
  <c r="X88" i="1"/>
  <c r="X89" i="1"/>
  <c r="X94" i="1"/>
  <c r="X99" i="1"/>
  <c r="H102" i="1"/>
  <c r="H79" i="1"/>
  <c r="O5" i="1" l="1"/>
  <c r="S96" i="1"/>
  <c r="S74" i="1"/>
  <c r="S101" i="1"/>
  <c r="S12" i="1"/>
  <c r="T106" i="1"/>
  <c r="S106" i="1"/>
  <c r="T100" i="1"/>
  <c r="S100" i="1"/>
  <c r="T98" i="1"/>
  <c r="S98" i="1"/>
  <c r="T93" i="1"/>
  <c r="S93" i="1"/>
  <c r="S86" i="1"/>
  <c r="T86" i="1"/>
  <c r="S82" i="1"/>
  <c r="T82" i="1"/>
  <c r="S80" i="1"/>
  <c r="T80" i="1"/>
  <c r="S76" i="1"/>
  <c r="T76" i="1"/>
  <c r="S18" i="1"/>
  <c r="T18" i="1"/>
  <c r="T107" i="1"/>
  <c r="S107" i="1"/>
  <c r="T99" i="1"/>
  <c r="S99" i="1"/>
  <c r="T94" i="1"/>
  <c r="S94" i="1"/>
  <c r="T88" i="1"/>
  <c r="S88" i="1"/>
  <c r="T83" i="1"/>
  <c r="S83" i="1"/>
  <c r="T77" i="1"/>
  <c r="S77" i="1"/>
  <c r="S26" i="1"/>
  <c r="T26" i="1"/>
  <c r="T21" i="1"/>
  <c r="S21" i="1"/>
  <c r="G10" i="1"/>
  <c r="G48" i="1"/>
  <c r="W102" i="1"/>
  <c r="W96" i="1"/>
  <c r="W85" i="1"/>
  <c r="W79" i="1"/>
  <c r="W75" i="1"/>
  <c r="W69" i="1"/>
  <c r="W55" i="1"/>
  <c r="W51" i="1"/>
  <c r="W35" i="1"/>
  <c r="W27" i="1"/>
  <c r="W22" i="1"/>
  <c r="W13" i="1"/>
  <c r="G28" i="1"/>
  <c r="G32" i="1"/>
  <c r="G102" i="1"/>
  <c r="G27" i="1"/>
  <c r="W101" i="1"/>
  <c r="W97" i="1"/>
  <c r="W78" i="1"/>
  <c r="W66" i="1"/>
  <c r="W60" i="1"/>
  <c r="W56" i="1"/>
  <c r="W50" i="1"/>
  <c r="W48" i="1"/>
  <c r="W32" i="1"/>
  <c r="W28" i="1"/>
  <c r="W10" i="1"/>
  <c r="Z102" i="1" l="1"/>
  <c r="Y102" i="1"/>
  <c r="Z28" i="1"/>
  <c r="Y28" i="1"/>
  <c r="Z10" i="1"/>
  <c r="Y10" i="1"/>
  <c r="Z27" i="1"/>
  <c r="Y27" i="1"/>
  <c r="Z32" i="1"/>
  <c r="Y32" i="1"/>
  <c r="Z48" i="1"/>
  <c r="Y48" i="1"/>
  <c r="G100" i="1"/>
  <c r="G97" i="1"/>
  <c r="G89" i="1"/>
  <c r="G84" i="1"/>
  <c r="G62" i="1"/>
  <c r="G17" i="1"/>
  <c r="G94" i="1"/>
  <c r="G85" i="1"/>
  <c r="G78" i="1"/>
  <c r="G66" i="1"/>
  <c r="G22" i="1"/>
  <c r="Z22" i="1" l="1"/>
  <c r="Y22" i="1"/>
  <c r="Z66" i="1"/>
  <c r="Y66" i="1"/>
  <c r="Z85" i="1"/>
  <c r="Y85" i="1"/>
  <c r="Y17" i="1"/>
  <c r="Z17" i="1"/>
  <c r="Z84" i="1"/>
  <c r="Y84" i="1"/>
  <c r="Z97" i="1"/>
  <c r="Y97" i="1"/>
  <c r="Z78" i="1"/>
  <c r="Y78" i="1"/>
  <c r="Z94" i="1"/>
  <c r="Y94" i="1"/>
  <c r="Z62" i="1"/>
  <c r="Y62" i="1"/>
  <c r="Z89" i="1"/>
  <c r="Y89" i="1"/>
  <c r="Z100" i="1"/>
  <c r="Y100" i="1"/>
  <c r="H65" i="1"/>
  <c r="H19" i="1"/>
  <c r="H13" i="1"/>
  <c r="G13" i="1" l="1"/>
  <c r="G65" i="1"/>
  <c r="G19" i="1"/>
  <c r="H100" i="1"/>
  <c r="H103" i="1"/>
  <c r="Y65" i="1" l="1"/>
  <c r="Z65" i="1"/>
  <c r="Z19" i="1"/>
  <c r="Y19" i="1"/>
  <c r="Y13" i="1"/>
  <c r="Z13" i="1"/>
  <c r="G103" i="1"/>
  <c r="H8" i="1"/>
  <c r="H9" i="1"/>
  <c r="H10" i="1"/>
  <c r="H11" i="1"/>
  <c r="H12" i="1"/>
  <c r="H14" i="1"/>
  <c r="H15" i="1"/>
  <c r="H17" i="1"/>
  <c r="H18" i="1"/>
  <c r="H20" i="1"/>
  <c r="H21" i="1"/>
  <c r="H22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5" i="1"/>
  <c r="H86" i="1"/>
  <c r="H88" i="1"/>
  <c r="H89" i="1"/>
  <c r="H90" i="1"/>
  <c r="H91" i="1"/>
  <c r="H92" i="1"/>
  <c r="H93" i="1"/>
  <c r="H94" i="1"/>
  <c r="H96" i="1"/>
  <c r="H98" i="1"/>
  <c r="H101" i="1"/>
  <c r="H106" i="1"/>
  <c r="H107" i="1"/>
  <c r="H6" i="1"/>
  <c r="Z103" i="1" l="1"/>
  <c r="Y103" i="1"/>
  <c r="G12" i="1"/>
  <c r="G31" i="1"/>
  <c r="G34" i="1"/>
  <c r="G38" i="1"/>
  <c r="G42" i="1"/>
  <c r="G46" i="1"/>
  <c r="G52" i="1"/>
  <c r="G56" i="1"/>
  <c r="G60" i="1"/>
  <c r="G67" i="1"/>
  <c r="G71" i="1"/>
  <c r="G81" i="1"/>
  <c r="G86" i="1"/>
  <c r="G92" i="1"/>
  <c r="G98" i="1"/>
  <c r="G106" i="1"/>
  <c r="G9" i="1"/>
  <c r="G15" i="1"/>
  <c r="G26" i="1"/>
  <c r="G37" i="1"/>
  <c r="G44" i="1"/>
  <c r="G51" i="1"/>
  <c r="G59" i="1"/>
  <c r="G74" i="1"/>
  <c r="G82" i="1"/>
  <c r="G91" i="1"/>
  <c r="G6" i="1"/>
  <c r="G35" i="1"/>
  <c r="G43" i="1"/>
  <c r="G49" i="1"/>
  <c r="G57" i="1"/>
  <c r="G64" i="1"/>
  <c r="G72" i="1"/>
  <c r="G80" i="1"/>
  <c r="G21" i="1"/>
  <c r="G8" i="1"/>
  <c r="G14" i="1"/>
  <c r="G29" i="1"/>
  <c r="G33" i="1"/>
  <c r="G36" i="1"/>
  <c r="G40" i="1"/>
  <c r="G45" i="1"/>
  <c r="G50" i="1"/>
  <c r="G54" i="1"/>
  <c r="G58" i="1"/>
  <c r="G69" i="1"/>
  <c r="G73" i="1"/>
  <c r="G76" i="1"/>
  <c r="G83" i="1"/>
  <c r="G90" i="1"/>
  <c r="G101" i="1"/>
  <c r="G107" i="1"/>
  <c r="G11" i="1"/>
  <c r="G20" i="1"/>
  <c r="G30" i="1"/>
  <c r="G41" i="1"/>
  <c r="G47" i="1"/>
  <c r="G55" i="1"/>
  <c r="G70" i="1"/>
  <c r="G77" i="1"/>
  <c r="G88" i="1"/>
  <c r="G96" i="1"/>
  <c r="G18" i="1"/>
  <c r="G39" i="1"/>
  <c r="G53" i="1"/>
  <c r="G61" i="1"/>
  <c r="G68" i="1"/>
  <c r="G75" i="1"/>
  <c r="G93" i="1"/>
  <c r="Z68" i="1" l="1"/>
  <c r="Y68" i="1"/>
  <c r="Z75" i="1"/>
  <c r="Y75" i="1"/>
  <c r="Y61" i="1"/>
  <c r="Z61" i="1"/>
  <c r="Z39" i="1"/>
  <c r="Y39" i="1"/>
  <c r="Z96" i="1"/>
  <c r="Y96" i="1"/>
  <c r="Y77" i="1"/>
  <c r="Z77" i="1"/>
  <c r="Z55" i="1"/>
  <c r="Y55" i="1"/>
  <c r="Y41" i="1"/>
  <c r="Z41" i="1"/>
  <c r="Z20" i="1"/>
  <c r="Y20" i="1"/>
  <c r="Z107" i="1"/>
  <c r="Y107" i="1"/>
  <c r="Z90" i="1"/>
  <c r="Y90" i="1"/>
  <c r="Z76" i="1"/>
  <c r="Y76" i="1"/>
  <c r="Z69" i="1"/>
  <c r="Y69" i="1"/>
  <c r="Z54" i="1"/>
  <c r="Y54" i="1"/>
  <c r="Z45" i="1"/>
  <c r="Y45" i="1"/>
  <c r="Z36" i="1"/>
  <c r="Y36" i="1"/>
  <c r="Z29" i="1"/>
  <c r="Y29" i="1"/>
  <c r="Z8" i="1"/>
  <c r="Y8" i="1"/>
  <c r="Z80" i="1"/>
  <c r="Y80" i="1"/>
  <c r="Z64" i="1"/>
  <c r="Y64" i="1"/>
  <c r="Y49" i="1"/>
  <c r="Z49" i="1"/>
  <c r="Z35" i="1"/>
  <c r="Y35" i="1"/>
  <c r="Z91" i="1"/>
  <c r="Y91" i="1"/>
  <c r="Z74" i="1"/>
  <c r="Y74" i="1"/>
  <c r="Z51" i="1"/>
  <c r="Y51" i="1"/>
  <c r="Y37" i="1"/>
  <c r="Z37" i="1"/>
  <c r="Y15" i="1"/>
  <c r="Z15" i="1"/>
  <c r="Z106" i="1"/>
  <c r="Y106" i="1"/>
  <c r="Z92" i="1"/>
  <c r="Y92" i="1"/>
  <c r="Y81" i="1"/>
  <c r="Z81" i="1"/>
  <c r="Z67" i="1"/>
  <c r="Y67" i="1"/>
  <c r="Z56" i="1"/>
  <c r="Y56" i="1"/>
  <c r="Z46" i="1"/>
  <c r="Y46" i="1"/>
  <c r="Z38" i="1"/>
  <c r="Y38" i="1"/>
  <c r="Z31" i="1"/>
  <c r="Y31" i="1"/>
  <c r="Z93" i="1"/>
  <c r="Y93" i="1"/>
  <c r="Z53" i="1"/>
  <c r="Y53" i="1"/>
  <c r="Z18" i="1"/>
  <c r="Y18" i="1"/>
  <c r="Z88" i="1"/>
  <c r="Y88" i="1"/>
  <c r="Z70" i="1"/>
  <c r="Y70" i="1"/>
  <c r="Z47" i="1"/>
  <c r="Y47" i="1"/>
  <c r="Z30" i="1"/>
  <c r="Y30" i="1"/>
  <c r="Y11" i="1"/>
  <c r="Z11" i="1"/>
  <c r="Z101" i="1"/>
  <c r="Y101" i="1"/>
  <c r="Z83" i="1"/>
  <c r="Y83" i="1"/>
  <c r="Z73" i="1"/>
  <c r="Y73" i="1"/>
  <c r="Z58" i="1"/>
  <c r="Y58" i="1"/>
  <c r="Z50" i="1"/>
  <c r="Y50" i="1"/>
  <c r="Z40" i="1"/>
  <c r="Y40" i="1"/>
  <c r="Y33" i="1"/>
  <c r="Z33" i="1"/>
  <c r="Z14" i="1"/>
  <c r="Y14" i="1"/>
  <c r="Y21" i="1"/>
  <c r="Z21" i="1"/>
  <c r="Z72" i="1"/>
  <c r="Y72" i="1"/>
  <c r="Z57" i="1"/>
  <c r="Y57" i="1"/>
  <c r="Z43" i="1"/>
  <c r="Y43" i="1"/>
  <c r="Z6" i="1"/>
  <c r="Y6" i="1"/>
  <c r="Z82" i="1"/>
  <c r="Y82" i="1"/>
  <c r="Z59" i="1"/>
  <c r="Y59" i="1"/>
  <c r="Z44" i="1"/>
  <c r="Y44" i="1"/>
  <c r="Z26" i="1"/>
  <c r="Y26" i="1"/>
  <c r="Z9" i="1"/>
  <c r="Y9" i="1"/>
  <c r="Z98" i="1"/>
  <c r="Y98" i="1"/>
  <c r="Z86" i="1"/>
  <c r="Y86" i="1"/>
  <c r="Z71" i="1"/>
  <c r="Y71" i="1"/>
  <c r="Z60" i="1"/>
  <c r="Y60" i="1"/>
  <c r="Z52" i="1"/>
  <c r="Y52" i="1"/>
  <c r="Z42" i="1"/>
  <c r="Y42" i="1"/>
  <c r="Z34" i="1"/>
  <c r="Y34" i="1"/>
  <c r="Z12" i="1"/>
  <c r="Y12" i="1"/>
  <c r="F5" i="1"/>
  <c r="E5" i="1"/>
  <c r="Z5" i="1" l="1"/>
  <c r="Y5" i="1"/>
  <c r="W5" i="1"/>
  <c r="V5" i="1"/>
  <c r="U5" i="1"/>
  <c r="Q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<sst xmlns="http://schemas.openxmlformats.org/spreadsheetml/2006/main" count="254" uniqueCount="142">
  <si>
    <t>Период: 27.12.2023 - 03.01.2024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</si>
  <si>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</si>
  <si>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</si>
  <si>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</si>
  <si>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</si>
  <si>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</si>
  <si>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</si>
  <si>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</si>
  <si>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</si>
  <si>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</si>
  <si>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</si>
  <si>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</si>
  <si>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</si>
  <si>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</si>
  <si>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</si>
  <si>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</si>
  <si>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</si>
  <si>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</si>
  <si>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</si>
  <si>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</si>
  <si>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</si>
  <si>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</si>
  <si>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</si>
  <si>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</si>
  <si>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</si>
  <si>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</si>
  <si>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080  Колбаса Сервелат Филейбургский, в/у 0,35 кг срез, БАВАРУШКА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</si>
  <si>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</si>
  <si>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</si>
  <si>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</si>
  <si>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</si>
  <si>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</si>
  <si>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</si>
  <si>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</si>
  <si>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</si>
  <si>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</si>
  <si>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</si>
  <si>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</si>
  <si>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</si>
  <si>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</si>
  <si>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</si>
  <si>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</si>
  <si>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</si>
  <si>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</si>
  <si>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</si>
  <si>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</si>
  <si>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</si>
  <si>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</si>
  <si>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</si>
  <si>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</si>
  <si>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</si>
  <si>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</si>
  <si>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</si>
  <si>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</si>
  <si>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</si>
  <si>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</si>
  <si>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</si>
  <si>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</si>
  <si>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</si>
  <si>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</si>
  <si>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</si>
  <si>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</si>
  <si>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</si>
  <si>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</si>
  <si>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</si>
  <si>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</si>
  <si>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</si>
  <si>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</si>
  <si>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</si>
  <si>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</si>
  <si>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</si>
  <si>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</si>
  <si>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</si>
  <si>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</si>
  <si>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</si>
  <si>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</si>
  <si>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</si>
  <si>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</si>
  <si>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</si>
  <si>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</si>
  <si>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</si>
  <si>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</si>
  <si>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</si>
  <si>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</si>
  <si>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</si>
  <si>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</si>
  <si>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</si>
  <si>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</si>
  <si>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</si>
  <si>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</si>
  <si>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</si>
  <si>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</si>
  <si>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</si>
  <si>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</si>
  <si>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</si>
  <si>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</si>
  <si>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</si>
  <si>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</si>
  <si>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</si>
  <si>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</si>
  <si>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</si>
  <si>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</si>
  <si>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</si>
  <si>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</si>
  <si>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</si>
  <si>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БОНУС_096  Сосиски Баварские,  0.42кг,ПОКОМ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</si>
  <si>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</si>
  <si>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</si>
  <si>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</si>
  <si>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</si>
  <si>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</si>
  <si>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</si>
  <si>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</si>
  <si>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</si>
  <si>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</si>
  <si>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</si>
  <si>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</si>
  <si>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</si>
  <si>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</si>
  <si>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</si>
  <si>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13,12,</t>
  </si>
  <si>
    <t>20,12,</t>
  </si>
  <si>
    <t>26,12,</t>
  </si>
  <si>
    <t>03,01,</t>
  </si>
  <si>
    <t>062  Колбаса Кракушка пряная с сальцем, 0.3кг в/у п/к, БАВАРУШКА ПОКОМ</t>
  </si>
  <si>
    <t>223  Колбаса Докторская стародворская, фиброуз ВАКУУМ ВЕС, ТМ Стародворье ПОКОМ</t>
  </si>
  <si>
    <t>409 Вареные колбасы Молокуша Вязанка Фикс.вес 0,4 п/а Вязанка  Поком</t>
  </si>
  <si>
    <t>411 Вареные колбасы «Муромская» Весовой п/а ТМ «Зареченские»  Поком</t>
  </si>
  <si>
    <t>414 Вареные колбасы Молочная По-стародворски Фирменная Фикс.вес 0,5 П/а Стародворье  Поком</t>
  </si>
  <si>
    <t>Вареные колбасы «Любительская ГОСТ» Весовой п/а ТМ «Вязанка»</t>
  </si>
  <si>
    <t>заказ в дороге</t>
  </si>
  <si>
    <t>30,12,</t>
  </si>
  <si>
    <t>устар.</t>
  </si>
  <si>
    <t>то же что 424</t>
  </si>
  <si>
    <t>то же что 442</t>
  </si>
  <si>
    <t>то же что 443</t>
  </si>
  <si>
    <t>пересорт с 0,11</t>
  </si>
  <si>
    <t>то же что и 030</t>
  </si>
  <si>
    <t>то же что и 017</t>
  </si>
  <si>
    <t>необходимо увеличить продажи</t>
  </si>
  <si>
    <t>Family Pack / необходимо увеличить продажи</t>
  </si>
  <si>
    <t>удалена из бланка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</si>
</sst>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>
      <alignment horizontal="left" vertical="top" wrapText="1"/>
    </xf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164" fontId="0" fillId="7" borderId="5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/>
    <xf numFmtId="164" fontId="2" fillId="8" borderId="0" xfId="0" applyNumberFormat="1" applyFont="1" applyFill="1" applyAlignment="1"/>
    <xf numFmtId="164" fontId="0" fillId="3" borderId="4" xfId="0" applyNumberFormat="1" applyFill="1" applyBorder="1" applyAlignment="1">
      <alignment horizontal="left" vertical="top"/>
    </xf>
    <xf numFmtId="164" fontId="0" fillId="3" borderId="0" xfId="0" applyNumberFormat="1" applyFill="1" applyAlignment="1"/>
    <xf numFmtId="164" fontId="0" fillId="0" borderId="9" xfId="0" applyNumberFormat="1" applyBorder="1" applyAlignment="1"/>
    <xf numFmtId="164" fontId="0" fillId="3" borderId="9" xfId="0" applyNumberFormat="1" applyFill="1" applyBorder="1" applyAlignment="1"/>
    <xf numFmtId="164" fontId="0" fillId="0" borderId="10" xfId="0" applyNumberFormat="1" applyBorder="1" applyAlignment="1"/>
    <xf numFmtId="164" fontId="0" fillId="0" borderId="11" xfId="0" applyNumberFormat="1" applyBorder="1"/>
    <xf numFmtId="164" fontId="0" fillId="0" borderId="12" xfId="0" applyNumberForma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4" fillId="5" borderId="15" xfId="0" applyNumberFormat="1" applyFont="1" applyFill="1" applyBorder="1" applyAlignment="1">
      <alignment horizontal="right" vertical="top"/>
    </xf>
    <xf numFmtId="164" fontId="4" fillId="5" borderId="16" xfId="0" applyNumberFormat="1" applyFont="1" applyFill="1" applyBorder="1" applyAlignment="1">
      <alignment horizontal="right" vertical="top"/>
    </xf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3" borderId="18" xfId="0" applyNumberFormat="1" applyFill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7" borderId="4" xfId="0" applyNumberFormat="1" applyFill="1" applyBorder="1" applyAlignment="1">
      <alignment horizontal="left" vertical="top" wrapText="1"/>
    </xf>
    <xf numFmtId="2" fontId="0" fillId="7" borderId="0" xfId="0" applyNumberFormat="1" applyFill="1" applyAlignment="1"/>
    <xf numFmtId="164" fontId="0" fillId="7" borderId="9" xfId="0" applyNumberFormat="1" applyFill="1" applyBorder="1" applyAlignment="1"/>
    <xf numFmtId="164" fontId="0" fillId="7" borderId="17" xfId="0" applyNumberFormat="1" applyFill="1" applyBorder="1" applyAlignment="1"/>
    <xf numFmtId="164" fontId="0" fillId="7" borderId="18" xfId="0" applyNumberFormat="1" applyFill="1" applyBorder="1" applyAlignment="1"/>
    <xf numFmtId="164" fontId="0" fillId="7" borderId="10" xfId="0" applyNumberFormat="1" applyFill="1" applyBorder="1" applyAlignment="1"/>
    <xf numFmtId="164" fontId="0" fillId="9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50;&#1048;/&#1076;&#1074;%202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06,12</v>
          </cell>
          <cell r="T3" t="str">
            <v>ср 13,12</v>
          </cell>
          <cell r="U3" t="str">
            <v>ср 20,12</v>
          </cell>
          <cell r="V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17702.885999999995</v>
          </cell>
          <cell r="F5">
            <v>2197.8160000000003</v>
          </cell>
          <cell r="I5">
            <v>17724.172999999999</v>
          </cell>
          <cell r="J5">
            <v>-21.287000000000212</v>
          </cell>
          <cell r="K5">
            <v>18982.323400000001</v>
          </cell>
          <cell r="L5">
            <v>1300</v>
          </cell>
          <cell r="M5">
            <v>3540.5771999999993</v>
          </cell>
          <cell r="N5">
            <v>16415</v>
          </cell>
          <cell r="O5">
            <v>0</v>
          </cell>
          <cell r="S5">
            <v>2543.7346000000002</v>
          </cell>
          <cell r="T5">
            <v>3051.7055999999989</v>
          </cell>
          <cell r="U5">
            <v>3664.2799999999993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109.22799999999999</v>
          </cell>
          <cell r="D6">
            <v>58.457999999999998</v>
          </cell>
          <cell r="E6">
            <v>119.65300000000001</v>
          </cell>
          <cell r="F6">
            <v>-5.5119999999999996</v>
          </cell>
          <cell r="G6">
            <v>1</v>
          </cell>
          <cell r="H6">
            <v>50</v>
          </cell>
          <cell r="I6">
            <v>126.84</v>
          </cell>
          <cell r="J6">
            <v>-7.1869999999999976</v>
          </cell>
          <cell r="K6">
            <v>120</v>
          </cell>
          <cell r="M6">
            <v>23.930600000000002</v>
          </cell>
          <cell r="N6">
            <v>150</v>
          </cell>
          <cell r="Q6">
            <v>11.052292880245375</v>
          </cell>
          <cell r="R6">
            <v>4.784167551168796</v>
          </cell>
          <cell r="S6">
            <v>13.894600000000001</v>
          </cell>
          <cell r="T6">
            <v>13.821400000000001</v>
          </cell>
          <cell r="U6">
            <v>25.9498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D7">
            <v>9.9749999999999996</v>
          </cell>
          <cell r="E7">
            <v>1</v>
          </cell>
          <cell r="F7">
            <v>8.9749999999999996</v>
          </cell>
          <cell r="G7">
            <v>1</v>
          </cell>
          <cell r="H7">
            <v>30</v>
          </cell>
          <cell r="I7">
            <v>1</v>
          </cell>
          <cell r="J7">
            <v>0</v>
          </cell>
          <cell r="M7">
            <v>0.2</v>
          </cell>
          <cell r="Q7">
            <v>44.874999999999993</v>
          </cell>
          <cell r="R7">
            <v>44.874999999999993</v>
          </cell>
          <cell r="S7">
            <v>0</v>
          </cell>
          <cell r="T7">
            <v>0</v>
          </cell>
          <cell r="U7">
            <v>0</v>
          </cell>
          <cell r="V7" t="str">
            <v>Family Pack</v>
          </cell>
        </row>
        <row r="8">
          <cell r="A8" t="str">
            <v>014  Сардельки Вязанка Стародворские, СЕМЕЙНАЯ УПАКОВКА, ВЕС, ТМ Стародворские колбасы</v>
          </cell>
          <cell r="B8" t="str">
            <v>кг</v>
          </cell>
          <cell r="G8">
            <v>0</v>
          </cell>
          <cell r="H8">
            <v>30</v>
          </cell>
          <cell r="J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1.3892</v>
          </cell>
          <cell r="U8">
            <v>0.5756</v>
          </cell>
          <cell r="V8" t="str">
            <v>то же что и 013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130.86000000000001</v>
          </cell>
          <cell r="E9">
            <v>105.61</v>
          </cell>
          <cell r="G9">
            <v>1</v>
          </cell>
          <cell r="H9">
            <v>45</v>
          </cell>
          <cell r="I9">
            <v>107.84399999999999</v>
          </cell>
          <cell r="J9">
            <v>-2.2339999999999947</v>
          </cell>
          <cell r="K9">
            <v>140</v>
          </cell>
          <cell r="M9">
            <v>21.122</v>
          </cell>
          <cell r="N9">
            <v>95</v>
          </cell>
          <cell r="Q9">
            <v>11.125840356026892</v>
          </cell>
          <cell r="R9">
            <v>6.6281602121011272</v>
          </cell>
          <cell r="S9">
            <v>21.8474</v>
          </cell>
          <cell r="T9">
            <v>0.5968</v>
          </cell>
          <cell r="U9">
            <v>25.808800000000002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38.529000000000003</v>
          </cell>
          <cell r="D10">
            <v>107.498</v>
          </cell>
          <cell r="E10">
            <v>122.697</v>
          </cell>
          <cell r="F10">
            <v>-4.5289999999999999</v>
          </cell>
          <cell r="G10">
            <v>1</v>
          </cell>
          <cell r="H10">
            <v>45</v>
          </cell>
          <cell r="I10">
            <v>132.31800000000001</v>
          </cell>
          <cell r="J10">
            <v>-9.6210000000000093</v>
          </cell>
          <cell r="K10">
            <v>200</v>
          </cell>
          <cell r="M10">
            <v>24.539400000000001</v>
          </cell>
          <cell r="N10">
            <v>75</v>
          </cell>
          <cell r="Q10">
            <v>11.021907626103328</v>
          </cell>
          <cell r="R10">
            <v>7.9655981808846184</v>
          </cell>
          <cell r="S10">
            <v>21.277999999999999</v>
          </cell>
          <cell r="T10">
            <v>27.761599999999998</v>
          </cell>
          <cell r="U10">
            <v>39.537199999999999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G11">
            <v>0.4</v>
          </cell>
          <cell r="H11">
            <v>50</v>
          </cell>
          <cell r="J11">
            <v>0</v>
          </cell>
          <cell r="K11">
            <v>10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5.6</v>
          </cell>
          <cell r="U11">
            <v>0</v>
          </cell>
          <cell r="V11" t="str">
            <v>Разблокировать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192</v>
          </cell>
          <cell r="E12">
            <v>89</v>
          </cell>
          <cell r="F12">
            <v>100</v>
          </cell>
          <cell r="G12">
            <v>0.45</v>
          </cell>
          <cell r="H12">
            <v>45</v>
          </cell>
          <cell r="I12">
            <v>95</v>
          </cell>
          <cell r="J12">
            <v>-6</v>
          </cell>
          <cell r="M12">
            <v>17.8</v>
          </cell>
          <cell r="N12">
            <v>100</v>
          </cell>
          <cell r="Q12">
            <v>11.235955056179774</v>
          </cell>
          <cell r="R12">
            <v>5.6179775280898872</v>
          </cell>
          <cell r="S12">
            <v>24.6</v>
          </cell>
          <cell r="T12">
            <v>32</v>
          </cell>
          <cell r="U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90</v>
          </cell>
          <cell r="D13">
            <v>276</v>
          </cell>
          <cell r="E13">
            <v>159</v>
          </cell>
          <cell r="F13">
            <v>129</v>
          </cell>
          <cell r="G13">
            <v>0.45</v>
          </cell>
          <cell r="H13">
            <v>45</v>
          </cell>
          <cell r="I13">
            <v>169</v>
          </cell>
          <cell r="J13">
            <v>-10</v>
          </cell>
          <cell r="K13">
            <v>70.400000000000034</v>
          </cell>
          <cell r="M13">
            <v>31.8</v>
          </cell>
          <cell r="N13">
            <v>150</v>
          </cell>
          <cell r="Q13">
            <v>10.987421383647799</v>
          </cell>
          <cell r="R13">
            <v>6.2704402515723281</v>
          </cell>
          <cell r="S13">
            <v>27.8</v>
          </cell>
          <cell r="T13">
            <v>44.2</v>
          </cell>
          <cell r="U13">
            <v>29.8</v>
          </cell>
        </row>
        <row r="14">
          <cell r="A14" t="str">
            <v>034  Сосиски Рубленые, Вязанка вискофан МГС, 0.5кг, ПОКОМ</v>
          </cell>
          <cell r="B14" t="str">
            <v>шт</v>
          </cell>
          <cell r="D14">
            <v>24</v>
          </cell>
          <cell r="E14">
            <v>8</v>
          </cell>
          <cell r="F14">
            <v>16</v>
          </cell>
          <cell r="G14">
            <v>0.5</v>
          </cell>
          <cell r="H14">
            <v>40</v>
          </cell>
          <cell r="I14">
            <v>8</v>
          </cell>
          <cell r="J14">
            <v>0</v>
          </cell>
          <cell r="K14">
            <v>10</v>
          </cell>
          <cell r="M14">
            <v>1.6</v>
          </cell>
          <cell r="Q14">
            <v>16.25</v>
          </cell>
          <cell r="R14">
            <v>16.25</v>
          </cell>
          <cell r="S14">
            <v>0</v>
          </cell>
          <cell r="T14">
            <v>3.6</v>
          </cell>
          <cell r="U14">
            <v>0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C15">
            <v>44</v>
          </cell>
          <cell r="E15">
            <v>35</v>
          </cell>
          <cell r="F15">
            <v>1</v>
          </cell>
          <cell r="G15">
            <v>0.35</v>
          </cell>
          <cell r="H15">
            <v>45</v>
          </cell>
          <cell r="I15">
            <v>32</v>
          </cell>
          <cell r="J15">
            <v>3</v>
          </cell>
          <cell r="K15">
            <v>25</v>
          </cell>
          <cell r="M15">
            <v>7</v>
          </cell>
          <cell r="N15">
            <v>50</v>
          </cell>
          <cell r="Q15">
            <v>10.857142857142858</v>
          </cell>
          <cell r="R15">
            <v>3.7142857142857144</v>
          </cell>
          <cell r="S15">
            <v>0.6</v>
          </cell>
          <cell r="T15">
            <v>1</v>
          </cell>
          <cell r="U15">
            <v>6.4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C16">
            <v>24</v>
          </cell>
          <cell r="E16">
            <v>24</v>
          </cell>
          <cell r="F16">
            <v>-6</v>
          </cell>
          <cell r="G16">
            <v>0.4</v>
          </cell>
          <cell r="H16">
            <v>50</v>
          </cell>
          <cell r="I16">
            <v>18</v>
          </cell>
          <cell r="J16">
            <v>6</v>
          </cell>
          <cell r="K16">
            <v>5</v>
          </cell>
          <cell r="M16">
            <v>4.8</v>
          </cell>
          <cell r="N16">
            <v>35</v>
          </cell>
          <cell r="Q16">
            <v>7.0833333333333339</v>
          </cell>
          <cell r="R16">
            <v>-0.20833333333333334</v>
          </cell>
          <cell r="S16">
            <v>2</v>
          </cell>
          <cell r="T16">
            <v>0.8</v>
          </cell>
          <cell r="U16">
            <v>1.6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6</v>
          </cell>
          <cell r="E17">
            <v>6</v>
          </cell>
          <cell r="G17">
            <v>0.5</v>
          </cell>
          <cell r="H17">
            <v>60</v>
          </cell>
          <cell r="I17">
            <v>6</v>
          </cell>
          <cell r="J17">
            <v>0</v>
          </cell>
          <cell r="K17">
            <v>6</v>
          </cell>
          <cell r="M17">
            <v>1.2</v>
          </cell>
          <cell r="N17">
            <v>10</v>
          </cell>
          <cell r="Q17">
            <v>13.333333333333334</v>
          </cell>
          <cell r="R17">
            <v>5</v>
          </cell>
          <cell r="S17">
            <v>2</v>
          </cell>
          <cell r="T17">
            <v>4</v>
          </cell>
          <cell r="U17">
            <v>2</v>
          </cell>
          <cell r="V17" t="str">
            <v>Разблокировать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14</v>
          </cell>
          <cell r="E18">
            <v>10</v>
          </cell>
          <cell r="F18">
            <v>1</v>
          </cell>
          <cell r="G18">
            <v>0</v>
          </cell>
          <cell r="H18">
            <v>55</v>
          </cell>
          <cell r="I18">
            <v>10</v>
          </cell>
          <cell r="J18">
            <v>0</v>
          </cell>
          <cell r="M18">
            <v>2</v>
          </cell>
          <cell r="Q18">
            <v>0.5</v>
          </cell>
          <cell r="R18">
            <v>0.5</v>
          </cell>
          <cell r="S18">
            <v>1.2</v>
          </cell>
          <cell r="T18">
            <v>0</v>
          </cell>
          <cell r="U18">
            <v>2.2000000000000002</v>
          </cell>
          <cell r="V18" t="str">
            <v>Заблокировать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D19">
            <v>18</v>
          </cell>
          <cell r="E19">
            <v>18</v>
          </cell>
          <cell r="G19">
            <v>0.3</v>
          </cell>
          <cell r="H19">
            <v>40</v>
          </cell>
          <cell r="I19">
            <v>20</v>
          </cell>
          <cell r="J19">
            <v>-2</v>
          </cell>
          <cell r="M19">
            <v>3.6</v>
          </cell>
          <cell r="N19">
            <v>30</v>
          </cell>
          <cell r="Q19">
            <v>8.3333333333333339</v>
          </cell>
          <cell r="R19">
            <v>0</v>
          </cell>
          <cell r="S19">
            <v>0.6</v>
          </cell>
          <cell r="T19">
            <v>2.4</v>
          </cell>
          <cell r="U19">
            <v>0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>
            <v>30.114000000000001</v>
          </cell>
          <cell r="E20">
            <v>23</v>
          </cell>
          <cell r="F20">
            <v>0.114</v>
          </cell>
          <cell r="G20">
            <v>0.4</v>
          </cell>
          <cell r="H20">
            <v>50</v>
          </cell>
          <cell r="I20">
            <v>19</v>
          </cell>
          <cell r="J20">
            <v>4</v>
          </cell>
          <cell r="K20">
            <v>13.885999999999999</v>
          </cell>
          <cell r="M20">
            <v>4.5999999999999996</v>
          </cell>
          <cell r="N20">
            <v>40</v>
          </cell>
          <cell r="Q20">
            <v>11.739130434782609</v>
          </cell>
          <cell r="R20">
            <v>3.0434782608695654</v>
          </cell>
          <cell r="S20">
            <v>2.9771999999999998</v>
          </cell>
          <cell r="T20">
            <v>1.6</v>
          </cell>
          <cell r="U20">
            <v>3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>
            <v>12</v>
          </cell>
          <cell r="E21">
            <v>2</v>
          </cell>
          <cell r="G21">
            <v>0</v>
          </cell>
          <cell r="H21">
            <v>55</v>
          </cell>
          <cell r="I21">
            <v>2</v>
          </cell>
          <cell r="J21">
            <v>0</v>
          </cell>
          <cell r="M21">
            <v>0.4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Заблокировать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2</v>
          </cell>
          <cell r="F22">
            <v>1</v>
          </cell>
          <cell r="G22">
            <v>0.35</v>
          </cell>
          <cell r="H22">
            <v>40</v>
          </cell>
          <cell r="J22">
            <v>0</v>
          </cell>
          <cell r="K22">
            <v>18</v>
          </cell>
          <cell r="M22">
            <v>0</v>
          </cell>
          <cell r="Q22" t="e">
            <v>#DIV/0!</v>
          </cell>
          <cell r="R22" t="e">
            <v>#DIV/0!</v>
          </cell>
          <cell r="S22">
            <v>2.4</v>
          </cell>
          <cell r="T22">
            <v>0</v>
          </cell>
          <cell r="U22">
            <v>2.2000000000000002</v>
          </cell>
          <cell r="V22" t="str">
            <v>Разблокировать</v>
          </cell>
        </row>
        <row r="23">
          <cell r="A23" t="str">
            <v>113  Чипсы сыровяленые из натурального филе, 0,025кг ТМ Ядрена Копоть ПОКОМ</v>
          </cell>
          <cell r="B23" t="str">
            <v>шт</v>
          </cell>
          <cell r="C23">
            <v>40</v>
          </cell>
          <cell r="E23">
            <v>10</v>
          </cell>
          <cell r="F23">
            <v>30</v>
          </cell>
          <cell r="G23">
            <v>0</v>
          </cell>
          <cell r="H23">
            <v>120</v>
          </cell>
          <cell r="I23">
            <v>10</v>
          </cell>
          <cell r="J23">
            <v>0</v>
          </cell>
          <cell r="M23">
            <v>2</v>
          </cell>
          <cell r="Q23">
            <v>15</v>
          </cell>
          <cell r="R23">
            <v>15</v>
          </cell>
          <cell r="S23">
            <v>3.4</v>
          </cell>
          <cell r="T23">
            <v>1</v>
          </cell>
          <cell r="U23">
            <v>2.2000000000000002</v>
          </cell>
          <cell r="V23" t="str">
            <v>Заблокировать</v>
          </cell>
        </row>
        <row r="24">
          <cell r="A24" t="str">
            <v>115  Колбаса Салями Филейбургская зернистая, в/у 0,35 кг срез, БАВАРУШКА ПОКОМ</v>
          </cell>
          <cell r="B24" t="str">
            <v>шт</v>
          </cell>
          <cell r="G24">
            <v>0.35</v>
          </cell>
          <cell r="H24">
            <v>45</v>
          </cell>
          <cell r="J24">
            <v>0</v>
          </cell>
          <cell r="K24">
            <v>6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116  Колбаса Балыкбурская с копченым балыком, в/у 0,35 кг срез, БАВАРУШКА ПОКОМ</v>
          </cell>
          <cell r="B25" t="str">
            <v>шт</v>
          </cell>
          <cell r="G25">
            <v>0.35</v>
          </cell>
          <cell r="H25">
            <v>45</v>
          </cell>
          <cell r="I25">
            <v>1</v>
          </cell>
          <cell r="J25">
            <v>-1</v>
          </cell>
          <cell r="K25">
            <v>12</v>
          </cell>
          <cell r="M25">
            <v>0</v>
          </cell>
          <cell r="Q25" t="e">
            <v>#DIV/0!</v>
          </cell>
          <cell r="R25" t="e">
            <v>#DIV/0!</v>
          </cell>
          <cell r="S25">
            <v>2.4</v>
          </cell>
          <cell r="T25">
            <v>7.6</v>
          </cell>
          <cell r="U25">
            <v>0.8</v>
          </cell>
          <cell r="V25" t="str">
            <v>Разблокировать</v>
          </cell>
        </row>
        <row r="26">
          <cell r="A26" t="str">
            <v>200  Ветчина Дугушка ТМ Стародворье, вектор в/у    ПОКОМ</v>
          </cell>
          <cell r="B26" t="str">
            <v>кг</v>
          </cell>
          <cell r="C26">
            <v>119.78400000000001</v>
          </cell>
          <cell r="D26">
            <v>137.08000000000001</v>
          </cell>
          <cell r="E26">
            <v>151.51400000000001</v>
          </cell>
          <cell r="G26">
            <v>1</v>
          </cell>
          <cell r="H26">
            <v>55</v>
          </cell>
          <cell r="I26">
            <v>145.23400000000001</v>
          </cell>
          <cell r="J26">
            <v>6.2800000000000011</v>
          </cell>
          <cell r="K26">
            <v>172.71759999999998</v>
          </cell>
          <cell r="M26">
            <v>30.302800000000001</v>
          </cell>
          <cell r="N26">
            <v>160</v>
          </cell>
          <cell r="Q26">
            <v>10.979764246208269</v>
          </cell>
          <cell r="R26">
            <v>5.6997241179032949</v>
          </cell>
          <cell r="S26">
            <v>19.6556</v>
          </cell>
          <cell r="T26">
            <v>24.0412</v>
          </cell>
          <cell r="U26">
            <v>27.79</v>
          </cell>
        </row>
        <row r="27">
          <cell r="A27" t="str">
            <v>201  Ветчина Нежная ТМ Особый рецепт, (2,5кг), ПОКОМ</v>
          </cell>
          <cell r="B27" t="str">
            <v>кг</v>
          </cell>
          <cell r="C27">
            <v>2022.644</v>
          </cell>
          <cell r="D27">
            <v>1036.4100000000001</v>
          </cell>
          <cell r="E27">
            <v>2384.9070000000002</v>
          </cell>
          <cell r="F27">
            <v>-15.195</v>
          </cell>
          <cell r="G27">
            <v>1</v>
          </cell>
          <cell r="H27">
            <v>50</v>
          </cell>
          <cell r="I27">
            <v>2370.7820000000002</v>
          </cell>
          <cell r="J27">
            <v>14.125</v>
          </cell>
          <cell r="K27">
            <v>4500</v>
          </cell>
          <cell r="M27">
            <v>476.98140000000001</v>
          </cell>
          <cell r="N27">
            <v>760</v>
          </cell>
          <cell r="Q27">
            <v>10.995827090951556</v>
          </cell>
          <cell r="R27">
            <v>9.4024735555726071</v>
          </cell>
          <cell r="S27">
            <v>398.95760000000001</v>
          </cell>
          <cell r="T27">
            <v>433.91999999999996</v>
          </cell>
          <cell r="U27">
            <v>618.85720000000003</v>
          </cell>
        </row>
        <row r="28">
          <cell r="A28" t="str">
            <v>217  Колбаса Докторская Дугушка, ВЕС, НЕ ГОСТ, ТМ Стародворье ПОКОМ</v>
          </cell>
          <cell r="B28" t="str">
            <v>кг</v>
          </cell>
          <cell r="C28">
            <v>-13.218999999999999</v>
          </cell>
          <cell r="D28">
            <v>231.608</v>
          </cell>
          <cell r="E28">
            <v>229.572</v>
          </cell>
          <cell r="F28">
            <v>-14.707000000000001</v>
          </cell>
          <cell r="G28">
            <v>1</v>
          </cell>
          <cell r="H28">
            <v>55</v>
          </cell>
          <cell r="I28">
            <v>224.30799999999999</v>
          </cell>
          <cell r="J28">
            <v>5.26400000000001</v>
          </cell>
          <cell r="K28">
            <v>100</v>
          </cell>
          <cell r="M28">
            <v>45.914400000000001</v>
          </cell>
          <cell r="N28">
            <v>375</v>
          </cell>
          <cell r="Q28">
            <v>10.025024828811876</v>
          </cell>
          <cell r="R28">
            <v>1.8576525011761018</v>
          </cell>
          <cell r="S28">
            <v>13.9496</v>
          </cell>
          <cell r="T28">
            <v>37.731400000000001</v>
          </cell>
          <cell r="U28">
            <v>5.2446000000000002</v>
          </cell>
        </row>
        <row r="29">
          <cell r="A29" t="str">
            <v>218  Колбаса Докторская оригинальная ТМ Особый рецепт БОЛЬШОЙ БАТОН, п/а ВЕС, ТМ Стародворье ПОКОМ</v>
          </cell>
          <cell r="B29" t="str">
            <v>кг</v>
          </cell>
          <cell r="G29">
            <v>1</v>
          </cell>
          <cell r="H29">
            <v>60</v>
          </cell>
          <cell r="J29">
            <v>0</v>
          </cell>
          <cell r="K29">
            <v>3</v>
          </cell>
          <cell r="M29">
            <v>0</v>
          </cell>
          <cell r="Q29" t="e">
            <v>#DIV/0!</v>
          </cell>
          <cell r="R29" t="e">
            <v>#DIV/0!</v>
          </cell>
          <cell r="S29">
            <v>8.14</v>
          </cell>
          <cell r="T29">
            <v>3.7311999999999999</v>
          </cell>
          <cell r="U29">
            <v>4.9272</v>
          </cell>
          <cell r="V29" t="str">
            <v>Разблокировать</v>
          </cell>
        </row>
        <row r="30">
          <cell r="A30" t="str">
            <v>219  Колбаса Докторская Особая ТМ Особый рецепт, ВЕС  ПОКОМ</v>
          </cell>
          <cell r="B30" t="str">
            <v>кг</v>
          </cell>
          <cell r="C30">
            <v>1516.48</v>
          </cell>
          <cell r="D30">
            <v>1695.35</v>
          </cell>
          <cell r="E30">
            <v>2481.8429999999998</v>
          </cell>
          <cell r="F30">
            <v>104.684</v>
          </cell>
          <cell r="G30">
            <v>1</v>
          </cell>
          <cell r="H30">
            <v>60</v>
          </cell>
          <cell r="I30">
            <v>2535.991</v>
          </cell>
          <cell r="J30">
            <v>-54.148000000000138</v>
          </cell>
          <cell r="K30">
            <v>2590.3277999999991</v>
          </cell>
          <cell r="M30">
            <v>496.36859999999996</v>
          </cell>
          <cell r="N30">
            <v>2870</v>
          </cell>
          <cell r="Q30">
            <v>11.211450119931035</v>
          </cell>
          <cell r="R30">
            <v>5.4294566578143737</v>
          </cell>
          <cell r="S30">
            <v>298.42840000000001</v>
          </cell>
          <cell r="T30">
            <v>353.97500000000002</v>
          </cell>
          <cell r="U30">
            <v>408.90359999999998</v>
          </cell>
        </row>
        <row r="31">
          <cell r="A31" t="str">
            <v>223  Колбаса Докторская стародворская, фиброуз ВАКУУМ ВЕС, ТМ Стародворье ПОКОМ</v>
          </cell>
          <cell r="B31" t="str">
            <v>кг</v>
          </cell>
          <cell r="C31">
            <v>53.972000000000001</v>
          </cell>
          <cell r="E31">
            <v>23.263999999999999</v>
          </cell>
          <cell r="F31">
            <v>30.707999999999998</v>
          </cell>
          <cell r="G31">
            <v>1</v>
          </cell>
          <cell r="H31">
            <v>55</v>
          </cell>
          <cell r="I31">
            <v>19.064</v>
          </cell>
          <cell r="J31">
            <v>4.1999999999999993</v>
          </cell>
          <cell r="M31">
            <v>4.6528</v>
          </cell>
          <cell r="N31">
            <v>20</v>
          </cell>
          <cell r="Q31">
            <v>10.898383768913343</v>
          </cell>
          <cell r="R31">
            <v>6.5998968363136168</v>
          </cell>
          <cell r="S31">
            <v>0</v>
          </cell>
          <cell r="T31">
            <v>0</v>
          </cell>
          <cell r="U31">
            <v>0</v>
          </cell>
        </row>
        <row r="32">
          <cell r="A32" t="str">
            <v>225  Колбаса Дугушка со шпиком, ВЕС, ТМ Стародворье   ПОКОМ</v>
          </cell>
          <cell r="B32" t="str">
            <v>кг</v>
          </cell>
          <cell r="C32">
            <v>11.474</v>
          </cell>
          <cell r="D32">
            <v>36.85</v>
          </cell>
          <cell r="E32">
            <v>35.956000000000003</v>
          </cell>
          <cell r="F32">
            <v>-0.874</v>
          </cell>
          <cell r="G32">
            <v>1</v>
          </cell>
          <cell r="H32">
            <v>50</v>
          </cell>
          <cell r="I32">
            <v>34.206000000000003</v>
          </cell>
          <cell r="J32">
            <v>1.75</v>
          </cell>
          <cell r="K32">
            <v>85</v>
          </cell>
          <cell r="M32">
            <v>7.1912000000000003</v>
          </cell>
          <cell r="Q32">
            <v>11.698464790299255</v>
          </cell>
          <cell r="R32">
            <v>11.698464790299255</v>
          </cell>
          <cell r="S32">
            <v>2.6559999999999997</v>
          </cell>
          <cell r="T32">
            <v>11.4468</v>
          </cell>
          <cell r="U32">
            <v>18.419</v>
          </cell>
        </row>
        <row r="33">
          <cell r="A33" t="str">
            <v>229  Колбаса Молочная Дугушка, в/у, ВЕС, ТМ Стародворье   ПОКОМ</v>
          </cell>
          <cell r="B33" t="str">
            <v>кг</v>
          </cell>
          <cell r="D33">
            <v>227.68</v>
          </cell>
          <cell r="E33">
            <v>259.48599999999999</v>
          </cell>
          <cell r="F33">
            <v>-32.686</v>
          </cell>
          <cell r="G33">
            <v>1</v>
          </cell>
          <cell r="H33">
            <v>55</v>
          </cell>
          <cell r="I33">
            <v>223.03899999999999</v>
          </cell>
          <cell r="J33">
            <v>36.447000000000003</v>
          </cell>
          <cell r="K33">
            <v>40.476999999999933</v>
          </cell>
          <cell r="M33">
            <v>51.897199999999998</v>
          </cell>
          <cell r="N33">
            <v>460</v>
          </cell>
          <cell r="Q33">
            <v>9.0138003591715918</v>
          </cell>
          <cell r="R33">
            <v>0.15012370609589598</v>
          </cell>
          <cell r="S33">
            <v>17.078800000000001</v>
          </cell>
          <cell r="T33">
            <v>38.666600000000003</v>
          </cell>
          <cell r="U33">
            <v>24.907</v>
          </cell>
        </row>
        <row r="34">
          <cell r="A34" t="str">
            <v>230  Колбаса Молочная Особая ТМ Особый рецепт, п/а, ВЕС. ПОКОМ</v>
          </cell>
          <cell r="B34" t="str">
            <v>кг</v>
          </cell>
          <cell r="C34">
            <v>1019.6369999999999</v>
          </cell>
          <cell r="D34">
            <v>1449.115</v>
          </cell>
          <cell r="E34">
            <v>1970.221</v>
          </cell>
          <cell r="F34">
            <v>-30.994</v>
          </cell>
          <cell r="G34">
            <v>1</v>
          </cell>
          <cell r="H34">
            <v>60</v>
          </cell>
          <cell r="I34">
            <v>1943.163</v>
          </cell>
          <cell r="J34">
            <v>27.057999999999993</v>
          </cell>
          <cell r="K34">
            <v>2120</v>
          </cell>
          <cell r="L34">
            <v>1300</v>
          </cell>
          <cell r="M34">
            <v>394.04419999999999</v>
          </cell>
          <cell r="N34">
            <v>950</v>
          </cell>
          <cell r="Q34">
            <v>11.011470286835841</v>
          </cell>
          <cell r="R34">
            <v>8.6005732351852906</v>
          </cell>
          <cell r="S34">
            <v>272.28300000000002</v>
          </cell>
          <cell r="T34">
            <v>354.38639999999998</v>
          </cell>
          <cell r="U34">
            <v>492.45320000000004</v>
          </cell>
        </row>
        <row r="35">
          <cell r="A35" t="str">
            <v>235  Колбаса Особая ТМ Особый рецепт, ВЕС, ТМ Стародворье ПОКОМ</v>
          </cell>
          <cell r="B35" t="str">
            <v>кг</v>
          </cell>
          <cell r="C35">
            <v>1215.365</v>
          </cell>
          <cell r="D35">
            <v>1186.8900000000001</v>
          </cell>
          <cell r="E35">
            <v>1999.723</v>
          </cell>
          <cell r="F35">
            <v>-51.058</v>
          </cell>
          <cell r="G35">
            <v>1</v>
          </cell>
          <cell r="H35">
            <v>60</v>
          </cell>
          <cell r="I35">
            <v>2025.316</v>
          </cell>
          <cell r="J35">
            <v>-25.593000000000075</v>
          </cell>
          <cell r="K35">
            <v>2637.7858000000001</v>
          </cell>
          <cell r="M35">
            <v>399.94459999999998</v>
          </cell>
          <cell r="N35">
            <v>1810</v>
          </cell>
          <cell r="Q35">
            <v>10.993342077877788</v>
          </cell>
          <cell r="R35">
            <v>6.4677152785660823</v>
          </cell>
          <cell r="S35">
            <v>268.29140000000001</v>
          </cell>
          <cell r="T35">
            <v>309.81439999999998</v>
          </cell>
          <cell r="U35">
            <v>403.09899999999999</v>
          </cell>
        </row>
        <row r="36">
          <cell r="A36" t="str">
            <v>236  Колбаса Рубленая ЗАПЕЧ. Дугушка ТМ Стародворье, вектор, в/к    ПОКОМ</v>
          </cell>
          <cell r="B36" t="str">
            <v>кг</v>
          </cell>
          <cell r="C36">
            <v>182.858</v>
          </cell>
          <cell r="D36">
            <v>94.99</v>
          </cell>
          <cell r="E36">
            <v>199.58699999999999</v>
          </cell>
          <cell r="F36">
            <v>-4.2990000000000004</v>
          </cell>
          <cell r="G36">
            <v>1</v>
          </cell>
          <cell r="H36">
            <v>60</v>
          </cell>
          <cell r="I36">
            <v>185.108</v>
          </cell>
          <cell r="J36">
            <v>14.478999999999985</v>
          </cell>
          <cell r="K36">
            <v>287.19299999999998</v>
          </cell>
          <cell r="M36">
            <v>39.917400000000001</v>
          </cell>
          <cell r="N36">
            <v>155</v>
          </cell>
          <cell r="Q36">
            <v>10.970003056311283</v>
          </cell>
          <cell r="R36">
            <v>7.0869846232470053</v>
          </cell>
          <cell r="S36">
            <v>25.652999999999999</v>
          </cell>
          <cell r="T36">
            <v>26.561</v>
          </cell>
          <cell r="U36">
            <v>39.1492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 t="str">
            <v>кг</v>
          </cell>
          <cell r="D37">
            <v>115.631</v>
          </cell>
          <cell r="E37">
            <v>126.14100000000001</v>
          </cell>
          <cell r="F37">
            <v>-10.51</v>
          </cell>
          <cell r="G37">
            <v>1</v>
          </cell>
          <cell r="H37">
            <v>60</v>
          </cell>
          <cell r="I37">
            <v>108.797</v>
          </cell>
          <cell r="J37">
            <v>17.344000000000008</v>
          </cell>
          <cell r="K37">
            <v>103.59119999999999</v>
          </cell>
          <cell r="M37">
            <v>25.228200000000001</v>
          </cell>
          <cell r="N37">
            <v>185</v>
          </cell>
          <cell r="Q37">
            <v>11.02263340230377</v>
          </cell>
          <cell r="R37">
            <v>3.6895696086125835</v>
          </cell>
          <cell r="S37">
            <v>4.7824</v>
          </cell>
          <cell r="T37">
            <v>16.994399999999999</v>
          </cell>
          <cell r="U37">
            <v>19.014599999999998</v>
          </cell>
        </row>
        <row r="38">
          <cell r="A38" t="str">
            <v>242  Колбаса Сервелат ЗАПЕЧ.Дугушка ТМ Стародворье, вектор, в/к     ПОКОМ</v>
          </cell>
          <cell r="B38" t="str">
            <v>кг</v>
          </cell>
          <cell r="C38">
            <v>77.478999999999999</v>
          </cell>
          <cell r="D38">
            <v>148.291</v>
          </cell>
          <cell r="E38">
            <v>173.166</v>
          </cell>
          <cell r="F38">
            <v>-14.984</v>
          </cell>
          <cell r="G38">
            <v>1</v>
          </cell>
          <cell r="H38">
            <v>60</v>
          </cell>
          <cell r="I38">
            <v>127.56699999999999</v>
          </cell>
          <cell r="J38">
            <v>45.599000000000004</v>
          </cell>
          <cell r="K38">
            <v>71.457200000000029</v>
          </cell>
          <cell r="M38">
            <v>34.633200000000002</v>
          </cell>
          <cell r="N38">
            <v>290</v>
          </cell>
          <cell r="Q38">
            <v>10.004077012808519</v>
          </cell>
          <cell r="R38">
            <v>1.6306087800145532</v>
          </cell>
          <cell r="S38">
            <v>10.2202</v>
          </cell>
          <cell r="T38">
            <v>26.013999999999999</v>
          </cell>
          <cell r="U38">
            <v>19.578600000000002</v>
          </cell>
        </row>
        <row r="39">
          <cell r="A39" t="str">
            <v>248  Сардельки Сочные ТМ Особый рецепт,   ПОКОМ</v>
          </cell>
          <cell r="B39" t="str">
            <v>кг</v>
          </cell>
          <cell r="C39">
            <v>125.36199999999999</v>
          </cell>
          <cell r="D39">
            <v>137.51400000000001</v>
          </cell>
          <cell r="E39">
            <v>209.28299999999999</v>
          </cell>
          <cell r="F39">
            <v>9.6010000000000009</v>
          </cell>
          <cell r="G39">
            <v>1</v>
          </cell>
          <cell r="H39">
            <v>30</v>
          </cell>
          <cell r="I39">
            <v>206.76900000000001</v>
          </cell>
          <cell r="J39">
            <v>2.5139999999999816</v>
          </cell>
          <cell r="K39">
            <v>180</v>
          </cell>
          <cell r="M39">
            <v>41.8566</v>
          </cell>
          <cell r="N39">
            <v>145</v>
          </cell>
          <cell r="Q39">
            <v>7.9939842223209716</v>
          </cell>
          <cell r="R39">
            <v>4.5297754714907565</v>
          </cell>
          <cell r="S39">
            <v>31.0276</v>
          </cell>
          <cell r="T39">
            <v>33.862400000000001</v>
          </cell>
          <cell r="U39">
            <v>51.783399999999993</v>
          </cell>
        </row>
        <row r="40">
          <cell r="A40" t="str">
            <v>250  Сардельки стародворские с говядиной в обол. NDX, ВЕС. ПОКОМ</v>
          </cell>
          <cell r="B40" t="str">
            <v>кг</v>
          </cell>
          <cell r="C40">
            <v>161.58099999999999</v>
          </cell>
          <cell r="D40">
            <v>151.886</v>
          </cell>
          <cell r="E40">
            <v>168.25800000000001</v>
          </cell>
          <cell r="F40">
            <v>84.53</v>
          </cell>
          <cell r="G40">
            <v>1</v>
          </cell>
          <cell r="H40">
            <v>30</v>
          </cell>
          <cell r="I40">
            <v>198.33</v>
          </cell>
          <cell r="J40">
            <v>-30.072000000000003</v>
          </cell>
          <cell r="K40">
            <v>50</v>
          </cell>
          <cell r="M40">
            <v>33.651600000000002</v>
          </cell>
          <cell r="N40">
            <v>135</v>
          </cell>
          <cell r="Q40">
            <v>8.0094260005467781</v>
          </cell>
          <cell r="R40">
            <v>3.9977296770435875</v>
          </cell>
          <cell r="S40">
            <v>37.209600000000002</v>
          </cell>
          <cell r="T40">
            <v>37.894199999999998</v>
          </cell>
          <cell r="U40">
            <v>43.9358</v>
          </cell>
        </row>
        <row r="41">
          <cell r="A41" t="str">
            <v>254  Сосиски Датские, ВЕС, ТМ КОЛБАСНЫЙ СТАНДАРТ ПОКОМ</v>
          </cell>
          <cell r="B41" t="str">
            <v>кг</v>
          </cell>
          <cell r="C41">
            <v>21.102</v>
          </cell>
          <cell r="E41">
            <v>18.760000000000002</v>
          </cell>
          <cell r="F41">
            <v>-0.33600000000000002</v>
          </cell>
          <cell r="G41">
            <v>0</v>
          </cell>
          <cell r="H41">
            <v>40</v>
          </cell>
          <cell r="I41">
            <v>2.6760000000000002</v>
          </cell>
          <cell r="J41">
            <v>16.084000000000003</v>
          </cell>
          <cell r="M41">
            <v>3.7520000000000002</v>
          </cell>
          <cell r="Q41">
            <v>-8.9552238805970144E-2</v>
          </cell>
          <cell r="R41">
            <v>-8.9552238805970144E-2</v>
          </cell>
          <cell r="S41">
            <v>2.06</v>
          </cell>
          <cell r="T41">
            <v>6.8772000000000002</v>
          </cell>
          <cell r="U41">
            <v>12.441599999999999</v>
          </cell>
          <cell r="V41" t="str">
            <v>дубль 318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B42" t="str">
            <v>кг</v>
          </cell>
          <cell r="C42">
            <v>-1.56</v>
          </cell>
          <cell r="D42">
            <v>495.13299999999998</v>
          </cell>
          <cell r="E42">
            <v>433.82</v>
          </cell>
          <cell r="F42">
            <v>57.042999999999999</v>
          </cell>
          <cell r="G42">
            <v>1</v>
          </cell>
          <cell r="H42">
            <v>40</v>
          </cell>
          <cell r="I42">
            <v>461.53</v>
          </cell>
          <cell r="J42">
            <v>-27.70999999999998</v>
          </cell>
          <cell r="K42">
            <v>100</v>
          </cell>
          <cell r="M42">
            <v>86.763999999999996</v>
          </cell>
          <cell r="N42">
            <v>710</v>
          </cell>
          <cell r="Q42">
            <v>9.9931192660550465</v>
          </cell>
          <cell r="R42">
            <v>1.8100018440827994</v>
          </cell>
          <cell r="S42">
            <v>33.9026</v>
          </cell>
          <cell r="T42">
            <v>77.422799999999995</v>
          </cell>
          <cell r="U42">
            <v>16.6998</v>
          </cell>
        </row>
        <row r="43">
          <cell r="A43" t="str">
            <v>257  Сосиски Молочные оригинальные ТМ Особый рецепт, ВЕС.   ПОКОМ</v>
          </cell>
          <cell r="B43" t="str">
            <v>кг</v>
          </cell>
          <cell r="C43">
            <v>47.972000000000001</v>
          </cell>
          <cell r="D43">
            <v>64.558999999999997</v>
          </cell>
          <cell r="E43">
            <v>54.399000000000001</v>
          </cell>
          <cell r="F43">
            <v>21.984000000000002</v>
          </cell>
          <cell r="G43">
            <v>1</v>
          </cell>
          <cell r="H43">
            <v>35</v>
          </cell>
          <cell r="I43">
            <v>48.789000000000001</v>
          </cell>
          <cell r="J43">
            <v>5.6099999999999994</v>
          </cell>
          <cell r="K43">
            <v>90</v>
          </cell>
          <cell r="M43">
            <v>10.879799999999999</v>
          </cell>
          <cell r="Q43">
            <v>10.292836265372527</v>
          </cell>
          <cell r="R43">
            <v>10.292836265372527</v>
          </cell>
          <cell r="S43">
            <v>14.216800000000001</v>
          </cell>
          <cell r="T43">
            <v>15.445400000000001</v>
          </cell>
          <cell r="U43">
            <v>23.885400000000001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C44">
            <v>17.640999999999998</v>
          </cell>
          <cell r="E44">
            <v>-1.276</v>
          </cell>
          <cell r="F44">
            <v>17.640999999999998</v>
          </cell>
          <cell r="G44">
            <v>0</v>
          </cell>
          <cell r="H44">
            <v>30</v>
          </cell>
          <cell r="J44">
            <v>-1.276</v>
          </cell>
          <cell r="M44">
            <v>-0.25519999999999998</v>
          </cell>
          <cell r="Q44">
            <v>-69.126175548589345</v>
          </cell>
          <cell r="R44">
            <v>-69.126175548589345</v>
          </cell>
          <cell r="S44">
            <v>10.886199999999999</v>
          </cell>
          <cell r="T44">
            <v>0</v>
          </cell>
          <cell r="U44">
            <v>0</v>
          </cell>
          <cell r="V44" t="str">
            <v>Заблокировать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C45">
            <v>500.37400000000002</v>
          </cell>
          <cell r="D45">
            <v>137.203</v>
          </cell>
          <cell r="E45">
            <v>517.74699999999996</v>
          </cell>
          <cell r="F45">
            <v>-2.3559999999999999</v>
          </cell>
          <cell r="G45">
            <v>1</v>
          </cell>
          <cell r="H45">
            <v>45</v>
          </cell>
          <cell r="I45">
            <v>554.38499999999999</v>
          </cell>
          <cell r="J45">
            <v>-36.638000000000034</v>
          </cell>
          <cell r="K45">
            <v>640</v>
          </cell>
          <cell r="M45">
            <v>103.54939999999999</v>
          </cell>
          <cell r="N45">
            <v>500</v>
          </cell>
          <cell r="Q45">
            <v>10.986485677367519</v>
          </cell>
          <cell r="R45">
            <v>6.1578724743938649</v>
          </cell>
          <cell r="S45">
            <v>99.295000000000002</v>
          </cell>
          <cell r="T45">
            <v>93.830399999999997</v>
          </cell>
          <cell r="U45">
            <v>139.61959999999999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C46">
            <v>550.54999999999995</v>
          </cell>
          <cell r="E46">
            <v>486.80900000000003</v>
          </cell>
          <cell r="F46">
            <v>-15.272</v>
          </cell>
          <cell r="G46">
            <v>1</v>
          </cell>
          <cell r="H46">
            <v>45</v>
          </cell>
          <cell r="I46">
            <v>497.59</v>
          </cell>
          <cell r="J46">
            <v>-10.780999999999949</v>
          </cell>
          <cell r="K46">
            <v>420</v>
          </cell>
          <cell r="M46">
            <v>97.361800000000002</v>
          </cell>
          <cell r="N46">
            <v>670</v>
          </cell>
          <cell r="Q46">
            <v>11.038497644866878</v>
          </cell>
          <cell r="R46">
            <v>4.1569486184520006</v>
          </cell>
          <cell r="S46">
            <v>75.8904</v>
          </cell>
          <cell r="T46">
            <v>59.397400000000005</v>
          </cell>
          <cell r="U46">
            <v>83.823599999999999</v>
          </cell>
        </row>
        <row r="47">
          <cell r="A47" t="str">
            <v>271  Колбаса Сервелат Левантский ТМ Особый Рецепт, ВЕС. ПОКОМ</v>
          </cell>
          <cell r="B47" t="str">
            <v>кг</v>
          </cell>
          <cell r="E47">
            <v>-0.70599999999999996</v>
          </cell>
          <cell r="G47">
            <v>1</v>
          </cell>
          <cell r="H47">
            <v>35</v>
          </cell>
          <cell r="J47">
            <v>-0.70599999999999996</v>
          </cell>
          <cell r="K47">
            <v>6</v>
          </cell>
          <cell r="M47">
            <v>-0.14119999999999999</v>
          </cell>
          <cell r="Q47">
            <v>-42.492917847025495</v>
          </cell>
          <cell r="R47">
            <v>-42.492917847025495</v>
          </cell>
          <cell r="S47">
            <v>4.6943999999999999</v>
          </cell>
          <cell r="T47">
            <v>5.4432</v>
          </cell>
          <cell r="U47">
            <v>0</v>
          </cell>
          <cell r="V47" t="str">
            <v>Разблокировать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209</v>
          </cell>
          <cell r="D48">
            <v>660</v>
          </cell>
          <cell r="E48">
            <v>522</v>
          </cell>
          <cell r="F48">
            <v>204</v>
          </cell>
          <cell r="G48">
            <v>0.4</v>
          </cell>
          <cell r="H48">
            <v>45</v>
          </cell>
          <cell r="I48">
            <v>525</v>
          </cell>
          <cell r="J48">
            <v>-3</v>
          </cell>
          <cell r="M48">
            <v>104.4</v>
          </cell>
          <cell r="N48">
            <v>840</v>
          </cell>
          <cell r="Q48">
            <v>10</v>
          </cell>
          <cell r="R48">
            <v>1.954022988505747</v>
          </cell>
          <cell r="S48">
            <v>59.8</v>
          </cell>
          <cell r="T48">
            <v>102.4</v>
          </cell>
          <cell r="U48">
            <v>60.2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2</v>
          </cell>
          <cell r="D49">
            <v>40</v>
          </cell>
          <cell r="E49">
            <v>3</v>
          </cell>
          <cell r="F49">
            <v>39</v>
          </cell>
          <cell r="G49">
            <v>0.45</v>
          </cell>
          <cell r="H49">
            <v>50</v>
          </cell>
          <cell r="I49">
            <v>6</v>
          </cell>
          <cell r="J49">
            <v>-3</v>
          </cell>
          <cell r="K49">
            <v>15</v>
          </cell>
          <cell r="M49">
            <v>0.6</v>
          </cell>
          <cell r="Q49">
            <v>90</v>
          </cell>
          <cell r="R49">
            <v>90</v>
          </cell>
          <cell r="S49">
            <v>2.8</v>
          </cell>
          <cell r="T49">
            <v>6</v>
          </cell>
          <cell r="U49">
            <v>0.8</v>
          </cell>
        </row>
        <row r="50">
          <cell r="A50" t="str">
            <v>299 Колбаса Классическая, Вязанка п/а 0,6кг, ПОКОМ</v>
          </cell>
          <cell r="B50" t="str">
            <v>шт</v>
          </cell>
          <cell r="D50">
            <v>16</v>
          </cell>
          <cell r="F50">
            <v>16</v>
          </cell>
          <cell r="G50">
            <v>0.6</v>
          </cell>
          <cell r="H50">
            <v>45</v>
          </cell>
          <cell r="J50">
            <v>0</v>
          </cell>
          <cell r="K50">
            <v>10</v>
          </cell>
          <cell r="M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1.6</v>
          </cell>
          <cell r="U50">
            <v>0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>
            <v>485</v>
          </cell>
          <cell r="E51">
            <v>332</v>
          </cell>
          <cell r="F51">
            <v>63</v>
          </cell>
          <cell r="G51">
            <v>0.4</v>
          </cell>
          <cell r="H51">
            <v>40</v>
          </cell>
          <cell r="I51">
            <v>327</v>
          </cell>
          <cell r="J51">
            <v>5</v>
          </cell>
          <cell r="K51">
            <v>90</v>
          </cell>
          <cell r="M51">
            <v>66.400000000000006</v>
          </cell>
          <cell r="N51">
            <v>510</v>
          </cell>
          <cell r="Q51">
            <v>9.9849397590361431</v>
          </cell>
          <cell r="R51">
            <v>2.3042168674698793</v>
          </cell>
          <cell r="S51">
            <v>62.8</v>
          </cell>
          <cell r="T51">
            <v>5.8</v>
          </cell>
          <cell r="U51">
            <v>41.8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>
            <v>55</v>
          </cell>
          <cell r="D52">
            <v>469</v>
          </cell>
          <cell r="E52">
            <v>231</v>
          </cell>
          <cell r="F52">
            <v>237</v>
          </cell>
          <cell r="G52">
            <v>0.4</v>
          </cell>
          <cell r="H52">
            <v>45</v>
          </cell>
          <cell r="I52">
            <v>230</v>
          </cell>
          <cell r="J52">
            <v>1</v>
          </cell>
          <cell r="K52">
            <v>147.60000000000002</v>
          </cell>
          <cell r="M52">
            <v>46.2</v>
          </cell>
          <cell r="N52">
            <v>125</v>
          </cell>
          <cell r="Q52">
            <v>11.030303030303029</v>
          </cell>
          <cell r="R52">
            <v>8.324675324675324</v>
          </cell>
          <cell r="S52">
            <v>52.2</v>
          </cell>
          <cell r="T52">
            <v>76.2</v>
          </cell>
          <cell r="U52">
            <v>60.6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>
            <v>108</v>
          </cell>
          <cell r="D53">
            <v>648</v>
          </cell>
          <cell r="E53">
            <v>403</v>
          </cell>
          <cell r="F53">
            <v>281</v>
          </cell>
          <cell r="G53">
            <v>0.4</v>
          </cell>
          <cell r="H53">
            <v>40</v>
          </cell>
          <cell r="I53">
            <v>403</v>
          </cell>
          <cell r="J53">
            <v>0</v>
          </cell>
          <cell r="K53">
            <v>266</v>
          </cell>
          <cell r="M53">
            <v>80.599999999999994</v>
          </cell>
          <cell r="N53">
            <v>340</v>
          </cell>
          <cell r="Q53">
            <v>11.004962779156328</v>
          </cell>
          <cell r="R53">
            <v>6.7866004962779165</v>
          </cell>
          <cell r="S53">
            <v>77</v>
          </cell>
          <cell r="T53">
            <v>103</v>
          </cell>
          <cell r="U53">
            <v>94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>
            <v>79.242000000000004</v>
          </cell>
          <cell r="E54">
            <v>66.097999999999999</v>
          </cell>
          <cell r="F54">
            <v>-1.722</v>
          </cell>
          <cell r="G54">
            <v>1</v>
          </cell>
          <cell r="H54">
            <v>50</v>
          </cell>
          <cell r="I54">
            <v>68.27</v>
          </cell>
          <cell r="J54">
            <v>-2.171999999999997</v>
          </cell>
          <cell r="K54">
            <v>170</v>
          </cell>
          <cell r="M54">
            <v>13.2196</v>
          </cell>
          <cell r="Q54">
            <v>12.729432055432842</v>
          </cell>
          <cell r="R54">
            <v>12.729432055432842</v>
          </cell>
          <cell r="S54">
            <v>18.107199999999999</v>
          </cell>
          <cell r="T54">
            <v>13.988800000000001</v>
          </cell>
          <cell r="U54">
            <v>31.537200000000002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>
            <v>46.783999999999999</v>
          </cell>
          <cell r="D55">
            <v>53.975999999999999</v>
          </cell>
          <cell r="E55">
            <v>80.52</v>
          </cell>
          <cell r="F55">
            <v>-5.3739999999999997</v>
          </cell>
          <cell r="G55">
            <v>1</v>
          </cell>
          <cell r="H55">
            <v>50</v>
          </cell>
          <cell r="I55">
            <v>80.957999999999998</v>
          </cell>
          <cell r="J55">
            <v>-0.43800000000000239</v>
          </cell>
          <cell r="K55">
            <v>200</v>
          </cell>
          <cell r="M55">
            <v>16.103999999999999</v>
          </cell>
          <cell r="Q55">
            <v>12.085568802781918</v>
          </cell>
          <cell r="R55">
            <v>12.085568802781918</v>
          </cell>
          <cell r="S55">
            <v>10.8102</v>
          </cell>
          <cell r="T55">
            <v>19.196999999999999</v>
          </cell>
          <cell r="U55">
            <v>39.655999999999999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>
            <v>10.005000000000001</v>
          </cell>
          <cell r="D56">
            <v>84.540999999999997</v>
          </cell>
          <cell r="E56">
            <v>90.483000000000004</v>
          </cell>
          <cell r="F56">
            <v>-10.911</v>
          </cell>
          <cell r="G56">
            <v>1</v>
          </cell>
          <cell r="H56">
            <v>55</v>
          </cell>
          <cell r="I56">
            <v>94.563000000000002</v>
          </cell>
          <cell r="J56">
            <v>-4.0799999999999983</v>
          </cell>
          <cell r="K56">
            <v>120</v>
          </cell>
          <cell r="M56">
            <v>18.096600000000002</v>
          </cell>
          <cell r="N56">
            <v>90</v>
          </cell>
          <cell r="Q56">
            <v>11.001458837571697</v>
          </cell>
          <cell r="R56">
            <v>6.0281489340539096</v>
          </cell>
          <cell r="S56">
            <v>12.486799999999999</v>
          </cell>
          <cell r="T56">
            <v>14.204400000000001</v>
          </cell>
          <cell r="U56">
            <v>26.583600000000001</v>
          </cell>
        </row>
        <row r="57">
          <cell r="A57" t="str">
            <v>318 Сосиски Датские ТМ Зареченские колбасы ТС Зареченские п полиамид в модифициров  ПОКОМ</v>
          </cell>
          <cell r="B57" t="str">
            <v>кг</v>
          </cell>
          <cell r="C57">
            <v>130.536</v>
          </cell>
          <cell r="D57">
            <v>210.30600000000001</v>
          </cell>
          <cell r="E57">
            <v>217.846</v>
          </cell>
          <cell r="F57">
            <v>75.861999999999995</v>
          </cell>
          <cell r="G57">
            <v>1</v>
          </cell>
          <cell r="H57">
            <v>40</v>
          </cell>
          <cell r="I57">
            <v>219.18299999999999</v>
          </cell>
          <cell r="J57">
            <v>-1.3369999999999891</v>
          </cell>
          <cell r="K57">
            <v>292.08780000000007</v>
          </cell>
          <cell r="M57">
            <v>43.569200000000002</v>
          </cell>
          <cell r="N57">
            <v>110</v>
          </cell>
          <cell r="Q57">
            <v>10.969900755579632</v>
          </cell>
          <cell r="R57">
            <v>8.4451814584614837</v>
          </cell>
          <cell r="S57">
            <v>37.540599999999998</v>
          </cell>
          <cell r="T57">
            <v>42.808800000000005</v>
          </cell>
          <cell r="U57">
            <v>48.635800000000003</v>
          </cell>
          <cell r="V57" t="str">
            <v>дубль 254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>
            <v>311</v>
          </cell>
          <cell r="D58">
            <v>552</v>
          </cell>
          <cell r="E58">
            <v>610</v>
          </cell>
          <cell r="F58">
            <v>116</v>
          </cell>
          <cell r="G58">
            <v>0.4</v>
          </cell>
          <cell r="H58">
            <v>45</v>
          </cell>
          <cell r="I58">
            <v>611</v>
          </cell>
          <cell r="J58">
            <v>-1</v>
          </cell>
          <cell r="K58">
            <v>378</v>
          </cell>
          <cell r="M58">
            <v>122</v>
          </cell>
          <cell r="N58">
            <v>850</v>
          </cell>
          <cell r="Q58">
            <v>11.016393442622951</v>
          </cell>
          <cell r="R58">
            <v>4.0491803278688527</v>
          </cell>
          <cell r="S58">
            <v>68.599999999999994</v>
          </cell>
          <cell r="T58">
            <v>93.8</v>
          </cell>
          <cell r="U58">
            <v>94.8</v>
          </cell>
        </row>
        <row r="59">
          <cell r="A59" t="str">
            <v>321 Сосиски Сочинки по-баварски с сыром ТМ Стародворье в оболочке  ПОКОМ</v>
          </cell>
          <cell r="B59" t="str">
            <v>кг</v>
          </cell>
          <cell r="C59">
            <v>6.3479999999999999</v>
          </cell>
          <cell r="E59">
            <v>2.09</v>
          </cell>
          <cell r="G59">
            <v>1</v>
          </cell>
          <cell r="H59">
            <v>40</v>
          </cell>
          <cell r="I59">
            <v>1.042</v>
          </cell>
          <cell r="J59">
            <v>1.0479999999999998</v>
          </cell>
          <cell r="K59">
            <v>4</v>
          </cell>
          <cell r="M59">
            <v>0.41799999999999998</v>
          </cell>
          <cell r="Q59">
            <v>9.5693779904306222</v>
          </cell>
          <cell r="R59">
            <v>9.5693779904306222</v>
          </cell>
          <cell r="S59">
            <v>0</v>
          </cell>
          <cell r="T59">
            <v>0.4264</v>
          </cell>
          <cell r="U59">
            <v>0.85160000000000002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42</v>
          </cell>
          <cell r="E60">
            <v>42</v>
          </cell>
          <cell r="G60">
            <v>0.35</v>
          </cell>
          <cell r="H60">
            <v>45</v>
          </cell>
          <cell r="I60">
            <v>43</v>
          </cell>
          <cell r="J60">
            <v>-1</v>
          </cell>
          <cell r="K60">
            <v>20</v>
          </cell>
          <cell r="M60">
            <v>8.4</v>
          </cell>
          <cell r="N60">
            <v>65</v>
          </cell>
          <cell r="Q60">
            <v>10.119047619047619</v>
          </cell>
          <cell r="R60">
            <v>2.3809523809523809</v>
          </cell>
          <cell r="S60">
            <v>1.4</v>
          </cell>
          <cell r="T60">
            <v>7</v>
          </cell>
          <cell r="U60">
            <v>0.2</v>
          </cell>
        </row>
        <row r="61">
          <cell r="A61" t="str">
            <v>343 Колбаса Докторская оригинальная ТМ Особый рецепт в оболочке полиамид 0,4 кг.  ПОКОМ</v>
          </cell>
          <cell r="B61" t="str">
            <v>шт</v>
          </cell>
          <cell r="C61">
            <v>12</v>
          </cell>
          <cell r="D61">
            <v>2</v>
          </cell>
          <cell r="E61">
            <v>14</v>
          </cell>
          <cell r="G61">
            <v>0.4</v>
          </cell>
          <cell r="H61">
            <v>60</v>
          </cell>
          <cell r="I61">
            <v>14</v>
          </cell>
          <cell r="J61">
            <v>0</v>
          </cell>
          <cell r="K61">
            <v>12</v>
          </cell>
          <cell r="M61">
            <v>2.8</v>
          </cell>
          <cell r="N61">
            <v>20</v>
          </cell>
          <cell r="Q61">
            <v>11.428571428571429</v>
          </cell>
          <cell r="R61">
            <v>4.2857142857142856</v>
          </cell>
          <cell r="S61">
            <v>0</v>
          </cell>
          <cell r="T61">
            <v>1.2</v>
          </cell>
          <cell r="U61">
            <v>4.8</v>
          </cell>
          <cell r="V61" t="str">
            <v>Разблокировать</v>
          </cell>
        </row>
        <row r="62">
          <cell r="A62" t="str">
            <v>347 Паштет печеночный со сливочным маслом ТМ Стародворье ламистер 0,1 кг. Консервы   ПОКОМ</v>
          </cell>
          <cell r="B62" t="str">
            <v>шт</v>
          </cell>
          <cell r="C62">
            <v>14</v>
          </cell>
          <cell r="D62">
            <v>1</v>
          </cell>
          <cell r="E62">
            <v>15</v>
          </cell>
          <cell r="G62">
            <v>0</v>
          </cell>
          <cell r="H62">
            <v>730</v>
          </cell>
          <cell r="I62">
            <v>15</v>
          </cell>
          <cell r="J62">
            <v>0</v>
          </cell>
          <cell r="M62">
            <v>3</v>
          </cell>
          <cell r="Q62">
            <v>0</v>
          </cell>
          <cell r="R62">
            <v>0</v>
          </cell>
          <cell r="S62">
            <v>4.4000000000000004</v>
          </cell>
          <cell r="T62">
            <v>3.4</v>
          </cell>
          <cell r="U62">
            <v>3</v>
          </cell>
          <cell r="V62" t="str">
            <v>Заблокировать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>
            <v>184</v>
          </cell>
          <cell r="D63">
            <v>18</v>
          </cell>
          <cell r="E63">
            <v>171</v>
          </cell>
          <cell r="G63">
            <v>0.4</v>
          </cell>
          <cell r="H63">
            <v>40</v>
          </cell>
          <cell r="I63">
            <v>170</v>
          </cell>
          <cell r="J63">
            <v>1</v>
          </cell>
          <cell r="K63">
            <v>175</v>
          </cell>
          <cell r="M63">
            <v>34.200000000000003</v>
          </cell>
          <cell r="N63">
            <v>200</v>
          </cell>
          <cell r="Q63">
            <v>10.964912280701753</v>
          </cell>
          <cell r="R63">
            <v>5.1169590643274852</v>
          </cell>
          <cell r="S63">
            <v>32</v>
          </cell>
          <cell r="T63">
            <v>27.6</v>
          </cell>
          <cell r="U63">
            <v>45.8</v>
          </cell>
        </row>
        <row r="64">
          <cell r="A64" t="str">
            <v>355 Сос Молочные для завтрака ОР полиамид мгс 0,4 кг НД СК  ПОКОМ</v>
          </cell>
          <cell r="B64" t="str">
            <v>шт</v>
          </cell>
          <cell r="D64">
            <v>48</v>
          </cell>
          <cell r="E64">
            <v>48</v>
          </cell>
          <cell r="G64">
            <v>0.4</v>
          </cell>
          <cell r="H64">
            <v>40</v>
          </cell>
          <cell r="I64">
            <v>48</v>
          </cell>
          <cell r="J64">
            <v>0</v>
          </cell>
          <cell r="K64">
            <v>30</v>
          </cell>
          <cell r="M64">
            <v>9.6</v>
          </cell>
          <cell r="N64">
            <v>75</v>
          </cell>
          <cell r="Q64">
            <v>10.9375</v>
          </cell>
          <cell r="R64">
            <v>3.125</v>
          </cell>
          <cell r="S64">
            <v>1.2</v>
          </cell>
          <cell r="T64">
            <v>7.2</v>
          </cell>
          <cell r="U64">
            <v>0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  <cell r="C65">
            <v>-3</v>
          </cell>
          <cell r="D65">
            <v>3</v>
          </cell>
          <cell r="G65">
            <v>0.35</v>
          </cell>
          <cell r="H65">
            <v>35</v>
          </cell>
          <cell r="J65">
            <v>0</v>
          </cell>
          <cell r="K65">
            <v>12</v>
          </cell>
          <cell r="M65">
            <v>0</v>
          </cell>
          <cell r="Q65" t="e">
            <v>#DIV/0!</v>
          </cell>
          <cell r="R65" t="e">
            <v>#DIV/0!</v>
          </cell>
          <cell r="S65">
            <v>2.6</v>
          </cell>
          <cell r="T65">
            <v>1.6</v>
          </cell>
          <cell r="U65">
            <v>3.4</v>
          </cell>
          <cell r="V65" t="str">
            <v>Разблокировать</v>
          </cell>
        </row>
        <row r="66">
          <cell r="A66" t="str">
            <v>365 Колбаса Балыковая ТМ Стародворские колбасы ТС Вязанка в вак  ПОКОМ</v>
          </cell>
          <cell r="B66" t="str">
            <v>кг</v>
          </cell>
          <cell r="C66">
            <v>2.4820000000000002</v>
          </cell>
          <cell r="D66">
            <v>21.571999999999999</v>
          </cell>
          <cell r="E66">
            <v>23.417999999999999</v>
          </cell>
          <cell r="F66">
            <v>0.63600000000000001</v>
          </cell>
          <cell r="G66">
            <v>1</v>
          </cell>
          <cell r="H66">
            <v>40</v>
          </cell>
          <cell r="I66">
            <v>22.513000000000002</v>
          </cell>
          <cell r="J66">
            <v>0.90499999999999758</v>
          </cell>
          <cell r="K66">
            <v>15</v>
          </cell>
          <cell r="M66">
            <v>4.6836000000000002</v>
          </cell>
          <cell r="N66">
            <v>35</v>
          </cell>
          <cell r="Q66">
            <v>10.811341702963531</v>
          </cell>
          <cell r="R66">
            <v>3.3384575967204713</v>
          </cell>
          <cell r="S66">
            <v>0</v>
          </cell>
          <cell r="T66">
            <v>2.3478000000000003</v>
          </cell>
          <cell r="U66">
            <v>1.6434000000000002</v>
          </cell>
        </row>
        <row r="67">
          <cell r="A67" t="str">
            <v>369 Колбаса Сливушка ТМ Вязанка в оболочке полиамид вес.  ПОКОМ</v>
          </cell>
          <cell r="B67" t="str">
            <v>кг</v>
          </cell>
          <cell r="C67">
            <v>97.465999999999994</v>
          </cell>
          <cell r="D67">
            <v>23.11</v>
          </cell>
          <cell r="E67">
            <v>89.335999999999999</v>
          </cell>
          <cell r="F67">
            <v>4.5179999999999998</v>
          </cell>
          <cell r="G67">
            <v>1</v>
          </cell>
          <cell r="H67">
            <v>50</v>
          </cell>
          <cell r="I67">
            <v>85.641999999999996</v>
          </cell>
          <cell r="J67">
            <v>3.6940000000000026</v>
          </cell>
          <cell r="K67">
            <v>100</v>
          </cell>
          <cell r="M67">
            <v>17.8672</v>
          </cell>
          <cell r="N67">
            <v>95</v>
          </cell>
          <cell r="Q67">
            <v>11.166718903913315</v>
          </cell>
          <cell r="R67">
            <v>5.8497134413898095</v>
          </cell>
          <cell r="S67">
            <v>11.342000000000001</v>
          </cell>
          <cell r="T67">
            <v>9.9784000000000006</v>
          </cell>
          <cell r="U67">
            <v>20.297999999999998</v>
          </cell>
        </row>
        <row r="68">
          <cell r="A68" t="str">
            <v>370 Ветчина Сливушка с индейкой ТМ Вязанка в оболочке полиамид.</v>
          </cell>
          <cell r="B68" t="str">
            <v>кг</v>
          </cell>
          <cell r="C68">
            <v>23.047000000000001</v>
          </cell>
          <cell r="D68">
            <v>10.946</v>
          </cell>
          <cell r="E68">
            <v>23.050999999999998</v>
          </cell>
          <cell r="F68">
            <v>-1.4</v>
          </cell>
          <cell r="G68">
            <v>1</v>
          </cell>
          <cell r="H68">
            <v>50</v>
          </cell>
          <cell r="I68">
            <v>23.050999999999998</v>
          </cell>
          <cell r="J68">
            <v>0</v>
          </cell>
          <cell r="K68">
            <v>80</v>
          </cell>
          <cell r="M68">
            <v>4.6101999999999999</v>
          </cell>
          <cell r="Q68">
            <v>17.049151880612555</v>
          </cell>
          <cell r="R68">
            <v>17.049151880612555</v>
          </cell>
          <cell r="S68">
            <v>6.2935999999999996</v>
          </cell>
          <cell r="T68">
            <v>6.3002000000000002</v>
          </cell>
          <cell r="U68">
            <v>15.282599999999999</v>
          </cell>
        </row>
        <row r="69">
          <cell r="A69" t="str">
            <v>371  Сосиски Сочинки Молочные 0,4 кг ТМ Стародворье  ПОКОМ</v>
          </cell>
          <cell r="B69" t="str">
            <v>шт</v>
          </cell>
          <cell r="C69">
            <v>429</v>
          </cell>
          <cell r="D69">
            <v>408</v>
          </cell>
          <cell r="E69">
            <v>601</v>
          </cell>
          <cell r="F69">
            <v>95</v>
          </cell>
          <cell r="G69">
            <v>0.4</v>
          </cell>
          <cell r="H69">
            <v>40</v>
          </cell>
          <cell r="I69">
            <v>590</v>
          </cell>
          <cell r="J69">
            <v>11</v>
          </cell>
          <cell r="K69">
            <v>202.19999999999993</v>
          </cell>
          <cell r="M69">
            <v>120.2</v>
          </cell>
          <cell r="N69">
            <v>910</v>
          </cell>
          <cell r="Q69">
            <v>10.043261231281196</v>
          </cell>
          <cell r="R69">
            <v>2.472545757071547</v>
          </cell>
          <cell r="S69">
            <v>65.8</v>
          </cell>
          <cell r="T69">
            <v>83.2</v>
          </cell>
          <cell r="U69">
            <v>75.400000000000006</v>
          </cell>
        </row>
        <row r="70">
          <cell r="A70" t="str">
            <v>372  Сосиски Сочинки Сливочные 0,4 кг ТМ Стародворье  ПОКОМ</v>
          </cell>
          <cell r="B70" t="str">
            <v>шт</v>
          </cell>
          <cell r="C70">
            <v>184</v>
          </cell>
          <cell r="D70">
            <v>174</v>
          </cell>
          <cell r="E70">
            <v>250</v>
          </cell>
          <cell r="F70">
            <v>6</v>
          </cell>
          <cell r="G70">
            <v>0.4</v>
          </cell>
          <cell r="H70">
            <v>40</v>
          </cell>
          <cell r="I70">
            <v>236</v>
          </cell>
          <cell r="J70">
            <v>14</v>
          </cell>
          <cell r="K70">
            <v>500</v>
          </cell>
          <cell r="M70">
            <v>50</v>
          </cell>
          <cell r="N70">
            <v>45</v>
          </cell>
          <cell r="Q70">
            <v>11.02</v>
          </cell>
          <cell r="R70">
            <v>10.119999999999999</v>
          </cell>
          <cell r="S70">
            <v>66</v>
          </cell>
          <cell r="T70">
            <v>68.8</v>
          </cell>
          <cell r="U70">
            <v>115.4</v>
          </cell>
        </row>
        <row r="71">
          <cell r="A71" t="str">
            <v>376  Сардельки Сочинки с сочным окороком ТМ Стародворье полиамид мгс ф/в 0,4 кг СК3</v>
          </cell>
          <cell r="B71" t="str">
            <v>шт</v>
          </cell>
          <cell r="D71">
            <v>6</v>
          </cell>
          <cell r="E71">
            <v>6</v>
          </cell>
          <cell r="G71">
            <v>0</v>
          </cell>
          <cell r="H71">
            <v>0</v>
          </cell>
          <cell r="I71">
            <v>6</v>
          </cell>
          <cell r="J71">
            <v>0</v>
          </cell>
          <cell r="M71">
            <v>1.2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 t="str">
            <v>то же что и 381!!!</v>
          </cell>
        </row>
        <row r="72">
          <cell r="A72" t="str">
            <v>381  Сардельки Сочинки 0,4кг ТМ Стародворье  ПОКОМ</v>
          </cell>
          <cell r="B72" t="str">
            <v>шт</v>
          </cell>
          <cell r="C72">
            <v>72</v>
          </cell>
          <cell r="D72">
            <v>132</v>
          </cell>
          <cell r="E72">
            <v>148</v>
          </cell>
          <cell r="F72">
            <v>7</v>
          </cell>
          <cell r="G72">
            <v>0.4</v>
          </cell>
          <cell r="H72">
            <v>40</v>
          </cell>
          <cell r="I72">
            <v>153</v>
          </cell>
          <cell r="J72">
            <v>-5</v>
          </cell>
          <cell r="K72">
            <v>169.40000000000003</v>
          </cell>
          <cell r="M72">
            <v>29.6</v>
          </cell>
          <cell r="N72">
            <v>150</v>
          </cell>
          <cell r="Q72">
            <v>11.027027027027028</v>
          </cell>
          <cell r="R72">
            <v>5.9594594594594605</v>
          </cell>
          <cell r="S72">
            <v>23.6</v>
          </cell>
          <cell r="T72">
            <v>27.4</v>
          </cell>
          <cell r="U72">
            <v>31.2</v>
          </cell>
        </row>
        <row r="73">
          <cell r="A73" t="str">
            <v>383 Колбаса Сочинка по-европейски с сочной грудиной ТМ Стародворье в оболочке фиброуз в ва  Поком</v>
          </cell>
          <cell r="B73" t="str">
            <v>кг</v>
          </cell>
          <cell r="C73">
            <v>173.971</v>
          </cell>
          <cell r="D73">
            <v>304.18200000000002</v>
          </cell>
          <cell r="E73">
            <v>394.17599999999999</v>
          </cell>
          <cell r="F73">
            <v>0.75600000000000001</v>
          </cell>
          <cell r="G73">
            <v>1</v>
          </cell>
          <cell r="H73">
            <v>40</v>
          </cell>
          <cell r="I73">
            <v>415.69099999999997</v>
          </cell>
          <cell r="J73">
            <v>-21.514999999999986</v>
          </cell>
          <cell r="K73">
            <v>410</v>
          </cell>
          <cell r="M73">
            <v>78.8352</v>
          </cell>
          <cell r="N73">
            <v>455</v>
          </cell>
          <cell r="Q73">
            <v>10.981845672998864</v>
          </cell>
          <cell r="R73">
            <v>5.2103121448287055</v>
          </cell>
          <cell r="S73">
            <v>57.972799999999992</v>
          </cell>
          <cell r="T73">
            <v>67.06280000000001</v>
          </cell>
          <cell r="U73">
            <v>89.258600000000001</v>
          </cell>
        </row>
        <row r="74">
          <cell r="A74" t="str">
            <v>384  Колбаса Сочинка по-фински с сочным окороком ТМ Стародворье в оболочке фиброуз в ва  Поком</v>
          </cell>
          <cell r="B74" t="str">
            <v>кг</v>
          </cell>
          <cell r="C74">
            <v>158.17099999999999</v>
          </cell>
          <cell r="D74">
            <v>268.37099999999998</v>
          </cell>
          <cell r="E74">
            <v>360.69799999999998</v>
          </cell>
          <cell r="F74">
            <v>-1.9950000000000001</v>
          </cell>
          <cell r="G74">
            <v>1</v>
          </cell>
          <cell r="H74">
            <v>40</v>
          </cell>
          <cell r="I74">
            <v>382.20100000000002</v>
          </cell>
          <cell r="J74">
            <v>-21.503000000000043</v>
          </cell>
          <cell r="K74">
            <v>390</v>
          </cell>
          <cell r="M74">
            <v>72.139600000000002</v>
          </cell>
          <cell r="N74">
            <v>410</v>
          </cell>
          <cell r="Q74">
            <v>11.061954876378577</v>
          </cell>
          <cell r="R74">
            <v>5.3785299613527107</v>
          </cell>
          <cell r="S74">
            <v>52.210599999999999</v>
          </cell>
          <cell r="T74">
            <v>60.787999999999997</v>
          </cell>
          <cell r="U74">
            <v>82.418599999999998</v>
          </cell>
        </row>
        <row r="75">
          <cell r="A75" t="str">
            <v>389 Колбаса вареная Мусульманская Халяль ТМ Вязанка Халяль оболочка вектор 0,4 кг АК.  Поком</v>
          </cell>
          <cell r="B75" t="str">
            <v>шт</v>
          </cell>
          <cell r="C75">
            <v>34</v>
          </cell>
          <cell r="E75">
            <v>19</v>
          </cell>
          <cell r="G75">
            <v>0.4</v>
          </cell>
          <cell r="H75">
            <v>90</v>
          </cell>
          <cell r="I75">
            <v>14</v>
          </cell>
          <cell r="J75">
            <v>5</v>
          </cell>
          <cell r="K75">
            <v>90</v>
          </cell>
          <cell r="M75">
            <v>3.8</v>
          </cell>
          <cell r="Q75">
            <v>23.684210526315791</v>
          </cell>
          <cell r="R75">
            <v>23.684210526315791</v>
          </cell>
          <cell r="S75">
            <v>0.8</v>
          </cell>
          <cell r="T75">
            <v>15</v>
          </cell>
          <cell r="U75">
            <v>18.399999999999999</v>
          </cell>
          <cell r="V75" t="str">
            <v>нет в бланке</v>
          </cell>
        </row>
        <row r="76">
          <cell r="A76" t="str">
            <v>390 Сосиски Восточные Халяль ТМ Вязанка в оболочке полиамид в вакуумной упаковке 0,33 кг  Поком</v>
          </cell>
          <cell r="B76" t="str">
            <v>шт</v>
          </cell>
          <cell r="C76">
            <v>13</v>
          </cell>
          <cell r="E76">
            <v>-3</v>
          </cell>
          <cell r="F76">
            <v>13</v>
          </cell>
          <cell r="G76">
            <v>0.33</v>
          </cell>
          <cell r="H76">
            <v>60</v>
          </cell>
          <cell r="J76">
            <v>-3</v>
          </cell>
          <cell r="K76">
            <v>16</v>
          </cell>
          <cell r="M76">
            <v>-0.6</v>
          </cell>
          <cell r="Q76">
            <v>-48.333333333333336</v>
          </cell>
          <cell r="R76">
            <v>-48.333333333333336</v>
          </cell>
          <cell r="S76">
            <v>7</v>
          </cell>
          <cell r="T76">
            <v>24.2</v>
          </cell>
          <cell r="U76">
            <v>11.2</v>
          </cell>
          <cell r="V76" t="str">
            <v>нет в бланке</v>
          </cell>
        </row>
        <row r="77">
          <cell r="A77" t="str">
            <v>405 Ветчины пастеризованная «Нежная с филе» Фикс.вес 0,4 п/а ТМ «Особый рецепт»  Поком</v>
          </cell>
          <cell r="B77" t="str">
            <v>шт</v>
          </cell>
          <cell r="C77">
            <v>46</v>
          </cell>
          <cell r="E77">
            <v>2</v>
          </cell>
          <cell r="F77">
            <v>44</v>
          </cell>
          <cell r="G77">
            <v>0</v>
          </cell>
          <cell r="H77">
            <v>90</v>
          </cell>
          <cell r="I77">
            <v>12</v>
          </cell>
          <cell r="J77">
            <v>-10</v>
          </cell>
          <cell r="M77">
            <v>0.4</v>
          </cell>
          <cell r="Q77">
            <v>110</v>
          </cell>
          <cell r="R77">
            <v>110</v>
          </cell>
          <cell r="S77">
            <v>0</v>
          </cell>
          <cell r="T77">
            <v>0.2</v>
          </cell>
          <cell r="U77">
            <v>0</v>
          </cell>
          <cell r="V77" t="str">
            <v>Заблокировать</v>
          </cell>
        </row>
        <row r="78">
          <cell r="A78" t="str">
            <v>406 Ветчины Сливушка с индейкой Вязанка Фикс.вес 0,4 П/а Вязанка  Поком</v>
          </cell>
          <cell r="B78" t="str">
            <v>шт</v>
          </cell>
          <cell r="C78">
            <v>2</v>
          </cell>
          <cell r="F78">
            <v>2</v>
          </cell>
          <cell r="G78">
            <v>0</v>
          </cell>
          <cell r="H78">
            <v>50</v>
          </cell>
          <cell r="J78">
            <v>0</v>
          </cell>
          <cell r="M78">
            <v>0</v>
          </cell>
          <cell r="Q78" t="e">
            <v>#DIV/0!</v>
          </cell>
          <cell r="R78" t="e">
            <v>#DIV/0!</v>
          </cell>
          <cell r="S78">
            <v>0</v>
          </cell>
          <cell r="T78">
            <v>4.2</v>
          </cell>
          <cell r="U78">
            <v>2</v>
          </cell>
          <cell r="V78" t="str">
            <v>Заблокировать</v>
          </cell>
        </row>
        <row r="79">
          <cell r="A79" t="str">
            <v>408 Вареные колбасы Сливушка Вязанка Фикс.вес 0,375 П/а Вязанка  Поком</v>
          </cell>
          <cell r="B79" t="str">
            <v>шт</v>
          </cell>
          <cell r="C79">
            <v>1</v>
          </cell>
          <cell r="F79">
            <v>1</v>
          </cell>
          <cell r="G79">
            <v>0.375</v>
          </cell>
          <cell r="H79">
            <v>50</v>
          </cell>
          <cell r="J79">
            <v>0</v>
          </cell>
          <cell r="K79">
            <v>12</v>
          </cell>
          <cell r="M79">
            <v>0</v>
          </cell>
          <cell r="Q79" t="e">
            <v>#DIV/0!</v>
          </cell>
          <cell r="R79" t="e">
            <v>#DIV/0!</v>
          </cell>
          <cell r="S79">
            <v>2</v>
          </cell>
          <cell r="T79">
            <v>1.6</v>
          </cell>
          <cell r="U79">
            <v>0.2</v>
          </cell>
          <cell r="V79" t="str">
            <v>Разблокировать</v>
          </cell>
        </row>
        <row r="80">
          <cell r="A80" t="str">
            <v>409 Вареные колбасы Молокуша Вязанка Фикс.вес 0,4 п/а Вязанка  Поком</v>
          </cell>
          <cell r="B80" t="str">
            <v>шт</v>
          </cell>
          <cell r="G80">
            <v>0.4</v>
          </cell>
          <cell r="H80">
            <v>50</v>
          </cell>
          <cell r="J80">
            <v>0</v>
          </cell>
          <cell r="K80">
            <v>10</v>
          </cell>
          <cell r="M80">
            <v>0</v>
          </cell>
          <cell r="Q80" t="e">
            <v>#DIV/0!</v>
          </cell>
          <cell r="R80" t="e">
            <v>#DIV/0!</v>
          </cell>
          <cell r="S80">
            <v>0</v>
          </cell>
          <cell r="T80">
            <v>0</v>
          </cell>
          <cell r="U80">
            <v>4</v>
          </cell>
        </row>
        <row r="81">
          <cell r="A81" t="str">
            <v>410 В/к колбасы Сервелат Запекуша с говядиной Вязанка Весовые П/а Вязанка  Поком</v>
          </cell>
          <cell r="B81" t="str">
            <v>кг</v>
          </cell>
          <cell r="C81">
            <v>32.811999999999998</v>
          </cell>
          <cell r="E81">
            <v>14.432</v>
          </cell>
          <cell r="F81">
            <v>17.585999999999999</v>
          </cell>
          <cell r="G81">
            <v>0</v>
          </cell>
          <cell r="H81">
            <v>45</v>
          </cell>
          <cell r="I81">
            <v>20.021999999999998</v>
          </cell>
          <cell r="J81">
            <v>-5.5899999999999981</v>
          </cell>
          <cell r="M81">
            <v>2.8864000000000001</v>
          </cell>
          <cell r="Q81">
            <v>6.0927106430155202</v>
          </cell>
          <cell r="R81">
            <v>6.0927106430155202</v>
          </cell>
          <cell r="S81">
            <v>0.96639999999999993</v>
          </cell>
          <cell r="T81">
            <v>0</v>
          </cell>
          <cell r="U81">
            <v>3.6892000000000005</v>
          </cell>
          <cell r="V81" t="str">
            <v>Заблокировать</v>
          </cell>
        </row>
        <row r="82">
          <cell r="A82" t="str">
            <v>411 Вареные колбасы «Муромская» Весовой п/а ТМ «Зареченские»  Поком</v>
          </cell>
          <cell r="B82" t="str">
            <v>кг</v>
          </cell>
          <cell r="C82">
            <v>9.0399999999999991</v>
          </cell>
          <cell r="E82">
            <v>10.538</v>
          </cell>
          <cell r="F82">
            <v>-1.498</v>
          </cell>
          <cell r="G82">
            <v>1</v>
          </cell>
          <cell r="H82">
            <v>50</v>
          </cell>
          <cell r="I82">
            <v>10.538</v>
          </cell>
          <cell r="J82">
            <v>0</v>
          </cell>
          <cell r="M82">
            <v>2.1076000000000001</v>
          </cell>
          <cell r="N82">
            <v>15</v>
          </cell>
          <cell r="Q82">
            <v>6.4063389637502368</v>
          </cell>
          <cell r="R82">
            <v>-0.71076105522869615</v>
          </cell>
          <cell r="S82">
            <v>0.40560000000000002</v>
          </cell>
          <cell r="T82">
            <v>0.9071999999999999</v>
          </cell>
          <cell r="U82">
            <v>0</v>
          </cell>
        </row>
        <row r="83">
          <cell r="A83" t="str">
            <v>412 Вареные колбасы «Молочная с нежным филе» Фикс.вес 0,4 кг п/а ТМ «Особый рецепт»  Поком</v>
          </cell>
          <cell r="B83" t="str">
            <v>шт</v>
          </cell>
          <cell r="C83">
            <v>17</v>
          </cell>
          <cell r="E83">
            <v>10</v>
          </cell>
          <cell r="F83">
            <v>7</v>
          </cell>
          <cell r="G83">
            <v>0</v>
          </cell>
          <cell r="H83">
            <v>90</v>
          </cell>
          <cell r="I83">
            <v>10</v>
          </cell>
          <cell r="J83">
            <v>0</v>
          </cell>
          <cell r="M83">
            <v>2</v>
          </cell>
          <cell r="Q83">
            <v>3.5</v>
          </cell>
          <cell r="R83">
            <v>3.5</v>
          </cell>
          <cell r="S83">
            <v>0</v>
          </cell>
          <cell r="T83">
            <v>2.2000000000000002</v>
          </cell>
          <cell r="U83">
            <v>2</v>
          </cell>
          <cell r="V83" t="str">
            <v>Заблокировать</v>
          </cell>
        </row>
        <row r="84">
          <cell r="A84" t="str">
            <v>413 Вареные колбасы пастеризованн «Стародворская без шпика» Фикс.вес 0,4 п/а ТМ «Стародворье»  Поком</v>
          </cell>
          <cell r="B84" t="str">
            <v>шт</v>
          </cell>
          <cell r="C84">
            <v>20</v>
          </cell>
          <cell r="F84">
            <v>20</v>
          </cell>
          <cell r="G84">
            <v>0</v>
          </cell>
          <cell r="H84">
            <v>90</v>
          </cell>
          <cell r="J84">
            <v>0</v>
          </cell>
          <cell r="M84">
            <v>0</v>
          </cell>
          <cell r="Q84" t="e">
            <v>#DIV/0!</v>
          </cell>
          <cell r="R84" t="e">
            <v>#DIV/0!</v>
          </cell>
          <cell r="S84">
            <v>0</v>
          </cell>
          <cell r="T84">
            <v>0</v>
          </cell>
          <cell r="U84">
            <v>2</v>
          </cell>
          <cell r="V84" t="str">
            <v>Заблокировать</v>
          </cell>
        </row>
        <row r="85">
          <cell r="A85" t="str">
            <v>414 Вареные колбасы Молочная По-стародворски Фирменная Фикс.вес 0,5 П/а Стародворье  Поком</v>
          </cell>
          <cell r="B85" t="str">
            <v>шт</v>
          </cell>
          <cell r="D85">
            <v>10</v>
          </cell>
          <cell r="E85">
            <v>10</v>
          </cell>
          <cell r="G85">
            <v>0.5</v>
          </cell>
          <cell r="H85">
            <v>55</v>
          </cell>
          <cell r="I85">
            <v>10</v>
          </cell>
          <cell r="J85">
            <v>0</v>
          </cell>
          <cell r="K85">
            <v>6</v>
          </cell>
          <cell r="M85">
            <v>2</v>
          </cell>
          <cell r="N85">
            <v>15</v>
          </cell>
          <cell r="Q85">
            <v>10.5</v>
          </cell>
          <cell r="R85">
            <v>3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>415 Вареные колбасы Докторская ГОСТ Золоченная в печи Весовые ц/о в/у Стародворье  Поком</v>
          </cell>
          <cell r="B86" t="str">
            <v>кг</v>
          </cell>
          <cell r="C86">
            <v>20.716999999999999</v>
          </cell>
          <cell r="G86">
            <v>1</v>
          </cell>
          <cell r="H86">
            <v>35</v>
          </cell>
          <cell r="J86">
            <v>0</v>
          </cell>
          <cell r="K86">
            <v>14</v>
          </cell>
          <cell r="M86">
            <v>0</v>
          </cell>
          <cell r="Q86" t="e">
            <v>#DIV/0!</v>
          </cell>
          <cell r="R86" t="e">
            <v>#DIV/0!</v>
          </cell>
          <cell r="S86">
            <v>0</v>
          </cell>
          <cell r="T86">
            <v>0</v>
          </cell>
          <cell r="U86">
            <v>4.3561999999999994</v>
          </cell>
          <cell r="V86" t="str">
            <v>Разблокировать</v>
          </cell>
        </row>
        <row r="87">
          <cell r="A87" t="str">
            <v>416 Вареные колбасы Докторская стародворская Золоченная в печи Весовые ц/о в/у Стародворье  Поком</v>
          </cell>
          <cell r="B87" t="str">
            <v>кг</v>
          </cell>
          <cell r="C87">
            <v>27.917000000000002</v>
          </cell>
          <cell r="E87">
            <v>38.747</v>
          </cell>
          <cell r="F87">
            <v>-10.83</v>
          </cell>
          <cell r="G87">
            <v>0</v>
          </cell>
          <cell r="H87">
            <v>35</v>
          </cell>
          <cell r="I87">
            <v>18.940000000000001</v>
          </cell>
          <cell r="J87">
            <v>19.806999999999999</v>
          </cell>
          <cell r="M87">
            <v>7.7493999999999996</v>
          </cell>
          <cell r="Q87">
            <v>-1.3975275505200404</v>
          </cell>
          <cell r="R87">
            <v>-1.3975275505200404</v>
          </cell>
          <cell r="S87">
            <v>0</v>
          </cell>
          <cell r="T87">
            <v>0</v>
          </cell>
          <cell r="U87">
            <v>3.0056000000000003</v>
          </cell>
          <cell r="V87" t="str">
            <v>Заблокировать</v>
          </cell>
        </row>
        <row r="88">
          <cell r="A88" t="str">
            <v>418 С/к колбасы Мини-салями во вкусом бекона Ядрена копоть Фикс.вес 0,05 б/о Ядрена копоть  Поком</v>
          </cell>
          <cell r="B88" t="str">
            <v>шт</v>
          </cell>
          <cell r="C88">
            <v>27</v>
          </cell>
          <cell r="E88">
            <v>10</v>
          </cell>
          <cell r="F88">
            <v>17</v>
          </cell>
          <cell r="G88">
            <v>0</v>
          </cell>
          <cell r="H88">
            <v>120</v>
          </cell>
          <cell r="I88">
            <v>10</v>
          </cell>
          <cell r="J88">
            <v>0</v>
          </cell>
          <cell r="M88">
            <v>2</v>
          </cell>
          <cell r="Q88">
            <v>8.5</v>
          </cell>
          <cell r="R88">
            <v>8.5</v>
          </cell>
          <cell r="S88">
            <v>1.4</v>
          </cell>
          <cell r="T88">
            <v>2.8</v>
          </cell>
          <cell r="U88">
            <v>1</v>
          </cell>
          <cell r="V88" t="str">
            <v>Заблокировать</v>
          </cell>
        </row>
        <row r="89">
          <cell r="A89" t="str">
            <v>420 Паштеты «Печеночный с морковью ГОСТ» Фикс.вес 0,1 ТМ «Стародворье»  Поком</v>
          </cell>
          <cell r="B89" t="str">
            <v>шт</v>
          </cell>
          <cell r="C89">
            <v>12</v>
          </cell>
          <cell r="E89">
            <v>12</v>
          </cell>
          <cell r="G89">
            <v>0.1</v>
          </cell>
          <cell r="H89">
            <v>730</v>
          </cell>
          <cell r="I89">
            <v>12</v>
          </cell>
          <cell r="J89">
            <v>0</v>
          </cell>
          <cell r="K89">
            <v>20</v>
          </cell>
          <cell r="M89">
            <v>2.4</v>
          </cell>
          <cell r="N89">
            <v>10</v>
          </cell>
          <cell r="Q89">
            <v>12.5</v>
          </cell>
          <cell r="R89">
            <v>8.3333333333333339</v>
          </cell>
          <cell r="S89">
            <v>3.4</v>
          </cell>
          <cell r="T89">
            <v>2</v>
          </cell>
          <cell r="U89">
            <v>2</v>
          </cell>
          <cell r="V89" t="str">
            <v>Разблокировать</v>
          </cell>
        </row>
        <row r="90">
          <cell r="A90" t="str">
            <v>421 Сардельки Сливушки #минидельки ТМ Вязанка айпил мгс ф/в 0,33 кг  Поком</v>
          </cell>
          <cell r="B90" t="str">
            <v>шт</v>
          </cell>
          <cell r="C90">
            <v>12</v>
          </cell>
          <cell r="D90">
            <v>36</v>
          </cell>
          <cell r="E90">
            <v>32</v>
          </cell>
          <cell r="F90">
            <v>16</v>
          </cell>
          <cell r="G90">
            <v>0.33</v>
          </cell>
          <cell r="H90">
            <v>40</v>
          </cell>
          <cell r="I90">
            <v>32</v>
          </cell>
          <cell r="J90">
            <v>0</v>
          </cell>
          <cell r="K90">
            <v>20</v>
          </cell>
          <cell r="M90">
            <v>6.4</v>
          </cell>
          <cell r="N90">
            <v>35</v>
          </cell>
          <cell r="Q90">
            <v>11.09375</v>
          </cell>
          <cell r="R90">
            <v>5.625</v>
          </cell>
          <cell r="S90">
            <v>2.4</v>
          </cell>
          <cell r="T90">
            <v>4.8</v>
          </cell>
          <cell r="U90">
            <v>1.2</v>
          </cell>
        </row>
        <row r="91">
          <cell r="A91" t="str">
            <v>422 Сардельки «Сливушки с сыром #минидельки» ф/в 0,33 айпил ТМ «Вязанка»  Поком</v>
          </cell>
          <cell r="B91" t="str">
            <v>шт</v>
          </cell>
          <cell r="C91">
            <v>8</v>
          </cell>
          <cell r="D91">
            <v>30</v>
          </cell>
          <cell r="E91">
            <v>29</v>
          </cell>
          <cell r="F91">
            <v>9</v>
          </cell>
          <cell r="G91">
            <v>0.33</v>
          </cell>
          <cell r="H91">
            <v>40</v>
          </cell>
          <cell r="I91">
            <v>29</v>
          </cell>
          <cell r="J91">
            <v>0</v>
          </cell>
          <cell r="M91">
            <v>5.8</v>
          </cell>
          <cell r="N91">
            <v>50</v>
          </cell>
          <cell r="Q91">
            <v>10.172413793103448</v>
          </cell>
          <cell r="R91">
            <v>1.5517241379310345</v>
          </cell>
          <cell r="S91">
            <v>2.2000000000000002</v>
          </cell>
          <cell r="T91">
            <v>4.2</v>
          </cell>
          <cell r="U91">
            <v>0.4</v>
          </cell>
        </row>
        <row r="92">
          <cell r="A92" t="str">
            <v>423 Сосиски «Сливушки с сыром» ф/в 0,3 п/а ТМ «Вязанка»  Поком</v>
          </cell>
          <cell r="B92" t="str">
            <v>шт</v>
          </cell>
          <cell r="C92">
            <v>12</v>
          </cell>
          <cell r="D92">
            <v>18</v>
          </cell>
          <cell r="E92">
            <v>5</v>
          </cell>
          <cell r="F92">
            <v>19</v>
          </cell>
          <cell r="G92">
            <v>0.3</v>
          </cell>
          <cell r="H92">
            <v>40</v>
          </cell>
          <cell r="I92">
            <v>12</v>
          </cell>
          <cell r="J92">
            <v>-7</v>
          </cell>
          <cell r="M92">
            <v>1</v>
          </cell>
          <cell r="Q92">
            <v>19</v>
          </cell>
          <cell r="R92">
            <v>19</v>
          </cell>
          <cell r="S92">
            <v>2</v>
          </cell>
          <cell r="T92">
            <v>2.8</v>
          </cell>
          <cell r="U92">
            <v>1.6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50.654000000000003</v>
          </cell>
          <cell r="E93">
            <v>12.528</v>
          </cell>
          <cell r="F93">
            <v>32.552</v>
          </cell>
          <cell r="G93">
            <v>0</v>
          </cell>
          <cell r="H93">
            <v>45</v>
          </cell>
          <cell r="I93">
            <v>12.528</v>
          </cell>
          <cell r="J93">
            <v>0</v>
          </cell>
          <cell r="M93">
            <v>2.5056000000000003</v>
          </cell>
          <cell r="Q93">
            <v>12.99169859514687</v>
          </cell>
          <cell r="R93">
            <v>12.99169859514687</v>
          </cell>
          <cell r="S93">
            <v>0.56079999999999997</v>
          </cell>
          <cell r="T93">
            <v>2.7305999999999999</v>
          </cell>
          <cell r="U93">
            <v>2.2350000000000003</v>
          </cell>
          <cell r="V93" t="str">
            <v>то же  что и 017  Сосиски Вязанка Сливочные, Вязанка амицел ВЕС.ПОКОМ</v>
          </cell>
        </row>
        <row r="94">
          <cell r="A94" t="str">
            <v>425 Сосиски «Сочные без свинины» Весовые ТМ «Особый рецепт» 1,3 кг  Поком</v>
          </cell>
          <cell r="B94" t="str">
            <v>кг</v>
          </cell>
          <cell r="C94">
            <v>10.183</v>
          </cell>
          <cell r="E94">
            <v>5.62</v>
          </cell>
          <cell r="F94">
            <v>-0.21199999999999999</v>
          </cell>
          <cell r="G94">
            <v>0</v>
          </cell>
          <cell r="H94">
            <v>40</v>
          </cell>
          <cell r="I94">
            <v>5.62</v>
          </cell>
          <cell r="J94">
            <v>0</v>
          </cell>
          <cell r="M94">
            <v>1.1240000000000001</v>
          </cell>
          <cell r="Q94">
            <v>-0.18861209964412809</v>
          </cell>
          <cell r="R94">
            <v>-0.18861209964412809</v>
          </cell>
          <cell r="S94">
            <v>1.3328</v>
          </cell>
          <cell r="T94">
            <v>2.4896000000000003</v>
          </cell>
          <cell r="U94">
            <v>3.2142000000000004</v>
          </cell>
          <cell r="V94" t="str">
            <v>Заблокировать</v>
          </cell>
        </row>
        <row r="95">
          <cell r="A95" t="str">
            <v>427 Колбаса вареная Молокуша ТМ Вязанка в оболочке полиамид 0,4 кг.  Поком</v>
          </cell>
          <cell r="B95" t="str">
            <v>шт</v>
          </cell>
          <cell r="C95">
            <v>3</v>
          </cell>
          <cell r="F95">
            <v>3</v>
          </cell>
          <cell r="G95">
            <v>0</v>
          </cell>
          <cell r="H95">
            <v>50</v>
          </cell>
          <cell r="J95">
            <v>0</v>
          </cell>
          <cell r="M95">
            <v>0</v>
          </cell>
          <cell r="Q95" t="e">
            <v>#DIV/0!</v>
          </cell>
          <cell r="R95" t="e">
            <v>#DIV/0!</v>
          </cell>
          <cell r="S95">
            <v>0</v>
          </cell>
          <cell r="T95">
            <v>2.6</v>
          </cell>
          <cell r="U95">
            <v>0.8</v>
          </cell>
          <cell r="V95" t="str">
            <v>устар.</v>
          </cell>
        </row>
        <row r="96">
          <cell r="A96" t="str">
            <v>440 Колбаса Стародворье 450г Сочинка с сочным окороком вар  Поком</v>
          </cell>
          <cell r="B96" t="str">
            <v>шт</v>
          </cell>
          <cell r="C96">
            <v>1</v>
          </cell>
          <cell r="E96">
            <v>1</v>
          </cell>
          <cell r="G96">
            <v>0.45</v>
          </cell>
          <cell r="H96">
            <v>55</v>
          </cell>
          <cell r="J96">
            <v>1</v>
          </cell>
          <cell r="K96">
            <v>5</v>
          </cell>
          <cell r="M96">
            <v>0.2</v>
          </cell>
          <cell r="Q96">
            <v>25</v>
          </cell>
          <cell r="R96">
            <v>25</v>
          </cell>
          <cell r="S96">
            <v>0</v>
          </cell>
          <cell r="T96">
            <v>1</v>
          </cell>
          <cell r="U96">
            <v>1.2</v>
          </cell>
        </row>
        <row r="97">
          <cell r="A97" t="str">
            <v>441 Колбаса Стародворье Докторская стародворская Бордо вар п/а вес  Поком</v>
          </cell>
          <cell r="B97" t="str">
            <v>кг</v>
          </cell>
          <cell r="D97">
            <v>6.6</v>
          </cell>
          <cell r="E97">
            <v>2.72</v>
          </cell>
          <cell r="F97">
            <v>3.88</v>
          </cell>
          <cell r="G97">
            <v>1</v>
          </cell>
          <cell r="H97">
            <v>55</v>
          </cell>
          <cell r="J97">
            <v>2.72</v>
          </cell>
          <cell r="K97">
            <v>10</v>
          </cell>
          <cell r="M97">
            <v>0.54400000000000004</v>
          </cell>
          <cell r="Q97">
            <v>25.514705882352938</v>
          </cell>
          <cell r="R97">
            <v>25.514705882352938</v>
          </cell>
          <cell r="S97">
            <v>0</v>
          </cell>
          <cell r="T97">
            <v>0</v>
          </cell>
          <cell r="U97">
            <v>0</v>
          </cell>
        </row>
        <row r="98">
          <cell r="A98" t="str">
            <v>442 Сосиски Вязанка 450г Молокуши Молочные газ/ср  Поком</v>
          </cell>
          <cell r="B98" t="str">
            <v>шт</v>
          </cell>
          <cell r="C98">
            <v>174</v>
          </cell>
          <cell r="E98">
            <v>18</v>
          </cell>
          <cell r="F98">
            <v>156</v>
          </cell>
          <cell r="G98">
            <v>0</v>
          </cell>
          <cell r="H98">
            <v>45</v>
          </cell>
          <cell r="I98">
            <v>18</v>
          </cell>
          <cell r="J98">
            <v>0</v>
          </cell>
          <cell r="M98">
            <v>3.6</v>
          </cell>
          <cell r="Q98">
            <v>43.333333333333336</v>
          </cell>
          <cell r="R98">
            <v>43.333333333333336</v>
          </cell>
          <cell r="S98">
            <v>3.6</v>
          </cell>
          <cell r="T98">
            <v>3.6</v>
          </cell>
          <cell r="U98">
            <v>0</v>
          </cell>
          <cell r="V98" t="str">
            <v>то же что и 030  Сосиски Вязанка Молочные, Вязанка вискофан МГС, 0.45кг, ПОКОМ</v>
          </cell>
        </row>
        <row r="99">
          <cell r="A99" t="str">
            <v>443 Сосиски Вязанка 450г Сливушки Сливочные газ/ср  Поком</v>
          </cell>
          <cell r="B99" t="str">
            <v>шт</v>
          </cell>
          <cell r="C99">
            <v>-6</v>
          </cell>
          <cell r="D99">
            <v>18</v>
          </cell>
          <cell r="E99">
            <v>12</v>
          </cell>
          <cell r="G99">
            <v>0</v>
          </cell>
          <cell r="H99">
            <v>45</v>
          </cell>
          <cell r="I99">
            <v>12</v>
          </cell>
          <cell r="J99">
            <v>0</v>
          </cell>
          <cell r="K99">
            <v>18</v>
          </cell>
          <cell r="M99">
            <v>2.4</v>
          </cell>
          <cell r="Q99">
            <v>7.5</v>
          </cell>
          <cell r="R99">
            <v>7.5</v>
          </cell>
          <cell r="S99">
            <v>2.4</v>
          </cell>
          <cell r="T99">
            <v>3.6</v>
          </cell>
          <cell r="U99">
            <v>1.2</v>
          </cell>
          <cell r="V99" t="str">
            <v>то же что и 032</v>
          </cell>
        </row>
        <row r="100">
          <cell r="A100" t="str">
            <v>444 Сосиски Вязанка Молокуши вес  Поком</v>
          </cell>
          <cell r="B100" t="str">
            <v>кг</v>
          </cell>
          <cell r="C100">
            <v>-2.8540000000000001</v>
          </cell>
          <cell r="D100">
            <v>2.8540000000000001</v>
          </cell>
          <cell r="G100">
            <v>0</v>
          </cell>
          <cell r="H100" t="e">
            <v>#N/A</v>
          </cell>
          <cell r="J100">
            <v>0</v>
          </cell>
          <cell r="M100">
            <v>0</v>
          </cell>
          <cell r="Q100" t="e">
            <v>#DIV/0!</v>
          </cell>
          <cell r="R100" t="e">
            <v>#DIV/0!</v>
          </cell>
          <cell r="S100">
            <v>0</v>
          </cell>
          <cell r="T100">
            <v>0</v>
          </cell>
          <cell r="U100">
            <v>0.57079999999999997</v>
          </cell>
        </row>
        <row r="101">
          <cell r="A101" t="str">
            <v>445 Сосиски Стародворье Сочинки Молочные п/а вес  Поком</v>
          </cell>
          <cell r="B101" t="str">
            <v>кг</v>
          </cell>
          <cell r="C101">
            <v>9.3230000000000004</v>
          </cell>
          <cell r="D101">
            <v>0.14499999999999999</v>
          </cell>
          <cell r="E101">
            <v>5.4870000000000001</v>
          </cell>
          <cell r="G101">
            <v>1</v>
          </cell>
          <cell r="H101">
            <v>40</v>
          </cell>
          <cell r="I101">
            <v>5.4870000000000001</v>
          </cell>
          <cell r="J101">
            <v>0</v>
          </cell>
          <cell r="K101">
            <v>40</v>
          </cell>
          <cell r="M101">
            <v>1.0973999999999999</v>
          </cell>
          <cell r="Q101">
            <v>36.449790413705124</v>
          </cell>
          <cell r="R101">
            <v>36.449790413705124</v>
          </cell>
          <cell r="S101">
            <v>0.81720000000000004</v>
          </cell>
          <cell r="T101">
            <v>1.6512</v>
          </cell>
          <cell r="U101">
            <v>3.2610000000000001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  <cell r="B102" t="str">
            <v>шт</v>
          </cell>
          <cell r="G102">
            <v>0.35</v>
          </cell>
          <cell r="H102">
            <v>40</v>
          </cell>
          <cell r="J102">
            <v>0</v>
          </cell>
          <cell r="K102">
            <v>50</v>
          </cell>
          <cell r="M102">
            <v>0</v>
          </cell>
          <cell r="Q102" t="e">
            <v>#DIV/0!</v>
          </cell>
          <cell r="R102" t="e">
            <v>#DIV/0!</v>
          </cell>
          <cell r="S102">
            <v>0</v>
          </cell>
          <cell r="T102">
            <v>0</v>
          </cell>
          <cell r="U102">
            <v>0</v>
          </cell>
        </row>
        <row r="103">
          <cell r="A103" t="str">
            <v>451 Сосиски «Баварские» Фикс.вес 0,35 П/а ТМ «Стародворье»  Поком</v>
          </cell>
          <cell r="B103" t="str">
            <v>шт</v>
          </cell>
          <cell r="C103">
            <v>54</v>
          </cell>
          <cell r="E103">
            <v>29</v>
          </cell>
          <cell r="F103">
            <v>13</v>
          </cell>
          <cell r="G103">
            <v>0.35</v>
          </cell>
          <cell r="H103">
            <v>45</v>
          </cell>
          <cell r="I103">
            <v>29</v>
          </cell>
          <cell r="J103">
            <v>0</v>
          </cell>
          <cell r="K103">
            <v>29.200000000000003</v>
          </cell>
          <cell r="M103">
            <v>5.8</v>
          </cell>
          <cell r="N103">
            <v>25</v>
          </cell>
          <cell r="Q103">
            <v>11.586206896551724</v>
          </cell>
          <cell r="R103">
            <v>7.2758620689655178</v>
          </cell>
          <cell r="S103">
            <v>0</v>
          </cell>
          <cell r="T103">
            <v>0.6</v>
          </cell>
          <cell r="U103">
            <v>5.2</v>
          </cell>
        </row>
        <row r="104">
          <cell r="A104" t="str">
            <v>456 Колбаса вареная Сочинка ТМ Стародворье в оболочке полиамид 0,45 кг.Мясной продукт.  Поком</v>
          </cell>
          <cell r="B104" t="str">
            <v>шт</v>
          </cell>
          <cell r="D104">
            <v>6</v>
          </cell>
          <cell r="E104">
            <v>1</v>
          </cell>
          <cell r="F104">
            <v>5</v>
          </cell>
          <cell r="G104">
            <v>0.45</v>
          </cell>
          <cell r="H104">
            <v>55</v>
          </cell>
          <cell r="I104">
            <v>1</v>
          </cell>
          <cell r="J104">
            <v>0</v>
          </cell>
          <cell r="M104">
            <v>0.2</v>
          </cell>
          <cell r="Q104">
            <v>25</v>
          </cell>
          <cell r="R104">
            <v>25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  <cell r="C105">
            <v>309</v>
          </cell>
          <cell r="E105">
            <v>6</v>
          </cell>
          <cell r="F105">
            <v>303</v>
          </cell>
          <cell r="G105">
            <v>0</v>
          </cell>
          <cell r="H105">
            <v>0</v>
          </cell>
          <cell r="I105">
            <v>6</v>
          </cell>
          <cell r="J105">
            <v>0</v>
          </cell>
          <cell r="M105">
            <v>1.2</v>
          </cell>
          <cell r="Q105">
            <v>252.5</v>
          </cell>
          <cell r="R105">
            <v>252.5</v>
          </cell>
          <cell r="S105">
            <v>7.8</v>
          </cell>
          <cell r="T105">
            <v>0.4</v>
          </cell>
          <cell r="U105">
            <v>0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  <cell r="C106">
            <v>26.844000000000001</v>
          </cell>
          <cell r="E106">
            <v>20.664000000000001</v>
          </cell>
          <cell r="G106">
            <v>0</v>
          </cell>
          <cell r="H106">
            <v>0</v>
          </cell>
          <cell r="I106">
            <v>3.278</v>
          </cell>
          <cell r="J106">
            <v>17.386000000000003</v>
          </cell>
          <cell r="M106">
            <v>4.1328000000000005</v>
          </cell>
          <cell r="Q106">
            <v>0</v>
          </cell>
          <cell r="R106">
            <v>0</v>
          </cell>
          <cell r="S106">
            <v>1.4121999999999999</v>
          </cell>
          <cell r="T106">
            <v>0</v>
          </cell>
          <cell r="U106">
            <v>5.3788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C107">
            <v>18.934999999999999</v>
          </cell>
          <cell r="G107">
            <v>0</v>
          </cell>
          <cell r="H107">
            <v>0</v>
          </cell>
          <cell r="J107">
            <v>0</v>
          </cell>
          <cell r="M107">
            <v>0</v>
          </cell>
          <cell r="Q107" t="e">
            <v>#DIV/0!</v>
          </cell>
          <cell r="R107" t="e">
            <v>#DIV/0!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>Вареные колбасы «Любительская ГОСТ» Весовой п/а ТМ «Вязанка»</v>
          </cell>
          <cell r="B108" t="str">
            <v>кг</v>
          </cell>
          <cell r="G108">
            <v>1</v>
          </cell>
          <cell r="H108">
            <v>50</v>
          </cell>
          <cell r="M108">
            <v>0</v>
          </cell>
          <cell r="N108">
            <v>10</v>
          </cell>
          <cell r="Q108" t="e">
            <v>#DIV/0!</v>
          </cell>
          <cell r="R108" t="e">
            <v>#DIV/0!</v>
          </cell>
          <cell r="V108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17470.965</v>
          </cell>
        </row>
        <row r="2">
          <cell r="A2" t="str">
            <v>ПОКОМ Логистический Партнер</v>
          </cell>
          <cell r="D2">
            <v>17470.965</v>
          </cell>
        </row>
        <row r="3">
          <cell r="A3" t="str">
            <v>Вязанка Логистический Партнер(Кг)</v>
          </cell>
          <cell r="D3">
            <v>631</v>
          </cell>
        </row>
        <row r="4">
          <cell r="A4" t="str">
            <v>005  Колбаса Докторская ГОСТ, Вязанка вектор,ВЕС. ПОКОМ</v>
          </cell>
          <cell r="D4">
            <v>92.197999999999993</v>
          </cell>
        </row>
        <row r="5">
          <cell r="A5" t="str">
            <v>013  Сардельки Вязанка Стародворские NDX, ВЕС.  ПОКОМ</v>
          </cell>
          <cell r="D5">
            <v>0.81899999999999995</v>
          </cell>
        </row>
        <row r="6">
          <cell r="A6" t="str">
            <v>016  Сосиски Вязанка Молочные, Вязанка вискофан  ВЕС.ПОКОМ</v>
          </cell>
          <cell r="D6">
            <v>61.167999999999999</v>
          </cell>
        </row>
        <row r="7">
          <cell r="A7" t="str">
            <v>017  Сосиски Вязанка Сливочные, Вязанка амицел ВЕС.ПОКОМ</v>
          </cell>
          <cell r="D7">
            <v>91.096999999999994</v>
          </cell>
        </row>
        <row r="8">
          <cell r="A8" t="str">
            <v>312  Ветчина Филейская ТМ Вязанка ТС Столичная ВЕС  ПОКОМ</v>
          </cell>
          <cell r="D8">
            <v>78.587999999999994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126.746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54.473999999999997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18.957999999999998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55.454000000000001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41.015999999999998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1.6160000000000001</v>
          </cell>
        </row>
        <row r="15">
          <cell r="A15" t="str">
            <v>444 Сосиски Вязанка Молокуши вес  Поком</v>
          </cell>
          <cell r="D15">
            <v>8.8659999999999997</v>
          </cell>
        </row>
        <row r="16">
          <cell r="A16" t="str">
            <v>Вязанка Логистический Партнер(Шт)</v>
          </cell>
          <cell r="D16">
            <v>227</v>
          </cell>
        </row>
        <row r="17">
          <cell r="A17" t="str">
            <v>023  Колбаса Докторская ГОСТ, Вязанка вектор, 0,4 кг, ПОКОМ</v>
          </cell>
          <cell r="D17">
            <v>10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63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77</v>
          </cell>
        </row>
        <row r="20">
          <cell r="A20" t="str">
            <v>034  Сосиски Рубленые, Вязанка вискофан МГС, 0.5кг, ПОКОМ</v>
          </cell>
          <cell r="D20">
            <v>6</v>
          </cell>
        </row>
        <row r="21">
          <cell r="A21" t="str">
            <v>036  Колбаса Сервелат Запекуша с сочным окороком, Вязанка 0,35кг,  ПОКОМ</v>
          </cell>
          <cell r="D21">
            <v>10</v>
          </cell>
        </row>
        <row r="22">
          <cell r="A22" t="str">
            <v>276  Колбаса Сливушка ТМ Вязанка в оболочке полиамид 0,45 кг  ПОКОМ</v>
          </cell>
          <cell r="D22">
            <v>21</v>
          </cell>
        </row>
        <row r="23">
          <cell r="A23" t="str">
            <v>405 Ветчины пастеризованная «Нежная с филе» Фикс.вес 0,4 п/а ТМ «Особый рецепт»  Поком</v>
          </cell>
          <cell r="D23">
            <v>2</v>
          </cell>
        </row>
        <row r="24">
          <cell r="A24" t="str">
            <v>408 Вареные колбасы Сливушка Вязанка Фикс.вес 0,375 П/а Вязанка  Поком</v>
          </cell>
          <cell r="D24">
            <v>6</v>
          </cell>
        </row>
        <row r="25">
          <cell r="A25" t="str">
            <v>421 Сардельки Сливушки #минидельки ТМ Вязанка айпил мгс ф/в 0,33 кг  Поком</v>
          </cell>
          <cell r="D25">
            <v>8</v>
          </cell>
        </row>
        <row r="26">
          <cell r="A26" t="str">
            <v>442 Сосиски Вязанка 450г Молокуши Молочные газ/ср  Поком</v>
          </cell>
          <cell r="D26">
            <v>12</v>
          </cell>
        </row>
        <row r="27">
          <cell r="A27" t="str">
            <v>443 Сосиски Вязанка 450г Сливушки Сливочные газ/ср  Поком</v>
          </cell>
          <cell r="D27">
            <v>12</v>
          </cell>
        </row>
        <row r="28">
          <cell r="A28" t="str">
            <v>Логистический Партнер кг</v>
          </cell>
          <cell r="D28">
            <v>9233.2649999999994</v>
          </cell>
        </row>
        <row r="29">
          <cell r="A29" t="str">
            <v>200  Ветчина Дугушка ТМ Стародворье, вектор в/у    ПОКОМ</v>
          </cell>
          <cell r="D29">
            <v>111.946</v>
          </cell>
        </row>
        <row r="30">
          <cell r="A30" t="str">
            <v>201  Ветчина Нежная ТМ Особый рецепт, (2,5кг), ПОКОМ</v>
          </cell>
          <cell r="D30">
            <v>2327.4879999999998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49.188000000000002</v>
          </cell>
        </row>
        <row r="32">
          <cell r="A32" t="str">
            <v>218  Колбаса Докторская оригинальная ТМ Особый рецепт БОЛЬШОЙ БАТОН, п/а ВЕС, ТМ Стародворье ПОКОМ</v>
          </cell>
          <cell r="D32">
            <v>10.478</v>
          </cell>
        </row>
        <row r="33">
          <cell r="A33" t="str">
            <v>219  Колбаса Докторская Особая ТМ Особый рецепт, ВЕС  ПОКОМ</v>
          </cell>
          <cell r="D33">
            <v>1357.4770000000001</v>
          </cell>
        </row>
        <row r="34">
          <cell r="A34" t="str">
            <v>225  Колбаса Дугушка со шпиком, ВЕС, ТМ Стародворье   ПОКОМ</v>
          </cell>
          <cell r="D34">
            <v>21.954000000000001</v>
          </cell>
        </row>
        <row r="35">
          <cell r="A35" t="str">
            <v>229  Колбаса Молочная Дугушка, в/у, ВЕС, ТМ Стародворье   ПОКОМ</v>
          </cell>
          <cell r="D35">
            <v>1.74</v>
          </cell>
        </row>
        <row r="36">
          <cell r="A36" t="str">
            <v>230  Колбаса Молочная Особая ТМ Особый рецепт, п/а, ВЕС. ПОКОМ</v>
          </cell>
          <cell r="D36">
            <v>2069.8069999999998</v>
          </cell>
        </row>
        <row r="37">
          <cell r="A37" t="str">
            <v>235  Колбаса Особая ТМ Особый рецепт, ВЕС, ТМ Стародворье ПОКОМ</v>
          </cell>
          <cell r="D37">
            <v>1387.259</v>
          </cell>
        </row>
        <row r="38">
          <cell r="A38" t="str">
            <v>236  Колбаса Рубленая ЗАПЕЧ. Дугушка ТМ Стародворье, вектор, в/к    ПОКОМ</v>
          </cell>
          <cell r="D38">
            <v>156.47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D39">
            <v>86.090999999999994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60.466999999999999</v>
          </cell>
        </row>
        <row r="41">
          <cell r="A41" t="str">
            <v>248  Сардельки Сочные ТМ Особый рецепт,   ПОКОМ</v>
          </cell>
          <cell r="D41">
            <v>86.009</v>
          </cell>
        </row>
        <row r="42">
          <cell r="A42" t="str">
            <v>250  Сардельки стародворские с говядиной в обол. NDX, ВЕС. ПОКОМ</v>
          </cell>
          <cell r="D42">
            <v>87.216999999999999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D43">
            <v>56.66</v>
          </cell>
        </row>
        <row r="44">
          <cell r="A44" t="str">
            <v>257  Сосиски Молочные оригинальные ТМ Особый рецепт, ВЕС.   ПОКОМ</v>
          </cell>
          <cell r="D44">
            <v>68.686999999999998</v>
          </cell>
        </row>
        <row r="45">
          <cell r="A45" t="str">
            <v>265  Колбаса Балыкбургская, ВЕС, ТМ Баварушка  ПОКОМ</v>
          </cell>
          <cell r="D45">
            <v>371.33699999999999</v>
          </cell>
        </row>
        <row r="46">
          <cell r="A46" t="str">
            <v>266  Колбаса Филейбургская с сочным окороком, ВЕС, ТМ Баварушка  ПОКОМ</v>
          </cell>
          <cell r="D46">
            <v>230.608</v>
          </cell>
        </row>
        <row r="47">
          <cell r="A47" t="str">
            <v>271  Колбаса Сервелат Левантский ТМ Особый Рецепт, ВЕС. ПОКОМ</v>
          </cell>
          <cell r="D47">
            <v>8.6419999999999995</v>
          </cell>
        </row>
        <row r="48">
          <cell r="A48" t="str">
            <v>318 Сосиски Датские ТМ Зареченские колбасы ТС Зареченские п полиамид в модифициров  ПОКОМ</v>
          </cell>
          <cell r="D48">
            <v>143.68600000000001</v>
          </cell>
        </row>
        <row r="49">
          <cell r="A49" t="str">
            <v>321 Сосиски Сочинки по-баварски с сыром ТМ Стародворье в оболочке  ПОКОМ</v>
          </cell>
          <cell r="D49">
            <v>3.0390000000000001</v>
          </cell>
        </row>
        <row r="50">
          <cell r="A50" t="str">
            <v>383 Колбаса Сочинка по-европейски с сочной грудиной ТМ Стародворье в оболочке фиброуз в ва  Поком</v>
          </cell>
          <cell r="D50">
            <v>243.273</v>
          </cell>
        </row>
        <row r="51">
          <cell r="A51" t="str">
            <v>384  Колбаса Сочинка по-фински с сочным окороком ТМ Стародворье в оболочке фиброуз в ва  Поком</v>
          </cell>
          <cell r="D51">
            <v>263.05500000000001</v>
          </cell>
        </row>
        <row r="52">
          <cell r="A52" t="str">
            <v>416 Вареные колбасы Докторская стародворская Золоченная в печи Весовые ц/о в/у Стародворье  Поком</v>
          </cell>
          <cell r="D52">
            <v>2.6680000000000001</v>
          </cell>
        </row>
        <row r="53">
          <cell r="A53" t="str">
            <v>417 П/к колбасы «Сочинка рубленая с сочным окороком» Весовой фиброуз ТМ «Стародворье»  Поком</v>
          </cell>
          <cell r="D53">
            <v>9.6989999999999998</v>
          </cell>
        </row>
        <row r="54">
          <cell r="A54" t="str">
            <v>445 Сосиски Стародворье Сочинки Молочные п/а вес  Поком</v>
          </cell>
          <cell r="D54">
            <v>18.32</v>
          </cell>
        </row>
        <row r="55">
          <cell r="A55" t="str">
            <v>Логистический Партнер Шт</v>
          </cell>
          <cell r="D55">
            <v>1847</v>
          </cell>
        </row>
        <row r="56">
          <cell r="A56" t="str">
            <v>043  Ветчина Нежная ТМ Особый рецепт, п/а, 0,4кг    ПОКОМ</v>
          </cell>
          <cell r="D56">
            <v>7</v>
          </cell>
        </row>
        <row r="57">
          <cell r="A57" t="str">
            <v>047  Кол Баварская, белков.обол. в термоусад. пакете 0.17 кг, ТМ Стародворье  ПОКОМ</v>
          </cell>
          <cell r="D57">
            <v>13</v>
          </cell>
        </row>
        <row r="58">
          <cell r="A58" t="str">
            <v>059  Колбаса Докторская по-стародворски  0.5 кг, ПОКОМ</v>
          </cell>
          <cell r="D58">
            <v>9</v>
          </cell>
        </row>
        <row r="59">
          <cell r="A59" t="str">
            <v>064  Колбаса Молочная Дугушка, вектор 0,4 кг, ТМ Стародворье  ПОКОМ</v>
          </cell>
          <cell r="D59">
            <v>17</v>
          </cell>
        </row>
        <row r="60">
          <cell r="A60" t="str">
            <v>079  Колбаса Сервелат Кремлевский,  0.35 кг, ПОКОМ</v>
          </cell>
          <cell r="D60">
            <v>18</v>
          </cell>
        </row>
        <row r="61">
          <cell r="A61" t="str">
            <v>083  Колбаса Швейцарская 0,17 кг., ШТ., сырокопченая   ПОКОМ</v>
          </cell>
          <cell r="D61">
            <v>49</v>
          </cell>
        </row>
        <row r="62">
          <cell r="A62" t="str">
            <v>096  Сосиски Баварские,  0.42кг,ПОКОМ</v>
          </cell>
          <cell r="D62">
            <v>180</v>
          </cell>
        </row>
        <row r="63">
          <cell r="A63" t="str">
            <v>113  Чипсы сыровяленые из натурального филе, 0,025кг ТМ Ядрена Копоть ПОКОМ</v>
          </cell>
          <cell r="D63">
            <v>10</v>
          </cell>
        </row>
        <row r="64">
          <cell r="A64" t="str">
            <v>115  Колбаса Салями Филейбургская зернистая, в/у 0,35 кг срез, БАВАРУШКА ПОКОМ</v>
          </cell>
          <cell r="D64">
            <v>6</v>
          </cell>
        </row>
        <row r="65">
          <cell r="A65" t="str">
            <v>116  Колбаса Балыкбурская с копченым балыком, в/у 0,35 кг срез, БАВАРУШКА ПОКОМ</v>
          </cell>
          <cell r="D65">
            <v>21</v>
          </cell>
        </row>
        <row r="66">
          <cell r="A66" t="str">
            <v>273  Сосиски Сочинки с сочной грудинкой, МГС 0.4кг,   ПОКОМ</v>
          </cell>
          <cell r="D66">
            <v>94</v>
          </cell>
        </row>
        <row r="67">
          <cell r="A67" t="str">
            <v>301  Сосиски Сочинки по-баварски с сыром,  0.4кг, ТМ Стародворье  ПОКОМ</v>
          </cell>
          <cell r="D67">
            <v>64</v>
          </cell>
        </row>
        <row r="68">
          <cell r="A68" t="str">
            <v>302  Сосиски Сочинки по-баварски,  0.4кг, ТМ Стародворье  ПОКОМ</v>
          </cell>
          <cell r="D68">
            <v>198</v>
          </cell>
        </row>
        <row r="69">
          <cell r="A69" t="str">
            <v>309  Сосиски Сочинки с сыром 0,4 кг ТМ Стародворье  ПОКОМ</v>
          </cell>
          <cell r="D69">
            <v>279</v>
          </cell>
        </row>
        <row r="70">
          <cell r="A70" t="str">
            <v>320  Сосиски Сочинки с сочным окороком 0,4 кг ТМ Стародворье  ПОКОМ</v>
          </cell>
          <cell r="D70">
            <v>265</v>
          </cell>
        </row>
        <row r="71">
          <cell r="A71" t="str">
            <v>323 Колбаса варенокопченая Балыкбургская рубленая ТМ Баварушка срез 0,35 кг   ПОКОМ</v>
          </cell>
          <cell r="D71">
            <v>23</v>
          </cell>
        </row>
        <row r="72">
          <cell r="A72" t="str">
            <v>352  Сардельки Сочинки с сыром 0,4 кг ТМ Стародворье   ПОКОМ</v>
          </cell>
          <cell r="D72">
            <v>115</v>
          </cell>
        </row>
        <row r="73">
          <cell r="A73" t="str">
            <v>355 Сос Молочные для завтрака ОР полиамид мгс 0,4 кг НД СК  ПОКОМ</v>
          </cell>
          <cell r="D73">
            <v>20</v>
          </cell>
        </row>
        <row r="74">
          <cell r="A74" t="str">
            <v>360 Колбаса варено-копченая  Сервелат Левантский ТМ Особый Рецепт  0,35 кг  ПОКОМ</v>
          </cell>
          <cell r="D74">
            <v>8</v>
          </cell>
        </row>
        <row r="75">
          <cell r="A75" t="str">
            <v>371  Сосиски Сочинки Молочные 0,4 кг ТМ Стародворье  ПОКОМ</v>
          </cell>
          <cell r="D75">
            <v>173</v>
          </cell>
        </row>
        <row r="76">
          <cell r="A76" t="str">
            <v>372  Сосиски Сочинки Сливочные 0,4 кг ТМ Стародворье  ПОКОМ</v>
          </cell>
          <cell r="D76">
            <v>186</v>
          </cell>
        </row>
        <row r="77">
          <cell r="A77" t="str">
            <v>381  Сардельки Сочинки 0,4кг ТМ Стародворье  ПОКОМ</v>
          </cell>
          <cell r="D77">
            <v>67</v>
          </cell>
        </row>
        <row r="78">
          <cell r="A78" t="str">
            <v>413 Вареные колбасы пастеризованн «Стародворская без шпика» Фикс.вес 0,4 п/а ТМ «Стародворье»  Поком</v>
          </cell>
          <cell r="D78">
            <v>10</v>
          </cell>
        </row>
        <row r="79">
          <cell r="A79" t="str">
            <v>418 С/к колбасы Мини-салями во вкусом бекона Ядрена копоть Фикс.вес 0,05 б/о Ядрена копоть  Поком</v>
          </cell>
          <cell r="D79">
            <v>4</v>
          </cell>
        </row>
        <row r="80">
          <cell r="A80" t="str">
            <v>420 Паштеты «Печеночный с морковью ГОСТ» Фикс.вес 0,1 ТМ «Стародворье»  Поком</v>
          </cell>
          <cell r="D80">
            <v>5</v>
          </cell>
        </row>
        <row r="81">
          <cell r="A81" t="str">
            <v>440 Колбаса Стародворье 450г Сочинка с сочным окороком вар  Поком</v>
          </cell>
          <cell r="D81">
            <v>6</v>
          </cell>
        </row>
        <row r="82">
          <cell r="A82" t="str">
            <v>ПОКОМ Логистический Партнер Заморозка</v>
          </cell>
          <cell r="D82">
            <v>5532.7</v>
          </cell>
        </row>
        <row r="83">
          <cell r="A83" t="str">
            <v>БОНУС_Готовые чебупели сочные с мясом ТМ Горячая штучка  0,3кг зам  ПОКОМ</v>
          </cell>
          <cell r="D83">
            <v>12</v>
          </cell>
        </row>
        <row r="84">
          <cell r="A84" t="str">
            <v>БОНУС_Пельмени Бульмени со сливочным маслом Горячая штучка 0,9 кг  ПОКОМ</v>
          </cell>
          <cell r="D84">
            <v>96</v>
          </cell>
        </row>
        <row r="85">
          <cell r="A85" t="str">
            <v>Готовые чебупели острые с мясом Горячая штучка 0,3 кг зам  ПОКОМ</v>
          </cell>
          <cell r="D85">
            <v>24</v>
          </cell>
        </row>
        <row r="86">
          <cell r="A86" t="str">
            <v>Готовые чебупели с ветчиной и сыром Горячая штучка 0,3кг зам  ПОКОМ</v>
          </cell>
          <cell r="D86">
            <v>154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260</v>
          </cell>
        </row>
        <row r="88">
          <cell r="A88" t="str">
            <v>Готовые чебуреки со свининой и говядиной ТМ Горячая штучка ТС Базовый ассортимент 0,36 кг  ПОКОМ</v>
          </cell>
          <cell r="D88">
            <v>45</v>
          </cell>
        </row>
        <row r="89">
          <cell r="A89" t="str">
            <v>ЖАР-мени ТМ Зареченские ТС Зареченские продукты.   Поком</v>
          </cell>
          <cell r="D89">
            <v>42.5</v>
          </cell>
        </row>
        <row r="90">
          <cell r="A90" t="str">
            <v>Круггетсы сочные ТМ Горячая штучка ТС Круггетсы 0,25 кг зам  ПОКОМ</v>
          </cell>
          <cell r="D90">
            <v>211</v>
          </cell>
        </row>
        <row r="91">
          <cell r="A91" t="str">
            <v>Мини-сосиски в тесте "Фрайпики" 1,8кг ВЕС,  ПОКОМ</v>
          </cell>
          <cell r="D91">
            <v>3.7</v>
          </cell>
        </row>
        <row r="92">
          <cell r="A92" t="str">
            <v>Мини-сосиски в тесте "Фрайпики" 3,7кг ВЕС, ТМ Зареченские  ПОКОМ</v>
          </cell>
          <cell r="D92">
            <v>96.1</v>
          </cell>
        </row>
        <row r="93">
          <cell r="A93" t="str">
            <v>Наггетсы из печи 0,25кг ТМ Вязанка ТС Няняггетсы Сливушки замор.  ПОКОМ</v>
          </cell>
          <cell r="D93">
            <v>145</v>
          </cell>
        </row>
        <row r="94">
          <cell r="A94" t="str">
            <v>Наггетсы Нагетосы Сочная курочка ТМ Горячая штучка 0,25 кг зам  ПОКОМ</v>
          </cell>
          <cell r="D94">
            <v>183</v>
          </cell>
        </row>
        <row r="95">
          <cell r="A95" t="str">
            <v>Наггетсы с индейкой 0,25кг ТМ Вязанка ТС Няняггетсы Сливушки НД2 замор.  ПОКОМ</v>
          </cell>
          <cell r="D95">
            <v>401</v>
          </cell>
        </row>
        <row r="96">
          <cell r="A96" t="str">
            <v>Пельмени Grandmeni со сливочным маслом Горячая штучка 0,75 кг ПОКОМ</v>
          </cell>
          <cell r="D96">
            <v>48</v>
          </cell>
        </row>
        <row r="97">
          <cell r="A97" t="str">
            <v>Пельмени Бигбули с мясом, Горячая штучка 0,9кг  ПОКОМ</v>
          </cell>
          <cell r="D97">
            <v>167</v>
          </cell>
        </row>
        <row r="98">
          <cell r="A98" t="str">
            <v>Пельмени Бульмени с говядиной и свининой Горячая шт. 0,9 кг  ПОКОМ</v>
          </cell>
          <cell r="D98">
            <v>491</v>
          </cell>
        </row>
        <row r="99">
          <cell r="A99" t="str">
            <v>Пельмени Бульмени с говядиной и свининой Горячая штучка 0,43  ПОКОМ</v>
          </cell>
          <cell r="D99">
            <v>96</v>
          </cell>
        </row>
        <row r="100">
          <cell r="A100" t="str">
            <v>Пельмени Бульмени с говядиной и свининой Наваристые Горячая штучка ВЕС  ПОКОМ</v>
          </cell>
          <cell r="D100">
            <v>1225</v>
          </cell>
        </row>
        <row r="101">
          <cell r="A101" t="str">
            <v>Пельмени Бульмени со сливочным маслом Горячая штучка 0,9 кг  ПОКОМ</v>
          </cell>
          <cell r="D101">
            <v>216</v>
          </cell>
        </row>
        <row r="102">
          <cell r="A102" t="str">
            <v>Пельмени Бульмени со сливочным маслом ТМ Горячая шт. 0,43 кг  ПОКОМ</v>
          </cell>
          <cell r="D102">
            <v>175</v>
          </cell>
        </row>
        <row r="103">
          <cell r="A103" t="str">
            <v>Пельмени Мясорубские ТМ Стародворье фоу-пак равиоли 0,7 кг.  Поком</v>
          </cell>
          <cell r="D103">
            <v>24</v>
          </cell>
        </row>
        <row r="104">
          <cell r="A104" t="str">
            <v>Пельмени Отборные из свинины и говядины 0,9 кг ТМ Стародворье ТС Медвежье ушко  ПОКОМ</v>
          </cell>
          <cell r="D104">
            <v>50</v>
          </cell>
        </row>
        <row r="105">
          <cell r="A105" t="str">
            <v>Пельмени Отборные с говядиной 0,9 кг НОВА ТМ Стародворье ТС Медвежье ушко  ПОКОМ</v>
          </cell>
          <cell r="D105">
            <v>34</v>
          </cell>
        </row>
        <row r="106">
          <cell r="A106" t="str">
            <v>Пельмени С говядиной и свининой, ВЕС, ТМ Славница сфера пуговки  ПОКОМ</v>
          </cell>
          <cell r="D106">
            <v>260</v>
          </cell>
        </row>
        <row r="107">
          <cell r="A107" t="str">
            <v>Пельмени Со свининой и говядиной ТМ Особый рецепт Любимая ложка 1,0 кг  ПОКОМ</v>
          </cell>
          <cell r="D107">
            <v>51</v>
          </cell>
        </row>
        <row r="108">
          <cell r="A108" t="str">
            <v>Фрай-пицца с ветчиной и грибами ТМ Зареченские ТС Зареченские продукты.  Поком</v>
          </cell>
          <cell r="D108">
            <v>9</v>
          </cell>
        </row>
        <row r="109">
          <cell r="A109" t="str">
            <v>Хотстеры ТМ Горячая штучка ТС Хотстеры 0,25 кг зам  ПОКОМ</v>
          </cell>
          <cell r="D109">
            <v>99</v>
          </cell>
        </row>
        <row r="110">
          <cell r="A110" t="str">
            <v>Хрустящие крылышки ТМ Зареченские ТС Зареченские продукты.   Поком</v>
          </cell>
          <cell r="D110">
            <v>5.4</v>
          </cell>
        </row>
        <row r="111">
          <cell r="A111" t="str">
            <v>Чебупай сочное яблоко ТМ Горячая штучка ТС Чебупай 0,2 кг УВС.  зам  ПОКОМ</v>
          </cell>
          <cell r="D111">
            <v>8</v>
          </cell>
        </row>
        <row r="112">
          <cell r="A112" t="str">
            <v>Чебупай спелая вишня ТМ Горячая штучка ТС Чебупай 0,2 кг УВС. зам  ПОКОМ</v>
          </cell>
          <cell r="D112">
            <v>14</v>
          </cell>
        </row>
        <row r="113">
          <cell r="A113" t="str">
            <v>Чебупели с мясом Базовый ассортимент Фикс.вес 0,48 Лоток Горячая штучка ХХЛ  Поком</v>
          </cell>
          <cell r="D113">
            <v>73</v>
          </cell>
        </row>
        <row r="114">
          <cell r="A114" t="str">
            <v>Чебупицца курочка по-итальянски Горячая штучка 0,25 кг зам  ПОКОМ</v>
          </cell>
          <cell r="D114">
            <v>327</v>
          </cell>
        </row>
        <row r="115">
          <cell r="A115" t="str">
            <v>Чебупицца Пепперони ТМ Горячая штучка ТС Чебупицца 0.25кг зам  ПОКОМ</v>
          </cell>
          <cell r="D115">
            <v>122</v>
          </cell>
        </row>
        <row r="116">
          <cell r="A116" t="str">
            <v>Чебуреки сочные ТМ Зареченские ТС Зареченские продукты.  Поком</v>
          </cell>
          <cell r="D116">
            <v>365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08"/>
  <sheetViews>
    <sheetView tabSelected="1" workbookViewId="0">
      <pane ySplit="5" topLeftCell="A6" activePane="bottomLeft" state="frozen"/>
      <selection pane="bottomLeft" activeCell="R13" sqref="R13"/>
    </sheetView>
  </sheetViews>
  <sheetFormatPr defaultColWidth="10.5" defaultRowHeight="11.45" customHeight="1" outlineLevelRow="1" x14ac:dyDescent="0.2"/>
  <cols>
    <col min="1" max="1" width="67.5" style="1" customWidth="1"/>
    <col min="2" max="2" width="3.5" style="1" customWidth="1"/>
    <col min="3" max="6" width="6.83203125" style="1" customWidth="1"/>
    <col min="7" max="7" width="4.83203125" style="21" customWidth="1"/>
    <col min="8" max="8" width="5.5" style="2" customWidth="1"/>
    <col min="9" max="11" width="8.5" style="2" customWidth="1"/>
    <col min="12" max="12" width="1.1640625" style="2" customWidth="1"/>
    <col min="13" max="17" width="8.5" style="2" customWidth="1"/>
    <col min="18" max="18" width="19.5" style="2" customWidth="1"/>
    <col min="19" max="20" width="5.33203125" style="2" customWidth="1"/>
    <col min="21" max="23" width="7.33203125" style="2" customWidth="1"/>
    <col min="24" max="24" width="42.5" style="2" customWidth="1"/>
    <col min="25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107</v>
      </c>
      <c r="H3" s="12" t="s">
        <v>108</v>
      </c>
      <c r="I3" s="13" t="s">
        <v>109</v>
      </c>
      <c r="J3" s="13" t="s">
        <v>110</v>
      </c>
      <c r="K3" s="13" t="s">
        <v>130</v>
      </c>
      <c r="L3" s="13" t="s">
        <v>130</v>
      </c>
      <c r="M3" s="13" t="s">
        <v>112</v>
      </c>
      <c r="N3" s="13" t="s">
        <v>111</v>
      </c>
      <c r="O3" s="36" t="s">
        <v>111</v>
      </c>
      <c r="P3" s="37" t="s">
        <v>111</v>
      </c>
      <c r="Q3" s="14" t="s">
        <v>113</v>
      </c>
      <c r="R3" s="15"/>
      <c r="S3" s="13" t="s">
        <v>114</v>
      </c>
      <c r="T3" s="13" t="s">
        <v>115</v>
      </c>
      <c r="U3" s="13" t="s">
        <v>112</v>
      </c>
      <c r="V3" s="13" t="s">
        <v>112</v>
      </c>
      <c r="W3" s="13" t="s">
        <v>112</v>
      </c>
      <c r="X3" s="13" t="s">
        <v>116</v>
      </c>
      <c r="Y3" s="13" t="s">
        <v>117</v>
      </c>
      <c r="Z3" s="13" t="s">
        <v>117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108</v>
      </c>
      <c r="I4" s="13"/>
      <c r="J4" s="13"/>
      <c r="K4" s="13" t="s">
        <v>131</v>
      </c>
      <c r="L4" s="13"/>
      <c r="M4" s="16" t="s">
        <v>123</v>
      </c>
      <c r="N4" s="16"/>
      <c r="O4" s="38">
        <v>2</v>
      </c>
      <c r="P4" s="39">
        <v>3</v>
      </c>
      <c r="Q4" s="14" t="s">
        <v>118</v>
      </c>
      <c r="R4" s="15" t="s">
        <v>119</v>
      </c>
      <c r="S4" s="13"/>
      <c r="T4" s="13"/>
      <c r="U4" s="16" t="s">
        <v>120</v>
      </c>
      <c r="V4" s="16" t="s">
        <v>121</v>
      </c>
      <c r="W4" s="16" t="s">
        <v>122</v>
      </c>
      <c r="X4" s="13"/>
      <c r="Y4" s="13">
        <v>2</v>
      </c>
      <c r="Z4" s="13">
        <v>3</v>
      </c>
    </row>
    <row r="5" spans="1:26" ht="12.75" customHeight="1" x14ac:dyDescent="0.2">
      <c r="A5" s="6"/>
      <c r="B5" s="7"/>
      <c r="C5" s="5"/>
      <c r="D5" s="5"/>
      <c r="E5" s="17">
        <f t="shared" ref="E5:F5" si="0">SUM(E6:E219)</f>
        <v>11910.696999999996</v>
      </c>
      <c r="F5" s="17">
        <f t="shared" si="0"/>
        <v>4124.4930000000013</v>
      </c>
      <c r="G5" s="11"/>
      <c r="H5" s="12"/>
      <c r="I5" s="17">
        <f t="shared" ref="I5:Q5" si="1">SUM(I6:I219)</f>
        <v>11938.264999999999</v>
      </c>
      <c r="J5" s="17">
        <f t="shared" si="1"/>
        <v>-27.567999999999792</v>
      </c>
      <c r="K5" s="17">
        <f t="shared" si="1"/>
        <v>16415</v>
      </c>
      <c r="L5" s="17">
        <f t="shared" si="1"/>
        <v>0</v>
      </c>
      <c r="M5" s="17">
        <f t="shared" si="1"/>
        <v>3970.2323333333334</v>
      </c>
      <c r="N5" s="18">
        <f t="shared" si="1"/>
        <v>22089.0216</v>
      </c>
      <c r="O5" s="40">
        <f t="shared" ref="O5:P5" si="2">SUM(O6:O219)</f>
        <v>18139.0216</v>
      </c>
      <c r="P5" s="41">
        <f t="shared" si="2"/>
        <v>3950</v>
      </c>
      <c r="Q5" s="19">
        <f t="shared" si="1"/>
        <v>0</v>
      </c>
      <c r="R5" s="20"/>
      <c r="S5" s="13"/>
      <c r="T5" s="13"/>
      <c r="U5" s="17">
        <f>SUM(U6:U219)</f>
        <v>3022.5495999999989</v>
      </c>
      <c r="V5" s="17">
        <f>SUM(V6:V219)</f>
        <v>3621.2697999999996</v>
      </c>
      <c r="W5" s="17">
        <f>SUM(W6:W219)</f>
        <v>3523.8235999999997</v>
      </c>
      <c r="X5" s="13"/>
      <c r="Y5" s="17">
        <f>SUM(Y6:Y219)</f>
        <v>17105.811600000001</v>
      </c>
      <c r="Z5" s="17">
        <f>SUM(Z6:Z219)</f>
        <v>3950</v>
      </c>
    </row>
    <row r="6" spans="1:26" ht="11.1" customHeight="1" x14ac:dyDescent="0.2">
      <c r="A6" s="8" t="s">
        <v>8</v>
      </c>
      <c r="B6" s="8" t="s">
        <v>9</v>
      </c>
      <c r="C6" s="9">
        <v>153.04</v>
      </c>
      <c r="D6" s="9"/>
      <c r="E6" s="9">
        <v>92.197999999999993</v>
      </c>
      <c r="F6" s="9">
        <v>-9.1039999999999992</v>
      </c>
      <c r="G6" s="21">
        <f>VLOOKUP(A6,[1]TDSheet!$A:$G,7,0)</f>
        <v>1</v>
      </c>
      <c r="H6" s="2">
        <f>VLOOKUP(A6,[1]TDSheet!$A:$H,8,0)</f>
        <v>50</v>
      </c>
      <c r="I6" s="2">
        <f>VLOOKUP(A6,[2]Бердянск!$A:$E,4,0)</f>
        <v>92.197999999999993</v>
      </c>
      <c r="J6" s="2">
        <f>E6-I6</f>
        <v>0</v>
      </c>
      <c r="K6" s="2">
        <f>VLOOKUP(A6,[1]TDSheet!$A:$N,14,0)</f>
        <v>150</v>
      </c>
      <c r="M6" s="2">
        <f>E6/3</f>
        <v>30.732666666666663</v>
      </c>
      <c r="N6" s="33">
        <v>170</v>
      </c>
      <c r="O6" s="42">
        <f>N6-P6</f>
        <v>170</v>
      </c>
      <c r="P6" s="43"/>
      <c r="Q6" s="35"/>
      <c r="S6" s="2">
        <f>(F6+K6+N6)/M6</f>
        <v>10.116141347968505</v>
      </c>
      <c r="T6" s="2">
        <f>(F6+K6)/M6</f>
        <v>4.5845679949673537</v>
      </c>
      <c r="U6" s="2">
        <f>VLOOKUP(A6,[1]TDSheet!$A:$T,20,0)</f>
        <v>13.821400000000001</v>
      </c>
      <c r="V6" s="2">
        <f>VLOOKUP(A6,[1]TDSheet!$A:$U,21,0)</f>
        <v>25.9498</v>
      </c>
      <c r="W6" s="2">
        <f>VLOOKUP(A6,[1]TDSheet!$A:$M,13,0)</f>
        <v>23.930600000000002</v>
      </c>
      <c r="Y6" s="2">
        <f>O6*G6</f>
        <v>170</v>
      </c>
      <c r="Z6" s="2">
        <f>P6*G6</f>
        <v>0</v>
      </c>
    </row>
    <row r="7" spans="1:26" ht="11.1" customHeight="1" x14ac:dyDescent="0.2">
      <c r="A7" s="53" t="s">
        <v>10</v>
      </c>
      <c r="B7" s="8" t="s">
        <v>9</v>
      </c>
      <c r="C7" s="9">
        <v>8.9849999999999994</v>
      </c>
      <c r="D7" s="9"/>
      <c r="E7" s="9">
        <v>0.81899999999999995</v>
      </c>
      <c r="F7" s="9">
        <v>8.1660000000000004</v>
      </c>
      <c r="G7" s="21">
        <f>VLOOKUP(A7,[1]TDSheet!$A:$G,7,0)</f>
        <v>1</v>
      </c>
      <c r="H7" s="2">
        <f>VLOOKUP(A7,[1]TDSheet!$A:$H,8,0)</f>
        <v>30</v>
      </c>
      <c r="I7" s="2">
        <f>VLOOKUP(A7,[2]Бердянск!$A:$E,4,0)</f>
        <v>0.81899999999999995</v>
      </c>
      <c r="J7" s="2">
        <f t="shared" ref="J7:J70" si="3">E7-I7</f>
        <v>0</v>
      </c>
      <c r="M7" s="2">
        <f t="shared" ref="M7:M70" si="4">E7/3</f>
        <v>0.27299999999999996</v>
      </c>
      <c r="N7" s="33"/>
      <c r="O7" s="42"/>
      <c r="P7" s="43"/>
      <c r="Q7" s="35"/>
      <c r="S7" s="2">
        <f t="shared" ref="S7:S17" si="5">(F7+K7+N7)/M7</f>
        <v>29.912087912087916</v>
      </c>
      <c r="T7" s="2">
        <f t="shared" ref="T7:T17" si="6">(F7+K7)/M7</f>
        <v>29.912087912087916</v>
      </c>
      <c r="U7" s="2">
        <f>VLOOKUP(A7,[1]TDSheet!$A:$T,20,0)</f>
        <v>0</v>
      </c>
      <c r="V7" s="2">
        <f>VLOOKUP(A7,[1]TDSheet!$A:$U,21,0)</f>
        <v>0</v>
      </c>
      <c r="W7" s="2">
        <f>VLOOKUP(A7,[1]TDSheet!$A:$M,13,0)</f>
        <v>0.2</v>
      </c>
      <c r="X7" s="32" t="s">
        <v>140</v>
      </c>
      <c r="Y7" s="2">
        <f t="shared" ref="Y7:Y70" si="7">O7*G7</f>
        <v>0</v>
      </c>
      <c r="Z7" s="2">
        <f t="shared" ref="Z7:Z70" si="8">P7*G7</f>
        <v>0</v>
      </c>
    </row>
    <row r="8" spans="1:26" ht="11.1" customHeight="1" x14ac:dyDescent="0.2">
      <c r="A8" s="8" t="s">
        <v>11</v>
      </c>
      <c r="B8" s="8" t="s">
        <v>9</v>
      </c>
      <c r="C8" s="9">
        <v>148.584</v>
      </c>
      <c r="D8" s="9"/>
      <c r="E8" s="9">
        <v>59.795999999999999</v>
      </c>
      <c r="F8" s="9">
        <v>53.231999999999999</v>
      </c>
      <c r="G8" s="21">
        <f>VLOOKUP(A8,[1]TDSheet!$A:$G,7,0)</f>
        <v>1</v>
      </c>
      <c r="H8" s="2">
        <f>VLOOKUP(A8,[1]TDSheet!$A:$H,8,0)</f>
        <v>45</v>
      </c>
      <c r="I8" s="2">
        <f>VLOOKUP(A8,[2]Бердянск!$A:$E,4,0)</f>
        <v>61.167999999999999</v>
      </c>
      <c r="J8" s="2">
        <f t="shared" si="3"/>
        <v>-1.3719999999999999</v>
      </c>
      <c r="K8" s="2">
        <f>VLOOKUP(A8,[1]TDSheet!$A:$N,14,0)</f>
        <v>95</v>
      </c>
      <c r="M8" s="2">
        <f t="shared" si="4"/>
        <v>19.931999999999999</v>
      </c>
      <c r="N8" s="33">
        <v>60</v>
      </c>
      <c r="O8" s="42">
        <f t="shared" ref="O8:O69" si="9">N8-P8</f>
        <v>60</v>
      </c>
      <c r="P8" s="43"/>
      <c r="Q8" s="35"/>
      <c r="S8" s="2">
        <f t="shared" si="5"/>
        <v>10.447120208709613</v>
      </c>
      <c r="T8" s="2">
        <f t="shared" si="6"/>
        <v>7.4368854103953446</v>
      </c>
      <c r="U8" s="2">
        <f>VLOOKUP(A8,[1]TDSheet!$A:$T,20,0)</f>
        <v>0.5968</v>
      </c>
      <c r="V8" s="2">
        <f>VLOOKUP(A8,[1]TDSheet!$A:$U,21,0)</f>
        <v>25.808800000000002</v>
      </c>
      <c r="W8" s="2">
        <f>VLOOKUP(A8,[1]TDSheet!$A:$M,13,0)</f>
        <v>21.122</v>
      </c>
      <c r="Y8" s="2">
        <f t="shared" si="7"/>
        <v>60</v>
      </c>
      <c r="Z8" s="2">
        <f t="shared" si="8"/>
        <v>0</v>
      </c>
    </row>
    <row r="9" spans="1:26" ht="11.1" customHeight="1" x14ac:dyDescent="0.2">
      <c r="A9" s="8" t="s">
        <v>12</v>
      </c>
      <c r="B9" s="8" t="s">
        <v>9</v>
      </c>
      <c r="C9" s="9">
        <v>198.38499999999999</v>
      </c>
      <c r="D9" s="9"/>
      <c r="E9" s="9">
        <v>89.623000000000005</v>
      </c>
      <c r="F9" s="28">
        <f>63.255+F93</f>
        <v>85.320000000000007</v>
      </c>
      <c r="G9" s="21">
        <f>VLOOKUP(A9,[1]TDSheet!$A:$G,7,0)</f>
        <v>1</v>
      </c>
      <c r="H9" s="2">
        <f>VLOOKUP(A9,[1]TDSheet!$A:$H,8,0)</f>
        <v>45</v>
      </c>
      <c r="I9" s="2">
        <f>VLOOKUP(A9,[2]Бердянск!$A:$E,4,0)</f>
        <v>91.096999999999994</v>
      </c>
      <c r="J9" s="2">
        <f t="shared" si="3"/>
        <v>-1.4739999999999895</v>
      </c>
      <c r="K9" s="2">
        <f>VLOOKUP(A9,[1]TDSheet!$A:$N,14,0)</f>
        <v>75</v>
      </c>
      <c r="M9" s="2">
        <f t="shared" si="4"/>
        <v>29.874333333333336</v>
      </c>
      <c r="N9" s="33">
        <v>140</v>
      </c>
      <c r="O9" s="42">
        <f t="shared" si="9"/>
        <v>140</v>
      </c>
      <c r="P9" s="43"/>
      <c r="Q9" s="35"/>
      <c r="S9" s="2">
        <f t="shared" si="5"/>
        <v>10.052776630998737</v>
      </c>
      <c r="T9" s="2">
        <f t="shared" si="6"/>
        <v>5.3664795867132318</v>
      </c>
      <c r="U9" s="2">
        <f>VLOOKUP(A9,[1]TDSheet!$A:$T,20,0)</f>
        <v>27.761599999999998</v>
      </c>
      <c r="V9" s="2">
        <f>VLOOKUP(A9,[1]TDSheet!$A:$U,21,0)</f>
        <v>39.537199999999999</v>
      </c>
      <c r="W9" s="2">
        <f>VLOOKUP(A9,[1]TDSheet!$A:$M,13,0)</f>
        <v>24.539400000000001</v>
      </c>
      <c r="X9" s="29" t="s">
        <v>133</v>
      </c>
      <c r="Y9" s="2">
        <f t="shared" si="7"/>
        <v>140</v>
      </c>
      <c r="Z9" s="2">
        <f t="shared" si="8"/>
        <v>0</v>
      </c>
    </row>
    <row r="10" spans="1:26" ht="11.1" customHeight="1" x14ac:dyDescent="0.2">
      <c r="A10" s="8" t="s">
        <v>13</v>
      </c>
      <c r="B10" s="8" t="s">
        <v>14</v>
      </c>
      <c r="C10" s="9">
        <v>10</v>
      </c>
      <c r="D10" s="9"/>
      <c r="E10" s="9">
        <v>10</v>
      </c>
      <c r="F10" s="9"/>
      <c r="G10" s="21">
        <f>VLOOKUP(A10,[1]TDSheet!$A:$G,7,0)</f>
        <v>0.4</v>
      </c>
      <c r="H10" s="2">
        <f>VLOOKUP(A10,[1]TDSheet!$A:$H,8,0)</f>
        <v>50</v>
      </c>
      <c r="I10" s="2">
        <f>VLOOKUP(A10,[2]Бердянск!$A:$E,4,0)</f>
        <v>10</v>
      </c>
      <c r="J10" s="2">
        <f t="shared" si="3"/>
        <v>0</v>
      </c>
      <c r="M10" s="2">
        <f t="shared" si="4"/>
        <v>3.3333333333333335</v>
      </c>
      <c r="N10" s="34">
        <v>15</v>
      </c>
      <c r="O10" s="42">
        <f t="shared" si="9"/>
        <v>15</v>
      </c>
      <c r="P10" s="44"/>
      <c r="Q10" s="35"/>
      <c r="S10" s="2">
        <f t="shared" si="5"/>
        <v>4.5</v>
      </c>
      <c r="T10" s="2">
        <f t="shared" si="6"/>
        <v>0</v>
      </c>
      <c r="U10" s="2">
        <f>VLOOKUP(A10,[1]TDSheet!$A:$T,20,0)</f>
        <v>5.6</v>
      </c>
      <c r="V10" s="2">
        <f>VLOOKUP(A10,[1]TDSheet!$A:$U,21,0)</f>
        <v>0</v>
      </c>
      <c r="W10" s="2">
        <f>VLOOKUP(A10,[1]TDSheet!$A:$M,13,0)</f>
        <v>0</v>
      </c>
      <c r="X10" s="2" t="str">
        <f>VLOOKUP(A10,[1]TDSheet!$A:$V,22,0)</f>
        <v>Разблокировать</v>
      </c>
      <c r="Y10" s="2">
        <f t="shared" si="7"/>
        <v>6</v>
      </c>
      <c r="Z10" s="2">
        <f t="shared" si="8"/>
        <v>0</v>
      </c>
    </row>
    <row r="11" spans="1:26" ht="11.1" customHeight="1" x14ac:dyDescent="0.2">
      <c r="A11" s="8" t="s">
        <v>15</v>
      </c>
      <c r="B11" s="8" t="s">
        <v>14</v>
      </c>
      <c r="C11" s="9">
        <v>102</v>
      </c>
      <c r="D11" s="9"/>
      <c r="E11" s="28">
        <f>62+E98</f>
        <v>74</v>
      </c>
      <c r="F11" s="28">
        <f>12+F98</f>
        <v>156</v>
      </c>
      <c r="G11" s="21">
        <f>VLOOKUP(A11,[1]TDSheet!$A:$G,7,0)</f>
        <v>0.45</v>
      </c>
      <c r="H11" s="2">
        <f>VLOOKUP(A11,[1]TDSheet!$A:$H,8,0)</f>
        <v>45</v>
      </c>
      <c r="I11" s="2">
        <f>VLOOKUP(A11,[2]Бердянск!$A:$E,4,0)</f>
        <v>63</v>
      </c>
      <c r="J11" s="2">
        <f t="shared" si="3"/>
        <v>11</v>
      </c>
      <c r="K11" s="2">
        <f>VLOOKUP(A11,[1]TDSheet!$A:$N,14,0)</f>
        <v>100</v>
      </c>
      <c r="M11" s="2">
        <f t="shared" si="4"/>
        <v>24.666666666666668</v>
      </c>
      <c r="N11" s="33"/>
      <c r="O11" s="42"/>
      <c r="P11" s="43"/>
      <c r="Q11" s="35"/>
      <c r="S11" s="2">
        <f t="shared" si="5"/>
        <v>10.378378378378377</v>
      </c>
      <c r="T11" s="2">
        <f t="shared" si="6"/>
        <v>10.378378378378377</v>
      </c>
      <c r="U11" s="2">
        <f>VLOOKUP(A11,[1]TDSheet!$A:$T,20,0)</f>
        <v>32</v>
      </c>
      <c r="V11" s="2">
        <f>VLOOKUP(A11,[1]TDSheet!$A:$U,21,0)</f>
        <v>0</v>
      </c>
      <c r="W11" s="2">
        <f>VLOOKUP(A11,[1]TDSheet!$A:$M,13,0)</f>
        <v>17.8</v>
      </c>
      <c r="X11" s="29" t="s">
        <v>134</v>
      </c>
      <c r="Y11" s="2">
        <f t="shared" si="7"/>
        <v>0</v>
      </c>
      <c r="Z11" s="2">
        <f t="shared" si="8"/>
        <v>0</v>
      </c>
    </row>
    <row r="12" spans="1:26" ht="11.1" customHeight="1" x14ac:dyDescent="0.2">
      <c r="A12" s="8" t="s">
        <v>16</v>
      </c>
      <c r="B12" s="8" t="s">
        <v>14</v>
      </c>
      <c r="C12" s="9">
        <v>221</v>
      </c>
      <c r="D12" s="9"/>
      <c r="E12" s="28">
        <f>76+E99</f>
        <v>88</v>
      </c>
      <c r="F12" s="28">
        <f>117+F99</f>
        <v>105</v>
      </c>
      <c r="G12" s="21">
        <f>VLOOKUP(A12,[1]TDSheet!$A:$G,7,0)</f>
        <v>0.45</v>
      </c>
      <c r="H12" s="2">
        <f>VLOOKUP(A12,[1]TDSheet!$A:$H,8,0)</f>
        <v>45</v>
      </c>
      <c r="I12" s="2">
        <f>VLOOKUP(A12,[2]Бердянск!$A:$E,4,0)</f>
        <v>77</v>
      </c>
      <c r="J12" s="2">
        <f t="shared" si="3"/>
        <v>11</v>
      </c>
      <c r="K12" s="2">
        <f>VLOOKUP(A12,[1]TDSheet!$A:$N,14,0)</f>
        <v>150</v>
      </c>
      <c r="M12" s="2">
        <f t="shared" si="4"/>
        <v>29.333333333333332</v>
      </c>
      <c r="N12" s="33">
        <f t="shared" ref="N12" si="10">11*V12-K12-F12</f>
        <v>72.800000000000011</v>
      </c>
      <c r="O12" s="42">
        <f t="shared" si="9"/>
        <v>72.800000000000011</v>
      </c>
      <c r="P12" s="43"/>
      <c r="Q12" s="35"/>
      <c r="S12" s="2">
        <f t="shared" si="5"/>
        <v>11.175000000000001</v>
      </c>
      <c r="T12" s="2">
        <f t="shared" si="6"/>
        <v>8.6931818181818183</v>
      </c>
      <c r="U12" s="2">
        <f>VLOOKUP(A12,[1]TDSheet!$A:$T,20,0)</f>
        <v>44.2</v>
      </c>
      <c r="V12" s="2">
        <f>VLOOKUP(A12,[1]TDSheet!$A:$U,21,0)</f>
        <v>29.8</v>
      </c>
      <c r="W12" s="2">
        <f>VLOOKUP(A12,[1]TDSheet!$A:$M,13,0)</f>
        <v>31.8</v>
      </c>
      <c r="X12" s="29" t="s">
        <v>135</v>
      </c>
      <c r="Y12" s="2">
        <f t="shared" si="7"/>
        <v>32.760000000000005</v>
      </c>
      <c r="Z12" s="2">
        <f t="shared" si="8"/>
        <v>0</v>
      </c>
    </row>
    <row r="13" spans="1:26" ht="11.1" customHeight="1" x14ac:dyDescent="0.2">
      <c r="A13" s="8" t="s">
        <v>17</v>
      </c>
      <c r="B13" s="8" t="s">
        <v>14</v>
      </c>
      <c r="C13" s="9">
        <v>28</v>
      </c>
      <c r="D13" s="9"/>
      <c r="E13" s="9">
        <v>6</v>
      </c>
      <c r="F13" s="9">
        <v>22</v>
      </c>
      <c r="G13" s="21">
        <f>VLOOKUP(A13,[1]TDSheet!$A:$G,7,0)</f>
        <v>0.5</v>
      </c>
      <c r="H13" s="2">
        <f>VLOOKUP(A13,[1]TDSheet!$A:$H,8,0)</f>
        <v>40</v>
      </c>
      <c r="I13" s="2">
        <f>VLOOKUP(A13,[2]Бердянск!$A:$E,4,0)</f>
        <v>6</v>
      </c>
      <c r="J13" s="2">
        <f t="shared" si="3"/>
        <v>0</v>
      </c>
      <c r="M13" s="2">
        <f t="shared" si="4"/>
        <v>2</v>
      </c>
      <c r="N13" s="33"/>
      <c r="O13" s="42"/>
      <c r="P13" s="43"/>
      <c r="Q13" s="35"/>
      <c r="S13" s="2">
        <f t="shared" si="5"/>
        <v>11</v>
      </c>
      <c r="T13" s="2">
        <f t="shared" si="6"/>
        <v>11</v>
      </c>
      <c r="U13" s="2">
        <f>VLOOKUP(A13,[1]TDSheet!$A:$T,20,0)</f>
        <v>3.6</v>
      </c>
      <c r="V13" s="2">
        <f>VLOOKUP(A13,[1]TDSheet!$A:$U,21,0)</f>
        <v>0</v>
      </c>
      <c r="W13" s="2">
        <f>VLOOKUP(A13,[1]TDSheet!$A:$M,13,0)</f>
        <v>1.6</v>
      </c>
      <c r="Y13" s="2">
        <f t="shared" si="7"/>
        <v>0</v>
      </c>
      <c r="Z13" s="2">
        <f t="shared" si="8"/>
        <v>0</v>
      </c>
    </row>
    <row r="14" spans="1:26" ht="11.1" customHeight="1" x14ac:dyDescent="0.2">
      <c r="A14" s="8" t="s">
        <v>18</v>
      </c>
      <c r="B14" s="8" t="s">
        <v>14</v>
      </c>
      <c r="C14" s="9">
        <v>31</v>
      </c>
      <c r="D14" s="9"/>
      <c r="E14" s="9">
        <v>8</v>
      </c>
      <c r="F14" s="9">
        <v>21</v>
      </c>
      <c r="G14" s="21">
        <f>VLOOKUP(A14,[1]TDSheet!$A:$G,7,0)</f>
        <v>0.35</v>
      </c>
      <c r="H14" s="2">
        <f>VLOOKUP(A14,[1]TDSheet!$A:$H,8,0)</f>
        <v>45</v>
      </c>
      <c r="I14" s="2">
        <f>VLOOKUP(A14,[2]Бердянск!$A:$E,4,0)</f>
        <v>10</v>
      </c>
      <c r="J14" s="2">
        <f t="shared" si="3"/>
        <v>-2</v>
      </c>
      <c r="K14" s="2">
        <f>VLOOKUP(A14,[1]TDSheet!$A:$N,14,0)</f>
        <v>50</v>
      </c>
      <c r="M14" s="2">
        <f t="shared" si="4"/>
        <v>2.6666666666666665</v>
      </c>
      <c r="N14" s="33"/>
      <c r="O14" s="42"/>
      <c r="P14" s="43"/>
      <c r="Q14" s="35"/>
      <c r="S14" s="2">
        <f t="shared" si="5"/>
        <v>26.625</v>
      </c>
      <c r="T14" s="2">
        <f t="shared" si="6"/>
        <v>26.625</v>
      </c>
      <c r="U14" s="2">
        <f>VLOOKUP(A14,[1]TDSheet!$A:$T,20,0)</f>
        <v>1</v>
      </c>
      <c r="V14" s="2">
        <f>VLOOKUP(A14,[1]TDSheet!$A:$U,21,0)</f>
        <v>6.4</v>
      </c>
      <c r="W14" s="2">
        <f>VLOOKUP(A14,[1]TDSheet!$A:$M,13,0)</f>
        <v>7</v>
      </c>
      <c r="Y14" s="2">
        <f t="shared" si="7"/>
        <v>0</v>
      </c>
      <c r="Z14" s="2">
        <f t="shared" si="8"/>
        <v>0</v>
      </c>
    </row>
    <row r="15" spans="1:26" ht="11.1" customHeight="1" x14ac:dyDescent="0.2">
      <c r="A15" s="8" t="s">
        <v>19</v>
      </c>
      <c r="B15" s="8" t="s">
        <v>14</v>
      </c>
      <c r="C15" s="9">
        <v>43</v>
      </c>
      <c r="D15" s="9"/>
      <c r="E15" s="9">
        <v>7</v>
      </c>
      <c r="F15" s="9">
        <v>36</v>
      </c>
      <c r="G15" s="21">
        <f>VLOOKUP(A15,[1]TDSheet!$A:$G,7,0)</f>
        <v>0.4</v>
      </c>
      <c r="H15" s="2">
        <f>VLOOKUP(A15,[1]TDSheet!$A:$H,8,0)</f>
        <v>50</v>
      </c>
      <c r="I15" s="2">
        <f>VLOOKUP(A15,[2]Бердянск!$A:$E,4,0)</f>
        <v>7</v>
      </c>
      <c r="J15" s="2">
        <f t="shared" si="3"/>
        <v>0</v>
      </c>
      <c r="K15" s="2">
        <f>VLOOKUP(A15,[1]TDSheet!$A:$N,14,0)</f>
        <v>35</v>
      </c>
      <c r="M15" s="2">
        <f t="shared" si="4"/>
        <v>2.3333333333333335</v>
      </c>
      <c r="N15" s="33"/>
      <c r="O15" s="42"/>
      <c r="P15" s="43"/>
      <c r="Q15" s="35"/>
      <c r="S15" s="2">
        <f t="shared" si="5"/>
        <v>30.428571428571427</v>
      </c>
      <c r="T15" s="2">
        <f t="shared" si="6"/>
        <v>30.428571428571427</v>
      </c>
      <c r="U15" s="2">
        <f>VLOOKUP(A15,[1]TDSheet!$A:$T,20,0)</f>
        <v>0.8</v>
      </c>
      <c r="V15" s="2">
        <f>VLOOKUP(A15,[1]TDSheet!$A:$U,21,0)</f>
        <v>1.6</v>
      </c>
      <c r="W15" s="2">
        <f>VLOOKUP(A15,[1]TDSheet!$A:$M,13,0)</f>
        <v>4.8</v>
      </c>
      <c r="Y15" s="2">
        <f t="shared" si="7"/>
        <v>0</v>
      </c>
      <c r="Z15" s="2">
        <f t="shared" si="8"/>
        <v>0</v>
      </c>
    </row>
    <row r="16" spans="1:26" ht="21.95" customHeight="1" x14ac:dyDescent="0.2">
      <c r="A16" s="8" t="s">
        <v>20</v>
      </c>
      <c r="B16" s="8" t="s">
        <v>14</v>
      </c>
      <c r="C16" s="9">
        <v>15</v>
      </c>
      <c r="D16" s="9"/>
      <c r="E16" s="9">
        <v>11</v>
      </c>
      <c r="F16" s="9">
        <v>4</v>
      </c>
      <c r="G16" s="21">
        <v>0.17</v>
      </c>
      <c r="H16" s="2">
        <v>180</v>
      </c>
      <c r="I16" s="2">
        <f>VLOOKUP(A16,[2]Бердянск!$A:$E,4,0)</f>
        <v>13</v>
      </c>
      <c r="J16" s="2">
        <f t="shared" si="3"/>
        <v>-2</v>
      </c>
      <c r="M16" s="2">
        <f t="shared" si="4"/>
        <v>3.6666666666666665</v>
      </c>
      <c r="N16" s="34">
        <v>15</v>
      </c>
      <c r="O16" s="42">
        <f t="shared" si="9"/>
        <v>15</v>
      </c>
      <c r="P16" s="44"/>
      <c r="Q16" s="35"/>
      <c r="S16" s="2">
        <f t="shared" si="5"/>
        <v>5.1818181818181817</v>
      </c>
      <c r="T16" s="2">
        <f t="shared" si="6"/>
        <v>1.0909090909090911</v>
      </c>
      <c r="U16" s="2">
        <v>0</v>
      </c>
      <c r="V16" s="2">
        <v>0</v>
      </c>
      <c r="W16" s="2">
        <v>0</v>
      </c>
      <c r="Y16" s="2">
        <f t="shared" si="7"/>
        <v>2.5500000000000003</v>
      </c>
      <c r="Z16" s="2">
        <f t="shared" si="8"/>
        <v>0</v>
      </c>
    </row>
    <row r="17" spans="1:26" ht="11.1" customHeight="1" x14ac:dyDescent="0.2">
      <c r="A17" s="8" t="s">
        <v>21</v>
      </c>
      <c r="B17" s="8" t="s">
        <v>14</v>
      </c>
      <c r="C17" s="9">
        <v>10</v>
      </c>
      <c r="D17" s="9"/>
      <c r="E17" s="9"/>
      <c r="F17" s="9">
        <v>10</v>
      </c>
      <c r="G17" s="21">
        <f>VLOOKUP(A17,[1]TDSheet!$A:$G,7,0)</f>
        <v>0.5</v>
      </c>
      <c r="H17" s="2">
        <f>VLOOKUP(A17,[1]TDSheet!$A:$H,8,0)</f>
        <v>60</v>
      </c>
      <c r="J17" s="2">
        <f t="shared" si="3"/>
        <v>0</v>
      </c>
      <c r="K17" s="2">
        <f>VLOOKUP(A17,[1]TDSheet!$A:$N,14,0)</f>
        <v>10</v>
      </c>
      <c r="M17" s="2">
        <f t="shared" si="4"/>
        <v>0</v>
      </c>
      <c r="N17" s="33"/>
      <c r="O17" s="42"/>
      <c r="P17" s="43"/>
      <c r="Q17" s="35"/>
      <c r="S17" s="2" t="e">
        <f t="shared" si="5"/>
        <v>#DIV/0!</v>
      </c>
      <c r="T17" s="2" t="e">
        <f t="shared" si="6"/>
        <v>#DIV/0!</v>
      </c>
      <c r="U17" s="2">
        <f>VLOOKUP(A17,[1]TDSheet!$A:$T,20,0)</f>
        <v>4</v>
      </c>
      <c r="V17" s="2">
        <f>VLOOKUP(A17,[1]TDSheet!$A:$U,21,0)</f>
        <v>2</v>
      </c>
      <c r="W17" s="2">
        <f>VLOOKUP(A17,[1]TDSheet!$A:$M,13,0)</f>
        <v>1.2</v>
      </c>
      <c r="X17" s="2" t="str">
        <f>VLOOKUP(A17,[1]TDSheet!$A:$V,22,0)</f>
        <v>Разблокировать</v>
      </c>
      <c r="Y17" s="2">
        <f t="shared" si="7"/>
        <v>0</v>
      </c>
      <c r="Z17" s="2">
        <f t="shared" si="8"/>
        <v>0</v>
      </c>
    </row>
    <row r="18" spans="1:26" ht="11.1" customHeight="1" x14ac:dyDescent="0.2">
      <c r="A18" s="8" t="s">
        <v>22</v>
      </c>
      <c r="B18" s="8" t="s">
        <v>14</v>
      </c>
      <c r="C18" s="9">
        <v>-2</v>
      </c>
      <c r="D18" s="9"/>
      <c r="E18" s="9">
        <v>9</v>
      </c>
      <c r="F18" s="9">
        <v>-11</v>
      </c>
      <c r="G18" s="21">
        <f>VLOOKUP(A18,[1]TDSheet!$A:$G,7,0)</f>
        <v>0</v>
      </c>
      <c r="H18" s="2">
        <f>VLOOKUP(A18,[1]TDSheet!$A:$H,8,0)</f>
        <v>55</v>
      </c>
      <c r="I18" s="2">
        <f>VLOOKUP(A18,[2]Бердянск!$A:$E,4,0)</f>
        <v>9</v>
      </c>
      <c r="J18" s="2">
        <f t="shared" si="3"/>
        <v>0</v>
      </c>
      <c r="M18" s="2">
        <f t="shared" si="4"/>
        <v>3</v>
      </c>
      <c r="N18" s="33"/>
      <c r="O18" s="42"/>
      <c r="P18" s="43"/>
      <c r="Q18" s="35"/>
      <c r="S18" s="2">
        <f t="shared" ref="S18:S63" si="11">(F18+K18+N18)/V18</f>
        <v>-5</v>
      </c>
      <c r="T18" s="2">
        <f t="shared" ref="T18:T63" si="12">(F18+K18)/V18</f>
        <v>-5</v>
      </c>
      <c r="U18" s="2">
        <f>VLOOKUP(A18,[1]TDSheet!$A:$T,20,0)</f>
        <v>0</v>
      </c>
      <c r="V18" s="2">
        <f>VLOOKUP(A18,[1]TDSheet!$A:$U,21,0)</f>
        <v>2.2000000000000002</v>
      </c>
      <c r="W18" s="2">
        <f>VLOOKUP(A18,[1]TDSheet!$A:$M,13,0)</f>
        <v>2</v>
      </c>
      <c r="X18" s="23" t="str">
        <f>VLOOKUP(A18,[1]TDSheet!$A:$V,22,0)</f>
        <v>Заблокировать</v>
      </c>
      <c r="Y18" s="2">
        <f t="shared" si="7"/>
        <v>0</v>
      </c>
      <c r="Z18" s="2">
        <f t="shared" si="8"/>
        <v>0</v>
      </c>
    </row>
    <row r="19" spans="1:26" ht="11.1" customHeight="1" x14ac:dyDescent="0.2">
      <c r="A19" s="22" t="s">
        <v>124</v>
      </c>
      <c r="B19" s="22" t="s">
        <v>14</v>
      </c>
      <c r="C19" s="9"/>
      <c r="D19" s="9"/>
      <c r="E19" s="9"/>
      <c r="F19" s="9"/>
      <c r="G19" s="21">
        <f>VLOOKUP(A19,[1]TDSheet!$A:$G,7,0)</f>
        <v>0.3</v>
      </c>
      <c r="H19" s="2">
        <f>VLOOKUP(A19,[1]TDSheet!$A:$H,8,0)</f>
        <v>40</v>
      </c>
      <c r="J19" s="2">
        <f t="shared" si="3"/>
        <v>0</v>
      </c>
      <c r="K19" s="2">
        <f>VLOOKUP(A19,[1]TDSheet!$A:$N,14,0)</f>
        <v>30</v>
      </c>
      <c r="M19" s="2">
        <f t="shared" si="4"/>
        <v>0</v>
      </c>
      <c r="N19" s="34">
        <v>10</v>
      </c>
      <c r="O19" s="42">
        <f t="shared" si="9"/>
        <v>10</v>
      </c>
      <c r="P19" s="44"/>
      <c r="Q19" s="35"/>
      <c r="S19" s="2" t="e">
        <f t="shared" ref="S19:S20" si="13">(F19+K19+N19)/M19</f>
        <v>#DIV/0!</v>
      </c>
      <c r="T19" s="2" t="e">
        <f t="shared" ref="T19:T20" si="14">(F19+K19)/M19</f>
        <v>#DIV/0!</v>
      </c>
      <c r="U19" s="2">
        <f>VLOOKUP(A19,[1]TDSheet!$A:$T,20,0)</f>
        <v>2.4</v>
      </c>
      <c r="V19" s="2">
        <f>VLOOKUP(A19,[1]TDSheet!$A:$U,21,0)</f>
        <v>0</v>
      </c>
      <c r="W19" s="2">
        <f>VLOOKUP(A19,[1]TDSheet!$A:$M,13,0)</f>
        <v>3.6</v>
      </c>
      <c r="Y19" s="2">
        <f t="shared" si="7"/>
        <v>3</v>
      </c>
      <c r="Z19" s="2">
        <f t="shared" si="8"/>
        <v>0</v>
      </c>
    </row>
    <row r="20" spans="1:26" ht="11.1" customHeight="1" x14ac:dyDescent="0.2">
      <c r="A20" s="8" t="s">
        <v>23</v>
      </c>
      <c r="B20" s="8" t="s">
        <v>14</v>
      </c>
      <c r="C20" s="9">
        <v>19</v>
      </c>
      <c r="D20" s="9"/>
      <c r="E20" s="9">
        <v>17</v>
      </c>
      <c r="F20" s="9"/>
      <c r="G20" s="21">
        <f>VLOOKUP(A20,[1]TDSheet!$A:$G,7,0)</f>
        <v>0.4</v>
      </c>
      <c r="H20" s="2">
        <f>VLOOKUP(A20,[1]TDSheet!$A:$H,8,0)</f>
        <v>50</v>
      </c>
      <c r="I20" s="2">
        <f>VLOOKUP(A20,[2]Бердянск!$A:$E,4,0)</f>
        <v>17</v>
      </c>
      <c r="J20" s="2">
        <f t="shared" si="3"/>
        <v>0</v>
      </c>
      <c r="K20" s="2">
        <f>VLOOKUP(A20,[1]TDSheet!$A:$N,14,0)</f>
        <v>40</v>
      </c>
      <c r="M20" s="2">
        <f t="shared" si="4"/>
        <v>5.666666666666667</v>
      </c>
      <c r="N20" s="34">
        <v>25</v>
      </c>
      <c r="O20" s="42">
        <f t="shared" si="9"/>
        <v>25</v>
      </c>
      <c r="P20" s="44"/>
      <c r="Q20" s="35"/>
      <c r="S20" s="2">
        <f t="shared" si="13"/>
        <v>11.470588235294118</v>
      </c>
      <c r="T20" s="2">
        <f t="shared" si="14"/>
        <v>7.0588235294117645</v>
      </c>
      <c r="U20" s="2">
        <f>VLOOKUP(A20,[1]TDSheet!$A:$T,20,0)</f>
        <v>1.6</v>
      </c>
      <c r="V20" s="2">
        <f>VLOOKUP(A20,[1]TDSheet!$A:$U,21,0)</f>
        <v>3</v>
      </c>
      <c r="W20" s="2">
        <f>VLOOKUP(A20,[1]TDSheet!$A:$M,13,0)</f>
        <v>4.5999999999999996</v>
      </c>
      <c r="Y20" s="2">
        <f t="shared" si="7"/>
        <v>10</v>
      </c>
      <c r="Z20" s="2">
        <f t="shared" si="8"/>
        <v>0</v>
      </c>
    </row>
    <row r="21" spans="1:26" ht="11.1" customHeight="1" x14ac:dyDescent="0.2">
      <c r="A21" s="8" t="s">
        <v>24</v>
      </c>
      <c r="B21" s="8" t="s">
        <v>14</v>
      </c>
      <c r="C21" s="9">
        <v>10</v>
      </c>
      <c r="D21" s="9"/>
      <c r="E21" s="9"/>
      <c r="F21" s="9">
        <v>10</v>
      </c>
      <c r="G21" s="21">
        <f>VLOOKUP(A21,[1]TDSheet!$A:$G,7,0)</f>
        <v>0</v>
      </c>
      <c r="H21" s="2">
        <f>VLOOKUP(A21,[1]TDSheet!$A:$H,8,0)</f>
        <v>55</v>
      </c>
      <c r="J21" s="2">
        <f t="shared" si="3"/>
        <v>0</v>
      </c>
      <c r="M21" s="2">
        <f t="shared" si="4"/>
        <v>0</v>
      </c>
      <c r="N21" s="33"/>
      <c r="O21" s="42"/>
      <c r="P21" s="43"/>
      <c r="Q21" s="35"/>
      <c r="S21" s="2" t="e">
        <f t="shared" si="11"/>
        <v>#DIV/0!</v>
      </c>
      <c r="T21" s="2" t="e">
        <f t="shared" si="12"/>
        <v>#DIV/0!</v>
      </c>
      <c r="U21" s="2">
        <f>VLOOKUP(A21,[1]TDSheet!$A:$T,20,0)</f>
        <v>0</v>
      </c>
      <c r="V21" s="2">
        <f>VLOOKUP(A21,[1]TDSheet!$A:$U,21,0)</f>
        <v>0</v>
      </c>
      <c r="W21" s="2">
        <f>VLOOKUP(A21,[1]TDSheet!$A:$M,13,0)</f>
        <v>0.4</v>
      </c>
      <c r="X21" s="23" t="str">
        <f>VLOOKUP(A21,[1]TDSheet!$A:$V,22,0)</f>
        <v>Заблокировать</v>
      </c>
      <c r="Y21" s="2">
        <f t="shared" si="7"/>
        <v>0</v>
      </c>
      <c r="Z21" s="2">
        <f t="shared" si="8"/>
        <v>0</v>
      </c>
    </row>
    <row r="22" spans="1:26" ht="11.1" customHeight="1" x14ac:dyDescent="0.2">
      <c r="A22" s="8" t="s">
        <v>25</v>
      </c>
      <c r="B22" s="8" t="s">
        <v>14</v>
      </c>
      <c r="C22" s="9">
        <v>19</v>
      </c>
      <c r="D22" s="9"/>
      <c r="E22" s="9">
        <v>18</v>
      </c>
      <c r="F22" s="9">
        <v>1</v>
      </c>
      <c r="G22" s="21">
        <f>VLOOKUP(A22,[1]TDSheet!$A:$G,7,0)</f>
        <v>0.35</v>
      </c>
      <c r="H22" s="2">
        <f>VLOOKUP(A22,[1]TDSheet!$A:$H,8,0)</f>
        <v>40</v>
      </c>
      <c r="I22" s="2">
        <f>VLOOKUP(A22,[2]Бердянск!$A:$E,4,0)</f>
        <v>18</v>
      </c>
      <c r="J22" s="2">
        <f t="shared" si="3"/>
        <v>0</v>
      </c>
      <c r="M22" s="2">
        <f t="shared" si="4"/>
        <v>6</v>
      </c>
      <c r="N22" s="33">
        <v>25</v>
      </c>
      <c r="O22" s="42">
        <f t="shared" si="9"/>
        <v>25</v>
      </c>
      <c r="P22" s="43"/>
      <c r="Q22" s="35"/>
      <c r="S22" s="2">
        <f>(F22+K22+N22)/M22</f>
        <v>4.333333333333333</v>
      </c>
      <c r="T22" s="2">
        <f>(F22+K22)/M22</f>
        <v>0.16666666666666666</v>
      </c>
      <c r="U22" s="2">
        <f>VLOOKUP(A22,[1]TDSheet!$A:$T,20,0)</f>
        <v>0</v>
      </c>
      <c r="V22" s="2">
        <f>VLOOKUP(A22,[1]TDSheet!$A:$U,21,0)</f>
        <v>2.2000000000000002</v>
      </c>
      <c r="W22" s="2">
        <f>VLOOKUP(A22,[1]TDSheet!$A:$M,13,0)</f>
        <v>0</v>
      </c>
      <c r="X22" s="2" t="str">
        <f>VLOOKUP(A22,[1]TDSheet!$A:$V,22,0)</f>
        <v>Разблокировать</v>
      </c>
      <c r="Y22" s="2">
        <f t="shared" si="7"/>
        <v>8.75</v>
      </c>
      <c r="Z22" s="2">
        <f t="shared" si="8"/>
        <v>0</v>
      </c>
    </row>
    <row r="23" spans="1:26" ht="11.1" customHeight="1" x14ac:dyDescent="0.2">
      <c r="A23" s="8" t="s">
        <v>26</v>
      </c>
      <c r="B23" s="8" t="s">
        <v>14</v>
      </c>
      <c r="C23" s="10"/>
      <c r="D23" s="9"/>
      <c r="E23" s="9"/>
      <c r="F23" s="9">
        <v>-1</v>
      </c>
      <c r="G23" s="21">
        <v>0</v>
      </c>
      <c r="H23" s="2" t="e">
        <f>VLOOKUP(A23,[1]TDSheet!$A:$H,8,0)</f>
        <v>#N/A</v>
      </c>
      <c r="J23" s="2">
        <f t="shared" si="3"/>
        <v>0</v>
      </c>
      <c r="M23" s="2">
        <f t="shared" si="4"/>
        <v>0</v>
      </c>
      <c r="N23" s="33"/>
      <c r="O23" s="42"/>
      <c r="P23" s="43"/>
      <c r="Q23" s="35"/>
      <c r="S23" s="2" t="e">
        <f t="shared" si="11"/>
        <v>#DIV/0!</v>
      </c>
      <c r="T23" s="2" t="e">
        <f t="shared" si="12"/>
        <v>#DIV/0!</v>
      </c>
      <c r="U23" s="2">
        <v>0</v>
      </c>
      <c r="V23" s="2">
        <v>0</v>
      </c>
      <c r="W23" s="2">
        <v>0</v>
      </c>
      <c r="Y23" s="2">
        <f t="shared" si="7"/>
        <v>0</v>
      </c>
      <c r="Z23" s="2">
        <f t="shared" si="8"/>
        <v>0</v>
      </c>
    </row>
    <row r="24" spans="1:26" ht="11.1" customHeight="1" x14ac:dyDescent="0.2">
      <c r="A24" s="8" t="s">
        <v>27</v>
      </c>
      <c r="B24" s="8" t="s">
        <v>14</v>
      </c>
      <c r="C24" s="9">
        <v>45</v>
      </c>
      <c r="D24" s="9"/>
      <c r="E24" s="9">
        <v>47</v>
      </c>
      <c r="F24" s="9">
        <v>-2</v>
      </c>
      <c r="G24" s="21">
        <v>0.17</v>
      </c>
      <c r="H24" s="2">
        <v>180</v>
      </c>
      <c r="I24" s="2">
        <f>VLOOKUP(A24,[2]Бердянск!$A:$E,4,0)</f>
        <v>49</v>
      </c>
      <c r="J24" s="2">
        <f t="shared" si="3"/>
        <v>-2</v>
      </c>
      <c r="M24" s="2">
        <f t="shared" si="4"/>
        <v>15.666666666666666</v>
      </c>
      <c r="N24" s="34">
        <v>60</v>
      </c>
      <c r="O24" s="42">
        <f t="shared" si="9"/>
        <v>60</v>
      </c>
      <c r="P24" s="44"/>
      <c r="Q24" s="35"/>
      <c r="S24" s="2">
        <f>(F24+K24+N24)/M24</f>
        <v>3.7021276595744683</v>
      </c>
      <c r="T24" s="2">
        <f>(F24+K24)/M24</f>
        <v>-0.12765957446808512</v>
      </c>
      <c r="U24" s="2">
        <v>0</v>
      </c>
      <c r="V24" s="2">
        <v>0</v>
      </c>
      <c r="W24" s="2">
        <v>0</v>
      </c>
      <c r="Y24" s="2">
        <f t="shared" si="7"/>
        <v>10.200000000000001</v>
      </c>
      <c r="Z24" s="2">
        <f t="shared" si="8"/>
        <v>0</v>
      </c>
    </row>
    <row r="25" spans="1:26" ht="11.1" customHeight="1" x14ac:dyDescent="0.2">
      <c r="A25" s="25" t="s">
        <v>28</v>
      </c>
      <c r="B25" s="25" t="s">
        <v>14</v>
      </c>
      <c r="C25" s="27"/>
      <c r="D25" s="26">
        <v>303</v>
      </c>
      <c r="E25" s="26">
        <v>144</v>
      </c>
      <c r="F25" s="26">
        <v>123</v>
      </c>
      <c r="G25" s="21">
        <v>0</v>
      </c>
      <c r="H25" s="2" t="e">
        <f>VLOOKUP(A25,[1]TDSheet!$A:$H,8,0)</f>
        <v>#N/A</v>
      </c>
      <c r="I25" s="2">
        <f>VLOOKUP(A25,[2]Бердянск!$A:$E,4,0)</f>
        <v>180</v>
      </c>
      <c r="J25" s="2">
        <f t="shared" si="3"/>
        <v>-36</v>
      </c>
      <c r="M25" s="2">
        <f t="shared" si="4"/>
        <v>48</v>
      </c>
      <c r="N25" s="33"/>
      <c r="O25" s="42"/>
      <c r="P25" s="43"/>
      <c r="Q25" s="35"/>
      <c r="S25" s="2" t="e">
        <f t="shared" si="11"/>
        <v>#DIV/0!</v>
      </c>
      <c r="T25" s="2" t="e">
        <f t="shared" si="12"/>
        <v>#DIV/0!</v>
      </c>
      <c r="U25" s="2">
        <v>0</v>
      </c>
      <c r="V25" s="2">
        <v>0</v>
      </c>
      <c r="W25" s="2">
        <v>0</v>
      </c>
      <c r="X25" s="24" t="s">
        <v>132</v>
      </c>
      <c r="Y25" s="2">
        <f t="shared" si="7"/>
        <v>0</v>
      </c>
      <c r="Z25" s="2">
        <f t="shared" si="8"/>
        <v>0</v>
      </c>
    </row>
    <row r="26" spans="1:26" ht="11.1" customHeight="1" x14ac:dyDescent="0.2">
      <c r="A26" s="8" t="s">
        <v>29</v>
      </c>
      <c r="B26" s="8" t="s">
        <v>14</v>
      </c>
      <c r="C26" s="9">
        <v>59</v>
      </c>
      <c r="D26" s="9"/>
      <c r="E26" s="9">
        <v>10</v>
      </c>
      <c r="F26" s="9">
        <v>49</v>
      </c>
      <c r="G26" s="21">
        <f>VLOOKUP(A26,[1]TDSheet!$A:$G,7,0)</f>
        <v>0</v>
      </c>
      <c r="H26" s="2">
        <f>VLOOKUP(A26,[1]TDSheet!$A:$H,8,0)</f>
        <v>120</v>
      </c>
      <c r="I26" s="2">
        <f>VLOOKUP(A26,[2]Бердянск!$A:$E,4,0)</f>
        <v>10</v>
      </c>
      <c r="J26" s="2">
        <f t="shared" si="3"/>
        <v>0</v>
      </c>
      <c r="M26" s="2">
        <f t="shared" si="4"/>
        <v>3.3333333333333335</v>
      </c>
      <c r="N26" s="33"/>
      <c r="O26" s="42"/>
      <c r="P26" s="43"/>
      <c r="Q26" s="35"/>
      <c r="S26" s="2">
        <f t="shared" si="11"/>
        <v>22.27272727272727</v>
      </c>
      <c r="T26" s="2">
        <f t="shared" si="12"/>
        <v>22.27272727272727</v>
      </c>
      <c r="U26" s="2">
        <f>VLOOKUP(A26,[1]TDSheet!$A:$T,20,0)</f>
        <v>1</v>
      </c>
      <c r="V26" s="2">
        <f>VLOOKUP(A26,[1]TDSheet!$A:$U,21,0)</f>
        <v>2.2000000000000002</v>
      </c>
      <c r="W26" s="2">
        <f>VLOOKUP(A26,[1]TDSheet!$A:$M,13,0)</f>
        <v>2</v>
      </c>
      <c r="X26" s="23" t="str">
        <f>VLOOKUP(A26,[1]TDSheet!$A:$V,22,0)</f>
        <v>Заблокировать</v>
      </c>
      <c r="Y26" s="2">
        <f t="shared" si="7"/>
        <v>0</v>
      </c>
      <c r="Z26" s="2">
        <f t="shared" si="8"/>
        <v>0</v>
      </c>
    </row>
    <row r="27" spans="1:26" ht="21.95" customHeight="1" x14ac:dyDescent="0.2">
      <c r="A27" s="8" t="s">
        <v>30</v>
      </c>
      <c r="B27" s="8" t="s">
        <v>14</v>
      </c>
      <c r="C27" s="9">
        <v>6</v>
      </c>
      <c r="D27" s="9"/>
      <c r="E27" s="9">
        <v>6</v>
      </c>
      <c r="F27" s="9"/>
      <c r="G27" s="21">
        <f>VLOOKUP(A27,[1]TDSheet!$A:$G,7,0)</f>
        <v>0.35</v>
      </c>
      <c r="H27" s="2">
        <f>VLOOKUP(A27,[1]TDSheet!$A:$H,8,0)</f>
        <v>45</v>
      </c>
      <c r="I27" s="2">
        <f>VLOOKUP(A27,[2]Бердянск!$A:$E,4,0)</f>
        <v>6</v>
      </c>
      <c r="J27" s="2">
        <f t="shared" si="3"/>
        <v>0</v>
      </c>
      <c r="M27" s="2">
        <f t="shared" si="4"/>
        <v>2</v>
      </c>
      <c r="N27" s="34">
        <v>10</v>
      </c>
      <c r="O27" s="42">
        <f t="shared" si="9"/>
        <v>10</v>
      </c>
      <c r="P27" s="44"/>
      <c r="Q27" s="35"/>
      <c r="S27" s="2">
        <f t="shared" ref="S27:S62" si="15">(F27+K27+N27)/M27</f>
        <v>5</v>
      </c>
      <c r="T27" s="2">
        <f t="shared" ref="T27:T62" si="16">(F27+K27)/M27</f>
        <v>0</v>
      </c>
      <c r="U27" s="2">
        <f>VLOOKUP(A27,[1]TDSheet!$A:$T,20,0)</f>
        <v>0</v>
      </c>
      <c r="V27" s="2">
        <f>VLOOKUP(A27,[1]TDSheet!$A:$U,21,0)</f>
        <v>0</v>
      </c>
      <c r="W27" s="2">
        <f>VLOOKUP(A27,[1]TDSheet!$A:$M,13,0)</f>
        <v>0</v>
      </c>
      <c r="Y27" s="2">
        <f t="shared" si="7"/>
        <v>3.5</v>
      </c>
      <c r="Z27" s="2">
        <f t="shared" si="8"/>
        <v>0</v>
      </c>
    </row>
    <row r="28" spans="1:26" ht="21.95" customHeight="1" x14ac:dyDescent="0.2">
      <c r="A28" s="8" t="s">
        <v>31</v>
      </c>
      <c r="B28" s="8" t="s">
        <v>14</v>
      </c>
      <c r="C28" s="9">
        <v>12</v>
      </c>
      <c r="D28" s="9"/>
      <c r="E28" s="9">
        <v>21</v>
      </c>
      <c r="F28" s="9">
        <v>-10</v>
      </c>
      <c r="G28" s="21">
        <f>VLOOKUP(A28,[1]TDSheet!$A:$G,7,0)</f>
        <v>0.35</v>
      </c>
      <c r="H28" s="2">
        <f>VLOOKUP(A28,[1]TDSheet!$A:$H,8,0)</f>
        <v>45</v>
      </c>
      <c r="I28" s="2">
        <f>VLOOKUP(A28,[2]Бердянск!$A:$E,4,0)</f>
        <v>21</v>
      </c>
      <c r="J28" s="2">
        <f t="shared" si="3"/>
        <v>0</v>
      </c>
      <c r="M28" s="2">
        <f t="shared" si="4"/>
        <v>7</v>
      </c>
      <c r="N28" s="33">
        <v>30</v>
      </c>
      <c r="O28" s="42">
        <f t="shared" si="9"/>
        <v>30</v>
      </c>
      <c r="P28" s="43"/>
      <c r="Q28" s="35"/>
      <c r="S28" s="2">
        <f t="shared" si="15"/>
        <v>2.8571428571428572</v>
      </c>
      <c r="T28" s="2">
        <f t="shared" si="16"/>
        <v>-1.4285714285714286</v>
      </c>
      <c r="U28" s="2">
        <f>VLOOKUP(A28,[1]TDSheet!$A:$T,20,0)</f>
        <v>7.6</v>
      </c>
      <c r="V28" s="2">
        <f>VLOOKUP(A28,[1]TDSheet!$A:$U,21,0)</f>
        <v>0.8</v>
      </c>
      <c r="W28" s="2">
        <f>VLOOKUP(A28,[1]TDSheet!$A:$M,13,0)</f>
        <v>0</v>
      </c>
      <c r="X28" s="2" t="str">
        <f>VLOOKUP(A28,[1]TDSheet!$A:$V,22,0)</f>
        <v>Разблокировать</v>
      </c>
      <c r="Y28" s="2">
        <f t="shared" si="7"/>
        <v>10.5</v>
      </c>
      <c r="Z28" s="2">
        <f t="shared" si="8"/>
        <v>0</v>
      </c>
    </row>
    <row r="29" spans="1:26" ht="11.1" customHeight="1" x14ac:dyDescent="0.2">
      <c r="A29" s="8" t="s">
        <v>32</v>
      </c>
      <c r="B29" s="8" t="s">
        <v>9</v>
      </c>
      <c r="C29" s="9">
        <v>179.124</v>
      </c>
      <c r="D29" s="9"/>
      <c r="E29" s="9">
        <v>110.586</v>
      </c>
      <c r="F29" s="9">
        <v>-0.877</v>
      </c>
      <c r="G29" s="21">
        <f>VLOOKUP(A29,[1]TDSheet!$A:$G,7,0)</f>
        <v>1</v>
      </c>
      <c r="H29" s="2">
        <f>VLOOKUP(A29,[1]TDSheet!$A:$H,8,0)</f>
        <v>55</v>
      </c>
      <c r="I29" s="2">
        <f>VLOOKUP(A29,[2]Бердянск!$A:$E,4,0)</f>
        <v>111.946</v>
      </c>
      <c r="J29" s="2">
        <f t="shared" si="3"/>
        <v>-1.3599999999999994</v>
      </c>
      <c r="K29" s="2">
        <f>VLOOKUP(A29,[1]TDSheet!$A:$N,14,0)</f>
        <v>160</v>
      </c>
      <c r="M29" s="2">
        <f t="shared" si="4"/>
        <v>36.862000000000002</v>
      </c>
      <c r="N29" s="33">
        <v>170</v>
      </c>
      <c r="O29" s="42">
        <f t="shared" si="9"/>
        <v>170</v>
      </c>
      <c r="P29" s="43"/>
      <c r="Q29" s="35"/>
      <c r="S29" s="2">
        <f t="shared" si="15"/>
        <v>8.9285171721556065</v>
      </c>
      <c r="T29" s="2">
        <f t="shared" si="16"/>
        <v>4.3167218273560843</v>
      </c>
      <c r="U29" s="2">
        <f>VLOOKUP(A29,[1]TDSheet!$A:$T,20,0)</f>
        <v>24.0412</v>
      </c>
      <c r="V29" s="2">
        <f>VLOOKUP(A29,[1]TDSheet!$A:$U,21,0)</f>
        <v>27.79</v>
      </c>
      <c r="W29" s="2">
        <f>VLOOKUP(A29,[1]TDSheet!$A:$M,13,0)</f>
        <v>30.302800000000001</v>
      </c>
      <c r="Y29" s="2">
        <f t="shared" si="7"/>
        <v>170</v>
      </c>
      <c r="Z29" s="2">
        <f t="shared" si="8"/>
        <v>0</v>
      </c>
    </row>
    <row r="30" spans="1:26" ht="11.1" customHeight="1" x14ac:dyDescent="0.2">
      <c r="A30" s="8" t="s">
        <v>33</v>
      </c>
      <c r="B30" s="8" t="s">
        <v>9</v>
      </c>
      <c r="C30" s="9">
        <v>4372.2129999999997</v>
      </c>
      <c r="D30" s="9"/>
      <c r="E30" s="9">
        <v>2421.4349999999999</v>
      </c>
      <c r="F30" s="9">
        <v>1011.5890000000001</v>
      </c>
      <c r="G30" s="21">
        <f>VLOOKUP(A30,[1]TDSheet!$A:$G,7,0)</f>
        <v>1</v>
      </c>
      <c r="H30" s="2">
        <f>VLOOKUP(A30,[1]TDSheet!$A:$H,8,0)</f>
        <v>50</v>
      </c>
      <c r="I30" s="2">
        <f>VLOOKUP(A30,[2]Бердянск!$A:$E,4,0)</f>
        <v>2327.4879999999998</v>
      </c>
      <c r="J30" s="2">
        <f t="shared" si="3"/>
        <v>93.947000000000116</v>
      </c>
      <c r="K30" s="2">
        <f>VLOOKUP(A30,[1]TDSheet!$A:$N,14,0)</f>
        <v>760</v>
      </c>
      <c r="M30" s="2">
        <f t="shared" si="4"/>
        <v>807.14499999999998</v>
      </c>
      <c r="N30" s="33">
        <v>5800</v>
      </c>
      <c r="O30" s="42">
        <v>3500</v>
      </c>
      <c r="P30" s="43">
        <f>N30-O30</f>
        <v>2300</v>
      </c>
      <c r="Q30" s="35"/>
      <c r="S30" s="2">
        <f t="shared" si="15"/>
        <v>9.3807048299871774</v>
      </c>
      <c r="T30" s="2">
        <f t="shared" si="16"/>
        <v>2.1948831994251341</v>
      </c>
      <c r="U30" s="2">
        <f>VLOOKUP(A30,[1]TDSheet!$A:$T,20,0)</f>
        <v>433.91999999999996</v>
      </c>
      <c r="V30" s="2">
        <f>VLOOKUP(A30,[1]TDSheet!$A:$U,21,0)</f>
        <v>618.85720000000003</v>
      </c>
      <c r="W30" s="2">
        <f>VLOOKUP(A30,[1]TDSheet!$A:$M,13,0)</f>
        <v>476.98140000000001</v>
      </c>
      <c r="Y30" s="2">
        <f t="shared" si="7"/>
        <v>3500</v>
      </c>
      <c r="Z30" s="2">
        <f t="shared" si="8"/>
        <v>2300</v>
      </c>
    </row>
    <row r="31" spans="1:26" ht="11.1" customHeight="1" x14ac:dyDescent="0.2">
      <c r="A31" s="8" t="s">
        <v>34</v>
      </c>
      <c r="B31" s="8" t="s">
        <v>9</v>
      </c>
      <c r="C31" s="9">
        <v>90.352999999999994</v>
      </c>
      <c r="D31" s="9"/>
      <c r="E31" s="9">
        <v>49.188000000000002</v>
      </c>
      <c r="F31" s="9">
        <v>-24.56</v>
      </c>
      <c r="G31" s="21">
        <f>VLOOKUP(A31,[1]TDSheet!$A:$G,7,0)</f>
        <v>1</v>
      </c>
      <c r="H31" s="2">
        <f>VLOOKUP(A31,[1]TDSheet!$A:$H,8,0)</f>
        <v>55</v>
      </c>
      <c r="I31" s="2">
        <f>VLOOKUP(A31,[2]Бердянск!$A:$E,4,0)</f>
        <v>49.188000000000002</v>
      </c>
      <c r="J31" s="2">
        <f t="shared" si="3"/>
        <v>0</v>
      </c>
      <c r="K31" s="2">
        <f>VLOOKUP(A31,[1]TDSheet!$A:$N,14,0)</f>
        <v>375</v>
      </c>
      <c r="M31" s="2">
        <f t="shared" si="4"/>
        <v>16.396000000000001</v>
      </c>
      <c r="N31" s="33"/>
      <c r="O31" s="42"/>
      <c r="P31" s="43"/>
      <c r="Q31" s="35"/>
      <c r="S31" s="2">
        <f t="shared" si="15"/>
        <v>21.373505733105635</v>
      </c>
      <c r="T31" s="2">
        <f t="shared" si="16"/>
        <v>21.373505733105635</v>
      </c>
      <c r="U31" s="2">
        <f>VLOOKUP(A31,[1]TDSheet!$A:$T,20,0)</f>
        <v>37.731400000000001</v>
      </c>
      <c r="V31" s="2">
        <f>VLOOKUP(A31,[1]TDSheet!$A:$U,21,0)</f>
        <v>5.2446000000000002</v>
      </c>
      <c r="W31" s="2">
        <f>VLOOKUP(A31,[1]TDSheet!$A:$M,13,0)</f>
        <v>45.914400000000001</v>
      </c>
      <c r="Y31" s="2">
        <f t="shared" si="7"/>
        <v>0</v>
      </c>
      <c r="Z31" s="2">
        <f t="shared" si="8"/>
        <v>0</v>
      </c>
    </row>
    <row r="32" spans="1:26" ht="21.95" customHeight="1" x14ac:dyDescent="0.2">
      <c r="A32" s="8" t="s">
        <v>35</v>
      </c>
      <c r="B32" s="8" t="s">
        <v>9</v>
      </c>
      <c r="C32" s="9">
        <v>12.115</v>
      </c>
      <c r="D32" s="9"/>
      <c r="E32" s="9">
        <v>10.478</v>
      </c>
      <c r="F32" s="9">
        <v>1.637</v>
      </c>
      <c r="G32" s="21">
        <f>VLOOKUP(A32,[1]TDSheet!$A:$G,7,0)</f>
        <v>1</v>
      </c>
      <c r="H32" s="2">
        <f>VLOOKUP(A32,[1]TDSheet!$A:$H,8,0)</f>
        <v>60</v>
      </c>
      <c r="I32" s="2">
        <f>VLOOKUP(A32,[2]Бердянск!$A:$E,4,0)</f>
        <v>10.478</v>
      </c>
      <c r="J32" s="2">
        <f t="shared" si="3"/>
        <v>0</v>
      </c>
      <c r="M32" s="2">
        <f t="shared" si="4"/>
        <v>3.4926666666666666</v>
      </c>
      <c r="N32" s="33">
        <v>30</v>
      </c>
      <c r="O32" s="42">
        <f t="shared" si="9"/>
        <v>30</v>
      </c>
      <c r="P32" s="43"/>
      <c r="Q32" s="35"/>
      <c r="S32" s="2">
        <f t="shared" si="15"/>
        <v>9.058121778965452</v>
      </c>
      <c r="T32" s="2">
        <f t="shared" si="16"/>
        <v>0.46869631609085705</v>
      </c>
      <c r="U32" s="2">
        <f>VLOOKUP(A32,[1]TDSheet!$A:$T,20,0)</f>
        <v>3.7311999999999999</v>
      </c>
      <c r="V32" s="2">
        <f>VLOOKUP(A32,[1]TDSheet!$A:$U,21,0)</f>
        <v>4.9272</v>
      </c>
      <c r="W32" s="2">
        <f>VLOOKUP(A32,[1]TDSheet!$A:$M,13,0)</f>
        <v>0</v>
      </c>
      <c r="X32" s="2" t="str">
        <f>VLOOKUP(A32,[1]TDSheet!$A:$V,22,0)</f>
        <v>Разблокировать</v>
      </c>
      <c r="Y32" s="2">
        <f t="shared" si="7"/>
        <v>30</v>
      </c>
      <c r="Z32" s="2">
        <f t="shared" si="8"/>
        <v>0</v>
      </c>
    </row>
    <row r="33" spans="1:26" ht="11.1" customHeight="1" x14ac:dyDescent="0.2">
      <c r="A33" s="8" t="s">
        <v>36</v>
      </c>
      <c r="B33" s="8" t="s">
        <v>9</v>
      </c>
      <c r="C33" s="9">
        <v>2623.76</v>
      </c>
      <c r="D33" s="9"/>
      <c r="E33" s="9">
        <v>1345.8240000000001</v>
      </c>
      <c r="F33" s="9">
        <v>21.581</v>
      </c>
      <c r="G33" s="21">
        <f>VLOOKUP(A33,[1]TDSheet!$A:$G,7,0)</f>
        <v>1</v>
      </c>
      <c r="H33" s="2">
        <f>VLOOKUP(A33,[1]TDSheet!$A:$H,8,0)</f>
        <v>60</v>
      </c>
      <c r="I33" s="2">
        <f>VLOOKUP(A33,[2]Бердянск!$A:$E,4,0)</f>
        <v>1357.4770000000001</v>
      </c>
      <c r="J33" s="2">
        <f t="shared" si="3"/>
        <v>-11.65300000000002</v>
      </c>
      <c r="K33" s="2">
        <f>VLOOKUP(A33,[1]TDSheet!$A:$N,14,0)</f>
        <v>2870</v>
      </c>
      <c r="M33" s="2">
        <f t="shared" si="4"/>
        <v>448.608</v>
      </c>
      <c r="N33" s="33">
        <v>2450</v>
      </c>
      <c r="O33" s="42">
        <v>2000</v>
      </c>
      <c r="P33" s="43">
        <f>N33-O33</f>
        <v>450</v>
      </c>
      <c r="Q33" s="35"/>
      <c r="S33" s="2">
        <f t="shared" si="15"/>
        <v>11.907012358228119</v>
      </c>
      <c r="T33" s="2">
        <f t="shared" si="16"/>
        <v>6.4456741743348314</v>
      </c>
      <c r="U33" s="2">
        <f>VLOOKUP(A33,[1]TDSheet!$A:$T,20,0)</f>
        <v>353.97500000000002</v>
      </c>
      <c r="V33" s="2">
        <f>VLOOKUP(A33,[1]TDSheet!$A:$U,21,0)</f>
        <v>408.90359999999998</v>
      </c>
      <c r="W33" s="2">
        <f>VLOOKUP(A33,[1]TDSheet!$A:$M,13,0)</f>
        <v>496.36859999999996</v>
      </c>
      <c r="Y33" s="2">
        <f t="shared" si="7"/>
        <v>2000</v>
      </c>
      <c r="Z33" s="2">
        <f t="shared" si="8"/>
        <v>450</v>
      </c>
    </row>
    <row r="34" spans="1:26" ht="11.1" customHeight="1" x14ac:dyDescent="0.2">
      <c r="A34" s="22" t="s">
        <v>125</v>
      </c>
      <c r="B34" s="22" t="s">
        <v>9</v>
      </c>
      <c r="C34" s="9"/>
      <c r="D34" s="9"/>
      <c r="E34" s="9"/>
      <c r="F34" s="9"/>
      <c r="G34" s="21">
        <f>VLOOKUP(A34,[1]TDSheet!$A:$G,7,0)</f>
        <v>1</v>
      </c>
      <c r="H34" s="2">
        <f>VLOOKUP(A34,[1]TDSheet!$A:$H,8,0)</f>
        <v>55</v>
      </c>
      <c r="J34" s="2">
        <f t="shared" si="3"/>
        <v>0</v>
      </c>
      <c r="K34" s="2">
        <f>VLOOKUP(A34,[1]TDSheet!$A:$N,14,0)</f>
        <v>20</v>
      </c>
      <c r="M34" s="2">
        <f t="shared" si="4"/>
        <v>0</v>
      </c>
      <c r="N34" s="33"/>
      <c r="O34" s="42"/>
      <c r="P34" s="43"/>
      <c r="Q34" s="35"/>
      <c r="S34" s="2" t="e">
        <f t="shared" si="15"/>
        <v>#DIV/0!</v>
      </c>
      <c r="T34" s="2" t="e">
        <f t="shared" si="16"/>
        <v>#DIV/0!</v>
      </c>
      <c r="U34" s="2">
        <f>VLOOKUP(A34,[1]TDSheet!$A:$T,20,0)</f>
        <v>0</v>
      </c>
      <c r="V34" s="2">
        <f>VLOOKUP(A34,[1]TDSheet!$A:$U,21,0)</f>
        <v>0</v>
      </c>
      <c r="W34" s="2">
        <f>VLOOKUP(A34,[1]TDSheet!$A:$M,13,0)</f>
        <v>4.6528</v>
      </c>
      <c r="Y34" s="2">
        <f t="shared" si="7"/>
        <v>0</v>
      </c>
      <c r="Z34" s="2">
        <f t="shared" si="8"/>
        <v>0</v>
      </c>
    </row>
    <row r="35" spans="1:26" ht="11.1" customHeight="1" x14ac:dyDescent="0.2">
      <c r="A35" s="8" t="s">
        <v>37</v>
      </c>
      <c r="B35" s="8" t="s">
        <v>9</v>
      </c>
      <c r="C35" s="9">
        <v>117.05800000000001</v>
      </c>
      <c r="D35" s="9"/>
      <c r="E35" s="9">
        <v>21.954000000000001</v>
      </c>
      <c r="F35" s="9">
        <v>85.418000000000006</v>
      </c>
      <c r="G35" s="21">
        <f>VLOOKUP(A35,[1]TDSheet!$A:$G,7,0)</f>
        <v>1</v>
      </c>
      <c r="H35" s="2">
        <f>VLOOKUP(A35,[1]TDSheet!$A:$H,8,0)</f>
        <v>50</v>
      </c>
      <c r="I35" s="2">
        <f>VLOOKUP(A35,[2]Бердянск!$A:$E,4,0)</f>
        <v>21.954000000000001</v>
      </c>
      <c r="J35" s="2">
        <f t="shared" si="3"/>
        <v>0</v>
      </c>
      <c r="M35" s="2">
        <f t="shared" si="4"/>
        <v>7.3180000000000005</v>
      </c>
      <c r="N35" s="33"/>
      <c r="O35" s="42"/>
      <c r="P35" s="43"/>
      <c r="Q35" s="35"/>
      <c r="S35" s="2">
        <f t="shared" si="15"/>
        <v>11.672314840120251</v>
      </c>
      <c r="T35" s="2">
        <f t="shared" si="16"/>
        <v>11.672314840120251</v>
      </c>
      <c r="U35" s="2">
        <f>VLOOKUP(A35,[1]TDSheet!$A:$T,20,0)</f>
        <v>11.4468</v>
      </c>
      <c r="V35" s="2">
        <f>VLOOKUP(A35,[1]TDSheet!$A:$U,21,0)</f>
        <v>18.419</v>
      </c>
      <c r="W35" s="2">
        <f>VLOOKUP(A35,[1]TDSheet!$A:$M,13,0)</f>
        <v>7.1912000000000003</v>
      </c>
      <c r="Y35" s="2">
        <f t="shared" si="7"/>
        <v>0</v>
      </c>
      <c r="Z35" s="2">
        <f t="shared" si="8"/>
        <v>0</v>
      </c>
    </row>
    <row r="36" spans="1:26" ht="11.1" customHeight="1" x14ac:dyDescent="0.2">
      <c r="A36" s="8" t="s">
        <v>38</v>
      </c>
      <c r="B36" s="8" t="s">
        <v>9</v>
      </c>
      <c r="C36" s="9">
        <v>51.124000000000002</v>
      </c>
      <c r="D36" s="9"/>
      <c r="E36" s="9">
        <v>1.74</v>
      </c>
      <c r="F36" s="9">
        <v>-29.847999999999999</v>
      </c>
      <c r="G36" s="21">
        <f>VLOOKUP(A36,[1]TDSheet!$A:$G,7,0)</f>
        <v>1</v>
      </c>
      <c r="H36" s="2">
        <f>VLOOKUP(A36,[1]TDSheet!$A:$H,8,0)</f>
        <v>55</v>
      </c>
      <c r="I36" s="2">
        <f>VLOOKUP(A36,[2]Бердянск!$A:$E,4,0)</f>
        <v>1.74</v>
      </c>
      <c r="J36" s="2">
        <f t="shared" si="3"/>
        <v>0</v>
      </c>
      <c r="K36" s="2">
        <f>VLOOKUP(A36,[1]TDSheet!$A:$N,14,0)</f>
        <v>460</v>
      </c>
      <c r="M36" s="2">
        <f t="shared" si="4"/>
        <v>0.57999999999999996</v>
      </c>
      <c r="N36" s="33"/>
      <c r="O36" s="42"/>
      <c r="P36" s="43"/>
      <c r="Q36" s="35"/>
      <c r="S36" s="2">
        <f t="shared" si="15"/>
        <v>741.64137931034486</v>
      </c>
      <c r="T36" s="2">
        <f t="shared" si="16"/>
        <v>741.64137931034486</v>
      </c>
      <c r="U36" s="2">
        <f>VLOOKUP(A36,[1]TDSheet!$A:$T,20,0)</f>
        <v>38.666600000000003</v>
      </c>
      <c r="V36" s="2">
        <f>VLOOKUP(A36,[1]TDSheet!$A:$U,21,0)</f>
        <v>24.907</v>
      </c>
      <c r="W36" s="2">
        <f>VLOOKUP(A36,[1]TDSheet!$A:$M,13,0)</f>
        <v>51.897199999999998</v>
      </c>
      <c r="Y36" s="2">
        <f t="shared" si="7"/>
        <v>0</v>
      </c>
      <c r="Z36" s="2">
        <f t="shared" si="8"/>
        <v>0</v>
      </c>
    </row>
    <row r="37" spans="1:26" ht="11.1" customHeight="1" x14ac:dyDescent="0.2">
      <c r="A37" s="8" t="s">
        <v>39</v>
      </c>
      <c r="B37" s="8" t="s">
        <v>9</v>
      </c>
      <c r="C37" s="9">
        <v>2122.8580000000002</v>
      </c>
      <c r="D37" s="9">
        <v>1316.4</v>
      </c>
      <c r="E37" s="9">
        <v>1989.9549999999999</v>
      </c>
      <c r="F37" s="9">
        <v>389.14699999999999</v>
      </c>
      <c r="G37" s="21">
        <f>VLOOKUP(A37,[1]TDSheet!$A:$G,7,0)</f>
        <v>1</v>
      </c>
      <c r="H37" s="2">
        <f>VLOOKUP(A37,[1]TDSheet!$A:$H,8,0)</f>
        <v>60</v>
      </c>
      <c r="I37" s="2">
        <f>VLOOKUP(A37,[2]Бердянск!$A:$E,4,0)</f>
        <v>2069.8069999999998</v>
      </c>
      <c r="J37" s="2">
        <f t="shared" si="3"/>
        <v>-79.851999999999862</v>
      </c>
      <c r="K37" s="2">
        <f>VLOOKUP(A37,[1]TDSheet!$A:$N,14,0)</f>
        <v>950</v>
      </c>
      <c r="M37" s="2">
        <f t="shared" si="4"/>
        <v>663.31833333333327</v>
      </c>
      <c r="N37" s="33">
        <v>4700</v>
      </c>
      <c r="O37" s="42">
        <v>4000</v>
      </c>
      <c r="P37" s="43">
        <f>N37-O37</f>
        <v>700</v>
      </c>
      <c r="Q37" s="35"/>
      <c r="S37" s="2">
        <f t="shared" si="15"/>
        <v>9.1044475880107854</v>
      </c>
      <c r="T37" s="2">
        <f t="shared" si="16"/>
        <v>2.0188602254824857</v>
      </c>
      <c r="U37" s="2">
        <f>VLOOKUP(A37,[1]TDSheet!$A:$T,20,0)</f>
        <v>354.38639999999998</v>
      </c>
      <c r="V37" s="2">
        <f>VLOOKUP(A37,[1]TDSheet!$A:$U,21,0)</f>
        <v>492.45320000000004</v>
      </c>
      <c r="W37" s="2">
        <f>VLOOKUP(A37,[1]TDSheet!$A:$M,13,0)</f>
        <v>394.04419999999999</v>
      </c>
      <c r="Y37" s="2">
        <f t="shared" si="7"/>
        <v>4000</v>
      </c>
      <c r="Z37" s="2">
        <f t="shared" si="8"/>
        <v>700</v>
      </c>
    </row>
    <row r="38" spans="1:26" ht="11.1" customHeight="1" x14ac:dyDescent="0.2">
      <c r="A38" s="8" t="s">
        <v>40</v>
      </c>
      <c r="B38" s="8" t="s">
        <v>9</v>
      </c>
      <c r="C38" s="9">
        <v>2492.5259999999998</v>
      </c>
      <c r="D38" s="9"/>
      <c r="E38" s="9">
        <v>1384.521</v>
      </c>
      <c r="F38" s="9">
        <v>451.55500000000001</v>
      </c>
      <c r="G38" s="21">
        <f>VLOOKUP(A38,[1]TDSheet!$A:$G,7,0)</f>
        <v>1</v>
      </c>
      <c r="H38" s="2">
        <f>VLOOKUP(A38,[1]TDSheet!$A:$H,8,0)</f>
        <v>60</v>
      </c>
      <c r="I38" s="2">
        <f>VLOOKUP(A38,[2]Бердянск!$A:$E,4,0)</f>
        <v>1387.259</v>
      </c>
      <c r="J38" s="2">
        <f t="shared" si="3"/>
        <v>-2.7380000000000564</v>
      </c>
      <c r="K38" s="2">
        <f>VLOOKUP(A38,[1]TDSheet!$A:$N,14,0)</f>
        <v>1810</v>
      </c>
      <c r="M38" s="2">
        <f t="shared" si="4"/>
        <v>461.50700000000001</v>
      </c>
      <c r="N38" s="33">
        <v>3100</v>
      </c>
      <c r="O38" s="42">
        <v>2600</v>
      </c>
      <c r="P38" s="43">
        <f>N38-O38</f>
        <v>500</v>
      </c>
      <c r="Q38" s="35"/>
      <c r="S38" s="2">
        <f t="shared" si="15"/>
        <v>11.617494425870031</v>
      </c>
      <c r="T38" s="2">
        <f t="shared" si="16"/>
        <v>4.9003698752131601</v>
      </c>
      <c r="U38" s="2">
        <f>VLOOKUP(A38,[1]TDSheet!$A:$T,20,0)</f>
        <v>309.81439999999998</v>
      </c>
      <c r="V38" s="2">
        <f>VLOOKUP(A38,[1]TDSheet!$A:$U,21,0)</f>
        <v>403.09899999999999</v>
      </c>
      <c r="W38" s="2">
        <f>VLOOKUP(A38,[1]TDSheet!$A:$M,13,0)</f>
        <v>399.94459999999998</v>
      </c>
      <c r="Y38" s="2">
        <f t="shared" si="7"/>
        <v>2600</v>
      </c>
      <c r="Z38" s="2">
        <f t="shared" si="8"/>
        <v>500</v>
      </c>
    </row>
    <row r="39" spans="1:26" ht="11.1" customHeight="1" x14ac:dyDescent="0.2">
      <c r="A39" s="8" t="s">
        <v>41</v>
      </c>
      <c r="B39" s="8" t="s">
        <v>9</v>
      </c>
      <c r="C39" s="9">
        <v>295.52499999999998</v>
      </c>
      <c r="D39" s="9"/>
      <c r="E39" s="9">
        <v>156.54599999999999</v>
      </c>
      <c r="F39" s="9">
        <v>84.403000000000006</v>
      </c>
      <c r="G39" s="21">
        <f>VLOOKUP(A39,[1]TDSheet!$A:$G,7,0)</f>
        <v>1</v>
      </c>
      <c r="H39" s="2">
        <f>VLOOKUP(A39,[1]TDSheet!$A:$H,8,0)</f>
        <v>60</v>
      </c>
      <c r="I39" s="2">
        <f>VLOOKUP(A39,[2]Бердянск!$A:$E,4,0)</f>
        <v>156.47</v>
      </c>
      <c r="J39" s="2">
        <f t="shared" si="3"/>
        <v>7.5999999999993406E-2</v>
      </c>
      <c r="K39" s="2">
        <f>VLOOKUP(A39,[1]TDSheet!$A:$N,14,0)</f>
        <v>155</v>
      </c>
      <c r="M39" s="2">
        <f t="shared" si="4"/>
        <v>52.181999999999995</v>
      </c>
      <c r="N39" s="33">
        <v>230</v>
      </c>
      <c r="O39" s="42">
        <f t="shared" si="9"/>
        <v>230</v>
      </c>
      <c r="P39" s="43"/>
      <c r="Q39" s="35"/>
      <c r="S39" s="2">
        <f t="shared" si="15"/>
        <v>8.9954965313709714</v>
      </c>
      <c r="T39" s="2">
        <f t="shared" si="16"/>
        <v>4.5878463838105104</v>
      </c>
      <c r="U39" s="2">
        <f>VLOOKUP(A39,[1]TDSheet!$A:$T,20,0)</f>
        <v>26.561</v>
      </c>
      <c r="V39" s="2">
        <f>VLOOKUP(A39,[1]TDSheet!$A:$U,21,0)</f>
        <v>39.1492</v>
      </c>
      <c r="W39" s="2">
        <f>VLOOKUP(A39,[1]TDSheet!$A:$M,13,0)</f>
        <v>39.917400000000001</v>
      </c>
      <c r="Y39" s="2">
        <f t="shared" si="7"/>
        <v>230</v>
      </c>
      <c r="Z39" s="2">
        <f t="shared" si="8"/>
        <v>0</v>
      </c>
    </row>
    <row r="40" spans="1:26" ht="11.1" customHeight="1" x14ac:dyDescent="0.2">
      <c r="A40" s="8" t="s">
        <v>42</v>
      </c>
      <c r="B40" s="8" t="s">
        <v>9</v>
      </c>
      <c r="C40" s="9">
        <v>109.812</v>
      </c>
      <c r="D40" s="9"/>
      <c r="E40" s="9">
        <v>86.162999999999997</v>
      </c>
      <c r="F40" s="9">
        <v>-3.6040000000000001</v>
      </c>
      <c r="G40" s="21">
        <f>VLOOKUP(A40,[1]TDSheet!$A:$G,7,0)</f>
        <v>1</v>
      </c>
      <c r="H40" s="2">
        <f>VLOOKUP(A40,[1]TDSheet!$A:$H,8,0)</f>
        <v>60</v>
      </c>
      <c r="I40" s="2">
        <f>VLOOKUP(A40,[2]Бердянск!$A:$E,4,0)</f>
        <v>86.090999999999994</v>
      </c>
      <c r="J40" s="2">
        <f t="shared" si="3"/>
        <v>7.2000000000002728E-2</v>
      </c>
      <c r="K40" s="2">
        <f>VLOOKUP(A40,[1]TDSheet!$A:$N,14,0)</f>
        <v>185</v>
      </c>
      <c r="M40" s="2">
        <f t="shared" si="4"/>
        <v>28.721</v>
      </c>
      <c r="N40" s="33">
        <v>100</v>
      </c>
      <c r="O40" s="42">
        <f t="shared" si="9"/>
        <v>100</v>
      </c>
      <c r="P40" s="43"/>
      <c r="Q40" s="35"/>
      <c r="S40" s="2">
        <f t="shared" si="15"/>
        <v>9.797569722502697</v>
      </c>
      <c r="T40" s="2">
        <f t="shared" si="16"/>
        <v>6.3157968037324599</v>
      </c>
      <c r="U40" s="2">
        <f>VLOOKUP(A40,[1]TDSheet!$A:$T,20,0)</f>
        <v>16.994399999999999</v>
      </c>
      <c r="V40" s="2">
        <f>VLOOKUP(A40,[1]TDSheet!$A:$U,21,0)</f>
        <v>19.014599999999998</v>
      </c>
      <c r="W40" s="2">
        <f>VLOOKUP(A40,[1]TDSheet!$A:$M,13,0)</f>
        <v>25.228200000000001</v>
      </c>
      <c r="Y40" s="2">
        <f t="shared" si="7"/>
        <v>100</v>
      </c>
      <c r="Z40" s="2">
        <f t="shared" si="8"/>
        <v>0</v>
      </c>
    </row>
    <row r="41" spans="1:26" ht="11.1" customHeight="1" x14ac:dyDescent="0.2">
      <c r="A41" s="8" t="s">
        <v>43</v>
      </c>
      <c r="B41" s="8" t="s">
        <v>9</v>
      </c>
      <c r="C41" s="9">
        <v>90.409000000000006</v>
      </c>
      <c r="D41" s="9"/>
      <c r="E41" s="9">
        <v>60.466999999999999</v>
      </c>
      <c r="F41" s="9">
        <v>-14.016</v>
      </c>
      <c r="G41" s="21">
        <f>VLOOKUP(A41,[1]TDSheet!$A:$G,7,0)</f>
        <v>1</v>
      </c>
      <c r="H41" s="2">
        <f>VLOOKUP(A41,[1]TDSheet!$A:$H,8,0)</f>
        <v>60</v>
      </c>
      <c r="I41" s="2">
        <f>VLOOKUP(A41,[2]Бердянск!$A:$E,4,0)</f>
        <v>60.466999999999999</v>
      </c>
      <c r="J41" s="2">
        <f t="shared" si="3"/>
        <v>0</v>
      </c>
      <c r="K41" s="2">
        <f>VLOOKUP(A41,[1]TDSheet!$A:$N,14,0)</f>
        <v>290</v>
      </c>
      <c r="M41" s="2">
        <f t="shared" si="4"/>
        <v>20.155666666666665</v>
      </c>
      <c r="N41" s="33"/>
      <c r="O41" s="42"/>
      <c r="P41" s="43"/>
      <c r="Q41" s="35"/>
      <c r="S41" s="2">
        <f t="shared" si="15"/>
        <v>13.692625729736882</v>
      </c>
      <c r="T41" s="2">
        <f t="shared" si="16"/>
        <v>13.692625729736882</v>
      </c>
      <c r="U41" s="2">
        <f>VLOOKUP(A41,[1]TDSheet!$A:$T,20,0)</f>
        <v>26.013999999999999</v>
      </c>
      <c r="V41" s="2">
        <f>VLOOKUP(A41,[1]TDSheet!$A:$U,21,0)</f>
        <v>19.578600000000002</v>
      </c>
      <c r="W41" s="2">
        <f>VLOOKUP(A41,[1]TDSheet!$A:$M,13,0)</f>
        <v>34.633200000000002</v>
      </c>
      <c r="Y41" s="2">
        <f t="shared" si="7"/>
        <v>0</v>
      </c>
      <c r="Z41" s="2">
        <f t="shared" si="8"/>
        <v>0</v>
      </c>
    </row>
    <row r="42" spans="1:26" ht="11.1" customHeight="1" x14ac:dyDescent="0.2">
      <c r="A42" s="8" t="s">
        <v>44</v>
      </c>
      <c r="B42" s="8" t="s">
        <v>9</v>
      </c>
      <c r="C42" s="9">
        <v>190.887</v>
      </c>
      <c r="D42" s="9"/>
      <c r="E42" s="9">
        <v>86.009</v>
      </c>
      <c r="F42" s="9">
        <v>51.484999999999999</v>
      </c>
      <c r="G42" s="21">
        <f>VLOOKUP(A42,[1]TDSheet!$A:$G,7,0)</f>
        <v>1</v>
      </c>
      <c r="H42" s="2">
        <f>VLOOKUP(A42,[1]TDSheet!$A:$H,8,0)</f>
        <v>30</v>
      </c>
      <c r="I42" s="2">
        <f>VLOOKUP(A42,[2]Бердянск!$A:$E,4,0)</f>
        <v>86.009</v>
      </c>
      <c r="J42" s="2">
        <f t="shared" si="3"/>
        <v>0</v>
      </c>
      <c r="K42" s="2">
        <f>VLOOKUP(A42,[1]TDSheet!$A:$N,14,0)</f>
        <v>145</v>
      </c>
      <c r="M42" s="2">
        <f t="shared" si="4"/>
        <v>28.669666666666668</v>
      </c>
      <c r="N42" s="33">
        <v>100</v>
      </c>
      <c r="O42" s="42">
        <f t="shared" si="9"/>
        <v>100</v>
      </c>
      <c r="P42" s="43"/>
      <c r="Q42" s="35"/>
      <c r="S42" s="2">
        <f t="shared" si="15"/>
        <v>10.341417758606658</v>
      </c>
      <c r="T42" s="2">
        <f t="shared" si="16"/>
        <v>6.8534106895789977</v>
      </c>
      <c r="U42" s="2">
        <f>VLOOKUP(A42,[1]TDSheet!$A:$T,20,0)</f>
        <v>33.862400000000001</v>
      </c>
      <c r="V42" s="2">
        <f>VLOOKUP(A42,[1]TDSheet!$A:$U,21,0)</f>
        <v>51.783399999999993</v>
      </c>
      <c r="W42" s="2">
        <f>VLOOKUP(A42,[1]TDSheet!$A:$M,13,0)</f>
        <v>41.8566</v>
      </c>
      <c r="Y42" s="2">
        <f t="shared" si="7"/>
        <v>100</v>
      </c>
      <c r="Z42" s="2">
        <f t="shared" si="8"/>
        <v>0</v>
      </c>
    </row>
    <row r="43" spans="1:26" ht="11.1" customHeight="1" x14ac:dyDescent="0.2">
      <c r="A43" s="8" t="s">
        <v>45</v>
      </c>
      <c r="B43" s="8" t="s">
        <v>9</v>
      </c>
      <c r="C43" s="9">
        <v>137.30199999999999</v>
      </c>
      <c r="D43" s="9"/>
      <c r="E43" s="9">
        <v>85.793999999999997</v>
      </c>
      <c r="F43" s="9">
        <v>-20.254000000000001</v>
      </c>
      <c r="G43" s="21">
        <f>VLOOKUP(A43,[1]TDSheet!$A:$G,7,0)</f>
        <v>1</v>
      </c>
      <c r="H43" s="2">
        <f>VLOOKUP(A43,[1]TDSheet!$A:$H,8,0)</f>
        <v>30</v>
      </c>
      <c r="I43" s="2">
        <f>VLOOKUP(A43,[2]Бердянск!$A:$E,4,0)</f>
        <v>87.216999999999999</v>
      </c>
      <c r="J43" s="2">
        <f t="shared" si="3"/>
        <v>-1.4230000000000018</v>
      </c>
      <c r="K43" s="2">
        <f>VLOOKUP(A43,[1]TDSheet!$A:$N,14,0)</f>
        <v>135</v>
      </c>
      <c r="M43" s="2">
        <f t="shared" si="4"/>
        <v>28.597999999999999</v>
      </c>
      <c r="N43" s="33">
        <v>170</v>
      </c>
      <c r="O43" s="42">
        <f t="shared" si="9"/>
        <v>170</v>
      </c>
      <c r="P43" s="43"/>
      <c r="Q43" s="35"/>
      <c r="S43" s="2">
        <f t="shared" si="15"/>
        <v>9.9568501293796761</v>
      </c>
      <c r="T43" s="2">
        <f t="shared" si="16"/>
        <v>4.0123784880061546</v>
      </c>
      <c r="U43" s="2">
        <f>VLOOKUP(A43,[1]TDSheet!$A:$T,20,0)</f>
        <v>37.894199999999998</v>
      </c>
      <c r="V43" s="2">
        <f>VLOOKUP(A43,[1]TDSheet!$A:$U,21,0)</f>
        <v>43.9358</v>
      </c>
      <c r="W43" s="2">
        <f>VLOOKUP(A43,[1]TDSheet!$A:$M,13,0)</f>
        <v>33.651600000000002</v>
      </c>
      <c r="Y43" s="2">
        <f t="shared" si="7"/>
        <v>170</v>
      </c>
      <c r="Z43" s="2">
        <f t="shared" si="8"/>
        <v>0</v>
      </c>
    </row>
    <row r="44" spans="1:26" ht="21.95" customHeight="1" x14ac:dyDescent="0.2">
      <c r="A44" s="8" t="s">
        <v>46</v>
      </c>
      <c r="B44" s="8" t="s">
        <v>9</v>
      </c>
      <c r="C44" s="9">
        <v>161.99</v>
      </c>
      <c r="D44" s="9"/>
      <c r="E44" s="9">
        <v>56.66</v>
      </c>
      <c r="F44" s="9">
        <v>-1.1180000000000001</v>
      </c>
      <c r="G44" s="21">
        <f>VLOOKUP(A44,[1]TDSheet!$A:$G,7,0)</f>
        <v>1</v>
      </c>
      <c r="H44" s="2">
        <f>VLOOKUP(A44,[1]TDSheet!$A:$H,8,0)</f>
        <v>40</v>
      </c>
      <c r="I44" s="2">
        <f>VLOOKUP(A44,[2]Бердянск!$A:$E,4,0)</f>
        <v>56.66</v>
      </c>
      <c r="J44" s="2">
        <f t="shared" si="3"/>
        <v>0</v>
      </c>
      <c r="K44" s="2">
        <f>VLOOKUP(A44,[1]TDSheet!$A:$N,14,0)</f>
        <v>710</v>
      </c>
      <c r="M44" s="2">
        <f t="shared" si="4"/>
        <v>18.886666666666667</v>
      </c>
      <c r="N44" s="33"/>
      <c r="O44" s="42"/>
      <c r="P44" s="43"/>
      <c r="Q44" s="35"/>
      <c r="S44" s="2">
        <f t="shared" si="15"/>
        <v>37.533462760324738</v>
      </c>
      <c r="T44" s="2">
        <f t="shared" si="16"/>
        <v>37.533462760324738</v>
      </c>
      <c r="U44" s="2">
        <f>VLOOKUP(A44,[1]TDSheet!$A:$T,20,0)</f>
        <v>77.422799999999995</v>
      </c>
      <c r="V44" s="2">
        <f>VLOOKUP(A44,[1]TDSheet!$A:$U,21,0)</f>
        <v>16.6998</v>
      </c>
      <c r="W44" s="2">
        <f>VLOOKUP(A44,[1]TDSheet!$A:$M,13,0)</f>
        <v>86.763999999999996</v>
      </c>
      <c r="Y44" s="2">
        <f t="shared" si="7"/>
        <v>0</v>
      </c>
      <c r="Z44" s="2">
        <f t="shared" si="8"/>
        <v>0</v>
      </c>
    </row>
    <row r="45" spans="1:26" ht="11.1" customHeight="1" x14ac:dyDescent="0.2">
      <c r="A45" s="8" t="s">
        <v>47</v>
      </c>
      <c r="B45" s="8" t="s">
        <v>9</v>
      </c>
      <c r="C45" s="9">
        <v>123.032</v>
      </c>
      <c r="D45" s="9"/>
      <c r="E45" s="9">
        <v>68.686999999999998</v>
      </c>
      <c r="F45" s="9">
        <v>27.231999999999999</v>
      </c>
      <c r="G45" s="21">
        <f>VLOOKUP(A45,[1]TDSheet!$A:$G,7,0)</f>
        <v>1</v>
      </c>
      <c r="H45" s="2">
        <f>VLOOKUP(A45,[1]TDSheet!$A:$H,8,0)</f>
        <v>35</v>
      </c>
      <c r="I45" s="2">
        <f>VLOOKUP(A45,[2]Бердянск!$A:$E,4,0)</f>
        <v>68.686999999999998</v>
      </c>
      <c r="J45" s="2">
        <f t="shared" si="3"/>
        <v>0</v>
      </c>
      <c r="M45" s="2">
        <f t="shared" si="4"/>
        <v>22.895666666666667</v>
      </c>
      <c r="N45" s="33">
        <v>120</v>
      </c>
      <c r="O45" s="42">
        <f t="shared" si="9"/>
        <v>120</v>
      </c>
      <c r="P45" s="43"/>
      <c r="Q45" s="35"/>
      <c r="S45" s="2">
        <f t="shared" si="15"/>
        <v>6.4305618239259248</v>
      </c>
      <c r="T45" s="2">
        <f t="shared" si="16"/>
        <v>1.1893953732147275</v>
      </c>
      <c r="U45" s="2">
        <f>VLOOKUP(A45,[1]TDSheet!$A:$T,20,0)</f>
        <v>15.445400000000001</v>
      </c>
      <c r="V45" s="2">
        <f>VLOOKUP(A45,[1]TDSheet!$A:$U,21,0)</f>
        <v>23.885400000000001</v>
      </c>
      <c r="W45" s="2">
        <f>VLOOKUP(A45,[1]TDSheet!$A:$M,13,0)</f>
        <v>10.879799999999999</v>
      </c>
      <c r="Y45" s="2">
        <f t="shared" si="7"/>
        <v>120</v>
      </c>
      <c r="Z45" s="2">
        <f t="shared" si="8"/>
        <v>0</v>
      </c>
    </row>
    <row r="46" spans="1:26" ht="11.1" customHeight="1" x14ac:dyDescent="0.2">
      <c r="A46" s="8" t="s">
        <v>48</v>
      </c>
      <c r="B46" s="8" t="s">
        <v>9</v>
      </c>
      <c r="C46" s="9">
        <v>643.04899999999998</v>
      </c>
      <c r="D46" s="9"/>
      <c r="E46" s="9">
        <v>369.90699999999998</v>
      </c>
      <c r="F46" s="9">
        <v>-4.1109999999999998</v>
      </c>
      <c r="G46" s="21">
        <f>VLOOKUP(A46,[1]TDSheet!$A:$G,7,0)</f>
        <v>1</v>
      </c>
      <c r="H46" s="2">
        <f>VLOOKUP(A46,[1]TDSheet!$A:$H,8,0)</f>
        <v>45</v>
      </c>
      <c r="I46" s="2">
        <f>VLOOKUP(A46,[2]Бердянск!$A:$E,4,0)</f>
        <v>371.33699999999999</v>
      </c>
      <c r="J46" s="2">
        <f t="shared" si="3"/>
        <v>-1.4300000000000068</v>
      </c>
      <c r="K46" s="2">
        <f>VLOOKUP(A46,[1]TDSheet!$A:$N,14,0)</f>
        <v>500</v>
      </c>
      <c r="M46" s="2">
        <f t="shared" si="4"/>
        <v>123.30233333333332</v>
      </c>
      <c r="N46" s="33">
        <v>900</v>
      </c>
      <c r="O46" s="42">
        <f t="shared" si="9"/>
        <v>900</v>
      </c>
      <c r="P46" s="43"/>
      <c r="Q46" s="35"/>
      <c r="S46" s="2">
        <f t="shared" si="15"/>
        <v>11.320864433492744</v>
      </c>
      <c r="T46" s="2">
        <f t="shared" si="16"/>
        <v>4.0217324895176363</v>
      </c>
      <c r="U46" s="2">
        <f>VLOOKUP(A46,[1]TDSheet!$A:$T,20,0)</f>
        <v>93.830399999999997</v>
      </c>
      <c r="V46" s="2">
        <f>VLOOKUP(A46,[1]TDSheet!$A:$U,21,0)</f>
        <v>139.61959999999999</v>
      </c>
      <c r="W46" s="2">
        <f>VLOOKUP(A46,[1]TDSheet!$A:$M,13,0)</f>
        <v>103.54939999999999</v>
      </c>
      <c r="Y46" s="2">
        <f t="shared" si="7"/>
        <v>900</v>
      </c>
      <c r="Z46" s="2">
        <f t="shared" si="8"/>
        <v>0</v>
      </c>
    </row>
    <row r="47" spans="1:26" ht="11.1" customHeight="1" x14ac:dyDescent="0.2">
      <c r="A47" s="8" t="s">
        <v>49</v>
      </c>
      <c r="B47" s="8" t="s">
        <v>9</v>
      </c>
      <c r="C47" s="9">
        <v>411.76400000000001</v>
      </c>
      <c r="D47" s="9"/>
      <c r="E47" s="9">
        <v>230.608</v>
      </c>
      <c r="F47" s="9">
        <v>5.2919999999999998</v>
      </c>
      <c r="G47" s="21">
        <f>VLOOKUP(A47,[1]TDSheet!$A:$G,7,0)</f>
        <v>1</v>
      </c>
      <c r="H47" s="2">
        <f>VLOOKUP(A47,[1]TDSheet!$A:$H,8,0)</f>
        <v>45</v>
      </c>
      <c r="I47" s="2">
        <f>VLOOKUP(A47,[2]Бердянск!$A:$E,4,0)</f>
        <v>230.608</v>
      </c>
      <c r="J47" s="2">
        <f t="shared" si="3"/>
        <v>0</v>
      </c>
      <c r="K47" s="2">
        <f>VLOOKUP(A47,[1]TDSheet!$A:$N,14,0)</f>
        <v>670</v>
      </c>
      <c r="M47" s="2">
        <f t="shared" si="4"/>
        <v>76.86933333333333</v>
      </c>
      <c r="N47" s="33">
        <v>170</v>
      </c>
      <c r="O47" s="42">
        <f t="shared" si="9"/>
        <v>170</v>
      </c>
      <c r="P47" s="43"/>
      <c r="Q47" s="35"/>
      <c r="S47" s="2">
        <f t="shared" si="15"/>
        <v>10.996478873239438</v>
      </c>
      <c r="T47" s="2">
        <f t="shared" si="16"/>
        <v>8.7849337403732743</v>
      </c>
      <c r="U47" s="2">
        <f>VLOOKUP(A47,[1]TDSheet!$A:$T,20,0)</f>
        <v>59.397400000000005</v>
      </c>
      <c r="V47" s="2">
        <f>VLOOKUP(A47,[1]TDSheet!$A:$U,21,0)</f>
        <v>83.823599999999999</v>
      </c>
      <c r="W47" s="2">
        <f>VLOOKUP(A47,[1]TDSheet!$A:$M,13,0)</f>
        <v>97.361800000000002</v>
      </c>
      <c r="Y47" s="2">
        <f t="shared" si="7"/>
        <v>170</v>
      </c>
      <c r="Z47" s="2">
        <f t="shared" si="8"/>
        <v>0</v>
      </c>
    </row>
    <row r="48" spans="1:26" ht="11.1" customHeight="1" x14ac:dyDescent="0.2">
      <c r="A48" s="8" t="s">
        <v>50</v>
      </c>
      <c r="B48" s="8" t="s">
        <v>9</v>
      </c>
      <c r="C48" s="9">
        <v>12.92</v>
      </c>
      <c r="D48" s="9"/>
      <c r="E48" s="9">
        <v>8.6140000000000008</v>
      </c>
      <c r="F48" s="9"/>
      <c r="G48" s="21">
        <f>VLOOKUP(A48,[1]TDSheet!$A:$G,7,0)</f>
        <v>1</v>
      </c>
      <c r="H48" s="2">
        <f>VLOOKUP(A48,[1]TDSheet!$A:$H,8,0)</f>
        <v>35</v>
      </c>
      <c r="I48" s="2">
        <f>VLOOKUP(A48,[2]Бердянск!$A:$E,4,0)</f>
        <v>8.6419999999999995</v>
      </c>
      <c r="J48" s="2">
        <f t="shared" si="3"/>
        <v>-2.7999999999998693E-2</v>
      </c>
      <c r="M48" s="2">
        <f t="shared" si="4"/>
        <v>2.8713333333333337</v>
      </c>
      <c r="N48" s="34">
        <v>15</v>
      </c>
      <c r="O48" s="42">
        <f t="shared" si="9"/>
        <v>15</v>
      </c>
      <c r="P48" s="44"/>
      <c r="Q48" s="35"/>
      <c r="S48" s="2">
        <f t="shared" si="15"/>
        <v>5.2240538657998599</v>
      </c>
      <c r="T48" s="2">
        <f t="shared" si="16"/>
        <v>0</v>
      </c>
      <c r="U48" s="2">
        <f>VLOOKUP(A48,[1]TDSheet!$A:$T,20,0)</f>
        <v>5.4432</v>
      </c>
      <c r="V48" s="2">
        <f>VLOOKUP(A48,[1]TDSheet!$A:$U,21,0)</f>
        <v>0</v>
      </c>
      <c r="W48" s="2">
        <f>VLOOKUP(A48,[1]TDSheet!$A:$M,13,0)</f>
        <v>-0.14119999999999999</v>
      </c>
      <c r="X48" s="2" t="str">
        <f>VLOOKUP(A48,[1]TDSheet!$A:$V,22,0)</f>
        <v>Разблокировать</v>
      </c>
      <c r="Y48" s="2">
        <f t="shared" si="7"/>
        <v>15</v>
      </c>
      <c r="Z48" s="2">
        <f t="shared" si="8"/>
        <v>0</v>
      </c>
    </row>
    <row r="49" spans="1:26" ht="11.1" customHeight="1" x14ac:dyDescent="0.2">
      <c r="A49" s="8" t="s">
        <v>51</v>
      </c>
      <c r="B49" s="8" t="s">
        <v>14</v>
      </c>
      <c r="C49" s="9">
        <v>166</v>
      </c>
      <c r="D49" s="9">
        <v>43</v>
      </c>
      <c r="E49" s="9">
        <v>97</v>
      </c>
      <c r="F49" s="9">
        <v>-1</v>
      </c>
      <c r="G49" s="21">
        <f>VLOOKUP(A49,[1]TDSheet!$A:$G,7,0)</f>
        <v>0.4</v>
      </c>
      <c r="H49" s="2">
        <f>VLOOKUP(A49,[1]TDSheet!$A:$H,8,0)</f>
        <v>45</v>
      </c>
      <c r="I49" s="2">
        <f>VLOOKUP(A49,[2]Бердянск!$A:$E,4,0)</f>
        <v>94</v>
      </c>
      <c r="J49" s="2">
        <f t="shared" si="3"/>
        <v>3</v>
      </c>
      <c r="K49" s="2">
        <f>VLOOKUP(A49,[1]TDSheet!$A:$N,14,0)</f>
        <v>840</v>
      </c>
      <c r="M49" s="2">
        <f t="shared" si="4"/>
        <v>32.333333333333336</v>
      </c>
      <c r="N49" s="33"/>
      <c r="O49" s="42"/>
      <c r="P49" s="43"/>
      <c r="Q49" s="35"/>
      <c r="S49" s="2">
        <f t="shared" si="15"/>
        <v>25.948453608247419</v>
      </c>
      <c r="T49" s="2">
        <f t="shared" si="16"/>
        <v>25.948453608247419</v>
      </c>
      <c r="U49" s="2">
        <f>VLOOKUP(A49,[1]TDSheet!$A:$T,20,0)</f>
        <v>102.4</v>
      </c>
      <c r="V49" s="2">
        <f>VLOOKUP(A49,[1]TDSheet!$A:$U,21,0)</f>
        <v>60.2</v>
      </c>
      <c r="W49" s="2">
        <f>VLOOKUP(A49,[1]TDSheet!$A:$M,13,0)</f>
        <v>104.4</v>
      </c>
      <c r="Y49" s="2">
        <f t="shared" si="7"/>
        <v>0</v>
      </c>
      <c r="Z49" s="2">
        <f t="shared" si="8"/>
        <v>0</v>
      </c>
    </row>
    <row r="50" spans="1:26" ht="11.1" customHeight="1" x14ac:dyDescent="0.2">
      <c r="A50" s="8" t="s">
        <v>52</v>
      </c>
      <c r="B50" s="8" t="s">
        <v>14</v>
      </c>
      <c r="C50" s="9">
        <v>59</v>
      </c>
      <c r="D50" s="9"/>
      <c r="E50" s="9">
        <v>24</v>
      </c>
      <c r="F50" s="9">
        <v>35</v>
      </c>
      <c r="G50" s="21">
        <f>VLOOKUP(A50,[1]TDSheet!$A:$G,7,0)</f>
        <v>0.45</v>
      </c>
      <c r="H50" s="2">
        <f>VLOOKUP(A50,[1]TDSheet!$A:$H,8,0)</f>
        <v>50</v>
      </c>
      <c r="I50" s="2">
        <f>VLOOKUP(A50,[2]Бердянск!$A:$E,4,0)</f>
        <v>21</v>
      </c>
      <c r="J50" s="2">
        <f t="shared" si="3"/>
        <v>3</v>
      </c>
      <c r="M50" s="2">
        <f t="shared" si="4"/>
        <v>8</v>
      </c>
      <c r="N50" s="33"/>
      <c r="O50" s="42"/>
      <c r="P50" s="43"/>
      <c r="Q50" s="35"/>
      <c r="S50" s="2">
        <f t="shared" si="15"/>
        <v>4.375</v>
      </c>
      <c r="T50" s="2">
        <f t="shared" si="16"/>
        <v>4.375</v>
      </c>
      <c r="U50" s="2">
        <f>VLOOKUP(A50,[1]TDSheet!$A:$T,20,0)</f>
        <v>6</v>
      </c>
      <c r="V50" s="2">
        <f>VLOOKUP(A50,[1]TDSheet!$A:$U,21,0)</f>
        <v>0.8</v>
      </c>
      <c r="W50" s="2">
        <f>VLOOKUP(A50,[1]TDSheet!$A:$M,13,0)</f>
        <v>0.6</v>
      </c>
      <c r="Y50" s="2">
        <f t="shared" si="7"/>
        <v>0</v>
      </c>
      <c r="Z50" s="2">
        <f t="shared" si="8"/>
        <v>0</v>
      </c>
    </row>
    <row r="51" spans="1:26" ht="11.1" customHeight="1" x14ac:dyDescent="0.2">
      <c r="A51" s="8" t="s">
        <v>53</v>
      </c>
      <c r="B51" s="8" t="s">
        <v>14</v>
      </c>
      <c r="C51" s="9">
        <v>32</v>
      </c>
      <c r="D51" s="9"/>
      <c r="E51" s="9"/>
      <c r="F51" s="9">
        <v>32</v>
      </c>
      <c r="G51" s="21">
        <f>VLOOKUP(A51,[1]TDSheet!$A:$G,7,0)</f>
        <v>0.6</v>
      </c>
      <c r="H51" s="2">
        <f>VLOOKUP(A51,[1]TDSheet!$A:$H,8,0)</f>
        <v>45</v>
      </c>
      <c r="J51" s="2">
        <f t="shared" si="3"/>
        <v>0</v>
      </c>
      <c r="M51" s="2">
        <f t="shared" si="4"/>
        <v>0</v>
      </c>
      <c r="N51" s="33"/>
      <c r="O51" s="42"/>
      <c r="P51" s="43"/>
      <c r="Q51" s="35"/>
      <c r="S51" s="2" t="e">
        <f t="shared" si="15"/>
        <v>#DIV/0!</v>
      </c>
      <c r="T51" s="2" t="e">
        <f t="shared" si="16"/>
        <v>#DIV/0!</v>
      </c>
      <c r="U51" s="2">
        <f>VLOOKUP(A51,[1]TDSheet!$A:$T,20,0)</f>
        <v>1.6</v>
      </c>
      <c r="V51" s="2">
        <f>VLOOKUP(A51,[1]TDSheet!$A:$U,21,0)</f>
        <v>0</v>
      </c>
      <c r="W51" s="2">
        <f>VLOOKUP(A51,[1]TDSheet!$A:$M,13,0)</f>
        <v>0</v>
      </c>
      <c r="X51" s="32" t="s">
        <v>139</v>
      </c>
      <c r="Y51" s="2">
        <f t="shared" si="7"/>
        <v>0</v>
      </c>
      <c r="Z51" s="2">
        <f t="shared" si="8"/>
        <v>0</v>
      </c>
    </row>
    <row r="52" spans="1:26" ht="11.1" customHeight="1" x14ac:dyDescent="0.2">
      <c r="A52" s="8" t="s">
        <v>54</v>
      </c>
      <c r="B52" s="8" t="s">
        <v>14</v>
      </c>
      <c r="C52" s="9">
        <v>149</v>
      </c>
      <c r="D52" s="9"/>
      <c r="E52" s="9">
        <v>64</v>
      </c>
      <c r="F52" s="9"/>
      <c r="G52" s="21">
        <f>VLOOKUP(A52,[1]TDSheet!$A:$G,7,0)</f>
        <v>0.4</v>
      </c>
      <c r="H52" s="2">
        <f>VLOOKUP(A52,[1]TDSheet!$A:$H,8,0)</f>
        <v>40</v>
      </c>
      <c r="I52" s="2">
        <f>VLOOKUP(A52,[2]Бердянск!$A:$E,4,0)</f>
        <v>64</v>
      </c>
      <c r="J52" s="2">
        <f t="shared" si="3"/>
        <v>0</v>
      </c>
      <c r="K52" s="2">
        <f>VLOOKUP(A52,[1]TDSheet!$A:$N,14,0)</f>
        <v>510</v>
      </c>
      <c r="M52" s="2">
        <f t="shared" si="4"/>
        <v>21.333333333333332</v>
      </c>
      <c r="N52" s="33"/>
      <c r="O52" s="42"/>
      <c r="P52" s="43"/>
      <c r="Q52" s="35"/>
      <c r="S52" s="2">
        <f t="shared" si="15"/>
        <v>23.90625</v>
      </c>
      <c r="T52" s="2">
        <f t="shared" si="16"/>
        <v>23.90625</v>
      </c>
      <c r="U52" s="2">
        <f>VLOOKUP(A52,[1]TDSheet!$A:$T,20,0)</f>
        <v>5.8</v>
      </c>
      <c r="V52" s="2">
        <f>VLOOKUP(A52,[1]TDSheet!$A:$U,21,0)</f>
        <v>41.8</v>
      </c>
      <c r="W52" s="2">
        <f>VLOOKUP(A52,[1]TDSheet!$A:$M,13,0)</f>
        <v>66.400000000000006</v>
      </c>
      <c r="Y52" s="2">
        <f t="shared" si="7"/>
        <v>0</v>
      </c>
      <c r="Z52" s="2">
        <f t="shared" si="8"/>
        <v>0</v>
      </c>
    </row>
    <row r="53" spans="1:26" ht="11.1" customHeight="1" x14ac:dyDescent="0.2">
      <c r="A53" s="8" t="s">
        <v>55</v>
      </c>
      <c r="B53" s="8" t="s">
        <v>14</v>
      </c>
      <c r="C53" s="9">
        <v>397</v>
      </c>
      <c r="D53" s="9"/>
      <c r="E53" s="9">
        <v>198</v>
      </c>
      <c r="F53" s="9">
        <v>96</v>
      </c>
      <c r="G53" s="21">
        <f>VLOOKUP(A53,[1]TDSheet!$A:$G,7,0)</f>
        <v>0.4</v>
      </c>
      <c r="H53" s="2">
        <f>VLOOKUP(A53,[1]TDSheet!$A:$H,8,0)</f>
        <v>45</v>
      </c>
      <c r="I53" s="2">
        <f>VLOOKUP(A53,[2]Бердянск!$A:$E,4,0)</f>
        <v>198</v>
      </c>
      <c r="J53" s="2">
        <f t="shared" si="3"/>
        <v>0</v>
      </c>
      <c r="K53" s="2">
        <f>VLOOKUP(A53,[1]TDSheet!$A:$N,14,0)</f>
        <v>125</v>
      </c>
      <c r="M53" s="2">
        <f t="shared" si="4"/>
        <v>66</v>
      </c>
      <c r="N53" s="33">
        <v>400</v>
      </c>
      <c r="O53" s="42">
        <f t="shared" si="9"/>
        <v>400</v>
      </c>
      <c r="P53" s="43"/>
      <c r="Q53" s="35"/>
      <c r="S53" s="2">
        <f t="shared" si="15"/>
        <v>9.4090909090909083</v>
      </c>
      <c r="T53" s="2">
        <f t="shared" si="16"/>
        <v>3.3484848484848486</v>
      </c>
      <c r="U53" s="2">
        <f>VLOOKUP(A53,[1]TDSheet!$A:$T,20,0)</f>
        <v>76.2</v>
      </c>
      <c r="V53" s="2">
        <f>VLOOKUP(A53,[1]TDSheet!$A:$U,21,0)</f>
        <v>60.6</v>
      </c>
      <c r="W53" s="2">
        <f>VLOOKUP(A53,[1]TDSheet!$A:$M,13,0)</f>
        <v>46.2</v>
      </c>
      <c r="Y53" s="2">
        <f t="shared" si="7"/>
        <v>160</v>
      </c>
      <c r="Z53" s="2">
        <f t="shared" si="8"/>
        <v>0</v>
      </c>
    </row>
    <row r="54" spans="1:26" ht="11.1" customHeight="1" x14ac:dyDescent="0.2">
      <c r="A54" s="8" t="s">
        <v>56</v>
      </c>
      <c r="B54" s="8" t="s">
        <v>14</v>
      </c>
      <c r="C54" s="9">
        <v>515</v>
      </c>
      <c r="D54" s="9"/>
      <c r="E54" s="9">
        <v>281</v>
      </c>
      <c r="F54" s="9">
        <v>124</v>
      </c>
      <c r="G54" s="21">
        <f>VLOOKUP(A54,[1]TDSheet!$A:$G,7,0)</f>
        <v>0.4</v>
      </c>
      <c r="H54" s="2">
        <f>VLOOKUP(A54,[1]TDSheet!$A:$H,8,0)</f>
        <v>40</v>
      </c>
      <c r="I54" s="2">
        <f>VLOOKUP(A54,[2]Бердянск!$A:$E,4,0)</f>
        <v>279</v>
      </c>
      <c r="J54" s="2">
        <f t="shared" si="3"/>
        <v>2</v>
      </c>
      <c r="K54" s="2">
        <f>VLOOKUP(A54,[1]TDSheet!$A:$N,14,0)</f>
        <v>340</v>
      </c>
      <c r="M54" s="2">
        <f t="shared" si="4"/>
        <v>93.666666666666671</v>
      </c>
      <c r="N54" s="33">
        <v>480</v>
      </c>
      <c r="O54" s="42">
        <f t="shared" si="9"/>
        <v>480</v>
      </c>
      <c r="P54" s="43"/>
      <c r="Q54" s="35"/>
      <c r="S54" s="2">
        <f t="shared" si="15"/>
        <v>10.078291814946619</v>
      </c>
      <c r="T54" s="2">
        <f t="shared" si="16"/>
        <v>4.9537366548042705</v>
      </c>
      <c r="U54" s="2">
        <f>VLOOKUP(A54,[1]TDSheet!$A:$T,20,0)</f>
        <v>103</v>
      </c>
      <c r="V54" s="2">
        <f>VLOOKUP(A54,[1]TDSheet!$A:$U,21,0)</f>
        <v>94</v>
      </c>
      <c r="W54" s="2">
        <f>VLOOKUP(A54,[1]TDSheet!$A:$M,13,0)</f>
        <v>80.599999999999994</v>
      </c>
      <c r="Y54" s="2">
        <f t="shared" si="7"/>
        <v>192</v>
      </c>
      <c r="Z54" s="2">
        <f t="shared" si="8"/>
        <v>0</v>
      </c>
    </row>
    <row r="55" spans="1:26" ht="11.1" customHeight="1" x14ac:dyDescent="0.2">
      <c r="A55" s="8" t="s">
        <v>57</v>
      </c>
      <c r="B55" s="8" t="s">
        <v>9</v>
      </c>
      <c r="C55" s="9">
        <v>173.39500000000001</v>
      </c>
      <c r="D55" s="9"/>
      <c r="E55" s="9">
        <v>78.587999999999994</v>
      </c>
      <c r="F55" s="9">
        <v>36.558999999999997</v>
      </c>
      <c r="G55" s="21">
        <f>VLOOKUP(A55,[1]TDSheet!$A:$G,7,0)</f>
        <v>1</v>
      </c>
      <c r="H55" s="2">
        <f>VLOOKUP(A55,[1]TDSheet!$A:$H,8,0)</f>
        <v>50</v>
      </c>
      <c r="I55" s="2">
        <f>VLOOKUP(A55,[2]Бердянск!$A:$E,4,0)</f>
        <v>78.587999999999994</v>
      </c>
      <c r="J55" s="2">
        <f t="shared" si="3"/>
        <v>0</v>
      </c>
      <c r="M55" s="2">
        <f t="shared" si="4"/>
        <v>26.195999999999998</v>
      </c>
      <c r="N55" s="33">
        <v>170</v>
      </c>
      <c r="O55" s="42">
        <f t="shared" si="9"/>
        <v>170</v>
      </c>
      <c r="P55" s="43"/>
      <c r="Q55" s="35"/>
      <c r="S55" s="2">
        <f t="shared" si="15"/>
        <v>7.885135135135136</v>
      </c>
      <c r="T55" s="2">
        <f t="shared" si="16"/>
        <v>1.3955947472896626</v>
      </c>
      <c r="U55" s="2">
        <f>VLOOKUP(A55,[1]TDSheet!$A:$T,20,0)</f>
        <v>13.988800000000001</v>
      </c>
      <c r="V55" s="2">
        <f>VLOOKUP(A55,[1]TDSheet!$A:$U,21,0)</f>
        <v>31.537200000000002</v>
      </c>
      <c r="W55" s="2">
        <f>VLOOKUP(A55,[1]TDSheet!$A:$M,13,0)</f>
        <v>13.2196</v>
      </c>
      <c r="Y55" s="2">
        <f t="shared" si="7"/>
        <v>170</v>
      </c>
      <c r="Z55" s="2">
        <f t="shared" si="8"/>
        <v>0</v>
      </c>
    </row>
    <row r="56" spans="1:26" ht="11.1" customHeight="1" x14ac:dyDescent="0.2">
      <c r="A56" s="8" t="s">
        <v>58</v>
      </c>
      <c r="B56" s="8" t="s">
        <v>9</v>
      </c>
      <c r="C56" s="9">
        <v>212.43</v>
      </c>
      <c r="D56" s="9"/>
      <c r="E56" s="9">
        <v>128.11799999999999</v>
      </c>
      <c r="F56" s="9">
        <v>12.180999999999999</v>
      </c>
      <c r="G56" s="21">
        <f>VLOOKUP(A56,[1]TDSheet!$A:$G,7,0)</f>
        <v>1</v>
      </c>
      <c r="H56" s="2">
        <f>VLOOKUP(A56,[1]TDSheet!$A:$H,8,0)</f>
        <v>50</v>
      </c>
      <c r="I56" s="2">
        <f>VLOOKUP(A56,[2]Бердянск!$A:$E,4,0)</f>
        <v>126.746</v>
      </c>
      <c r="J56" s="2">
        <f t="shared" si="3"/>
        <v>1.3719999999999999</v>
      </c>
      <c r="M56" s="2">
        <f t="shared" si="4"/>
        <v>42.705999999999996</v>
      </c>
      <c r="N56" s="33">
        <v>250</v>
      </c>
      <c r="O56" s="42">
        <f t="shared" si="9"/>
        <v>250</v>
      </c>
      <c r="P56" s="43"/>
      <c r="Q56" s="35"/>
      <c r="S56" s="2">
        <f t="shared" si="15"/>
        <v>6.1392076054886902</v>
      </c>
      <c r="T56" s="2">
        <f t="shared" si="16"/>
        <v>0.28522924179272235</v>
      </c>
      <c r="U56" s="2">
        <f>VLOOKUP(A56,[1]TDSheet!$A:$T,20,0)</f>
        <v>19.196999999999999</v>
      </c>
      <c r="V56" s="2">
        <f>VLOOKUP(A56,[1]TDSheet!$A:$U,21,0)</f>
        <v>39.655999999999999</v>
      </c>
      <c r="W56" s="2">
        <f>VLOOKUP(A56,[1]TDSheet!$A:$M,13,0)</f>
        <v>16.103999999999999</v>
      </c>
      <c r="Y56" s="2">
        <f t="shared" si="7"/>
        <v>250</v>
      </c>
      <c r="Z56" s="2">
        <f t="shared" si="8"/>
        <v>0</v>
      </c>
    </row>
    <row r="57" spans="1:26" ht="21.95" customHeight="1" x14ac:dyDescent="0.2">
      <c r="A57" s="8" t="s">
        <v>59</v>
      </c>
      <c r="B57" s="8" t="s">
        <v>9</v>
      </c>
      <c r="C57" s="9">
        <v>132.958</v>
      </c>
      <c r="D57" s="9"/>
      <c r="E57" s="9">
        <v>54.473999999999997</v>
      </c>
      <c r="F57" s="28">
        <f>30.871+F107</f>
        <v>9.27</v>
      </c>
      <c r="G57" s="21">
        <f>VLOOKUP(A57,[1]TDSheet!$A:$G,7,0)</f>
        <v>1</v>
      </c>
      <c r="H57" s="2">
        <f>VLOOKUP(A57,[1]TDSheet!$A:$H,8,0)</f>
        <v>55</v>
      </c>
      <c r="I57" s="2">
        <f>VLOOKUP(A57,[2]Бердянск!$A:$E,4,0)</f>
        <v>54.473999999999997</v>
      </c>
      <c r="J57" s="2">
        <f t="shared" si="3"/>
        <v>0</v>
      </c>
      <c r="K57" s="2">
        <f>VLOOKUP(A57,[1]TDSheet!$A:$N,14,0)</f>
        <v>90</v>
      </c>
      <c r="M57" s="2">
        <f t="shared" si="4"/>
        <v>18.157999999999998</v>
      </c>
      <c r="N57" s="33">
        <v>100</v>
      </c>
      <c r="O57" s="42">
        <f t="shared" si="9"/>
        <v>100</v>
      </c>
      <c r="P57" s="43"/>
      <c r="Q57" s="35"/>
      <c r="S57" s="2">
        <f t="shared" si="15"/>
        <v>10.974226236369645</v>
      </c>
      <c r="T57" s="2">
        <f t="shared" si="16"/>
        <v>5.4670117854389257</v>
      </c>
      <c r="U57" s="2">
        <f>VLOOKUP(A57,[1]TDSheet!$A:$T,20,0)</f>
        <v>14.204400000000001</v>
      </c>
      <c r="V57" s="2">
        <f>VLOOKUP(A57,[1]TDSheet!$A:$U,21,0)</f>
        <v>26.583600000000001</v>
      </c>
      <c r="W57" s="2">
        <f>VLOOKUP(A57,[1]TDSheet!$A:$M,13,0)</f>
        <v>18.096600000000002</v>
      </c>
      <c r="Y57" s="2">
        <f t="shared" si="7"/>
        <v>100</v>
      </c>
      <c r="Z57" s="2">
        <f t="shared" si="8"/>
        <v>0</v>
      </c>
    </row>
    <row r="58" spans="1:26" ht="21.95" customHeight="1" x14ac:dyDescent="0.2">
      <c r="A58" s="8" t="s">
        <v>60</v>
      </c>
      <c r="B58" s="8" t="s">
        <v>9</v>
      </c>
      <c r="C58" s="9">
        <v>372.8</v>
      </c>
      <c r="D58" s="9"/>
      <c r="E58" s="9">
        <v>143.68600000000001</v>
      </c>
      <c r="F58" s="9">
        <v>155.04</v>
      </c>
      <c r="G58" s="21">
        <f>VLOOKUP(A58,[1]TDSheet!$A:$G,7,0)</f>
        <v>1</v>
      </c>
      <c r="H58" s="2">
        <f>VLOOKUP(A58,[1]TDSheet!$A:$H,8,0)</f>
        <v>40</v>
      </c>
      <c r="I58" s="2">
        <f>VLOOKUP(A58,[2]Бердянск!$A:$E,4,0)</f>
        <v>143.68600000000001</v>
      </c>
      <c r="J58" s="2">
        <f t="shared" si="3"/>
        <v>0</v>
      </c>
      <c r="K58" s="2">
        <f>VLOOKUP(A58,[1]TDSheet!$A:$N,14,0)</f>
        <v>110</v>
      </c>
      <c r="M58" s="2">
        <f t="shared" si="4"/>
        <v>47.895333333333333</v>
      </c>
      <c r="N58" s="33">
        <v>260</v>
      </c>
      <c r="O58" s="42">
        <f t="shared" si="9"/>
        <v>260</v>
      </c>
      <c r="P58" s="43"/>
      <c r="Q58" s="35"/>
      <c r="S58" s="2">
        <f t="shared" si="15"/>
        <v>10.962237100343804</v>
      </c>
      <c r="T58" s="2">
        <f t="shared" si="16"/>
        <v>5.5337332795122691</v>
      </c>
      <c r="U58" s="2">
        <f>VLOOKUP(A58,[1]TDSheet!$A:$T,20,0)</f>
        <v>42.808800000000005</v>
      </c>
      <c r="V58" s="2">
        <f>VLOOKUP(A58,[1]TDSheet!$A:$U,21,0)</f>
        <v>48.635800000000003</v>
      </c>
      <c r="W58" s="2">
        <f>VLOOKUP(A58,[1]TDSheet!$A:$M,13,0)</f>
        <v>43.569200000000002</v>
      </c>
      <c r="Y58" s="2">
        <f t="shared" si="7"/>
        <v>260</v>
      </c>
      <c r="Z58" s="2">
        <f t="shared" si="8"/>
        <v>0</v>
      </c>
    </row>
    <row r="59" spans="1:26" ht="11.1" customHeight="1" x14ac:dyDescent="0.2">
      <c r="A59" s="8" t="s">
        <v>61</v>
      </c>
      <c r="B59" s="8" t="s">
        <v>14</v>
      </c>
      <c r="C59" s="9">
        <v>516</v>
      </c>
      <c r="D59" s="9"/>
      <c r="E59" s="9">
        <v>261</v>
      </c>
      <c r="F59" s="9">
        <v>91</v>
      </c>
      <c r="G59" s="21">
        <f>VLOOKUP(A59,[1]TDSheet!$A:$G,7,0)</f>
        <v>0.4</v>
      </c>
      <c r="H59" s="2">
        <f>VLOOKUP(A59,[1]TDSheet!$A:$H,8,0)</f>
        <v>45</v>
      </c>
      <c r="I59" s="2">
        <f>VLOOKUP(A59,[2]Бердянск!$A:$E,4,0)</f>
        <v>265</v>
      </c>
      <c r="J59" s="2">
        <f t="shared" si="3"/>
        <v>-4</v>
      </c>
      <c r="K59" s="2">
        <f>VLOOKUP(A59,[1]TDSheet!$A:$N,14,0)</f>
        <v>850</v>
      </c>
      <c r="M59" s="2">
        <f t="shared" si="4"/>
        <v>87</v>
      </c>
      <c r="N59" s="33"/>
      <c r="O59" s="42"/>
      <c r="P59" s="43"/>
      <c r="Q59" s="35"/>
      <c r="S59" s="2">
        <f t="shared" si="15"/>
        <v>10.816091954022989</v>
      </c>
      <c r="T59" s="2">
        <f t="shared" si="16"/>
        <v>10.816091954022989</v>
      </c>
      <c r="U59" s="2">
        <f>VLOOKUP(A59,[1]TDSheet!$A:$T,20,0)</f>
        <v>93.8</v>
      </c>
      <c r="V59" s="2">
        <f>VLOOKUP(A59,[1]TDSheet!$A:$U,21,0)</f>
        <v>94.8</v>
      </c>
      <c r="W59" s="2">
        <f>VLOOKUP(A59,[1]TDSheet!$A:$M,13,0)</f>
        <v>122</v>
      </c>
      <c r="Y59" s="2">
        <f t="shared" si="7"/>
        <v>0</v>
      </c>
      <c r="Z59" s="2">
        <f t="shared" si="8"/>
        <v>0</v>
      </c>
    </row>
    <row r="60" spans="1:26" ht="11.1" customHeight="1" x14ac:dyDescent="0.2">
      <c r="A60" s="8" t="s">
        <v>62</v>
      </c>
      <c r="B60" s="8" t="s">
        <v>9</v>
      </c>
      <c r="C60" s="9">
        <v>3.996</v>
      </c>
      <c r="D60" s="9"/>
      <c r="E60" s="9">
        <v>2</v>
      </c>
      <c r="F60" s="9">
        <v>1.996</v>
      </c>
      <c r="G60" s="21">
        <f>VLOOKUP(A60,[1]TDSheet!$A:$G,7,0)</f>
        <v>1</v>
      </c>
      <c r="H60" s="2">
        <f>VLOOKUP(A60,[1]TDSheet!$A:$H,8,0)</f>
        <v>40</v>
      </c>
      <c r="I60" s="2">
        <f>VLOOKUP(A60,[2]Бердянск!$A:$E,4,0)</f>
        <v>3.0390000000000001</v>
      </c>
      <c r="J60" s="2">
        <f t="shared" si="3"/>
        <v>-1.0390000000000001</v>
      </c>
      <c r="M60" s="2">
        <f t="shared" si="4"/>
        <v>0.66666666666666663</v>
      </c>
      <c r="N60" s="33">
        <v>5</v>
      </c>
      <c r="O60" s="42">
        <f t="shared" si="9"/>
        <v>5</v>
      </c>
      <c r="P60" s="43"/>
      <c r="Q60" s="35"/>
      <c r="S60" s="2">
        <f t="shared" si="15"/>
        <v>10.494000000000002</v>
      </c>
      <c r="T60" s="2">
        <f t="shared" si="16"/>
        <v>2.9940000000000002</v>
      </c>
      <c r="U60" s="2">
        <f>VLOOKUP(A60,[1]TDSheet!$A:$T,20,0)</f>
        <v>0.4264</v>
      </c>
      <c r="V60" s="2">
        <f>VLOOKUP(A60,[1]TDSheet!$A:$U,21,0)</f>
        <v>0.85160000000000002</v>
      </c>
      <c r="W60" s="2">
        <f>VLOOKUP(A60,[1]TDSheet!$A:$M,13,0)</f>
        <v>0.41799999999999998</v>
      </c>
      <c r="Y60" s="2">
        <f t="shared" si="7"/>
        <v>5</v>
      </c>
      <c r="Z60" s="2">
        <f t="shared" si="8"/>
        <v>0</v>
      </c>
    </row>
    <row r="61" spans="1:26" ht="21.95" customHeight="1" x14ac:dyDescent="0.2">
      <c r="A61" s="8" t="s">
        <v>63</v>
      </c>
      <c r="B61" s="8" t="s">
        <v>14</v>
      </c>
      <c r="C61" s="9">
        <v>24</v>
      </c>
      <c r="D61" s="9"/>
      <c r="E61" s="9">
        <v>23</v>
      </c>
      <c r="F61" s="9"/>
      <c r="G61" s="21">
        <f>VLOOKUP(A61,[1]TDSheet!$A:$G,7,0)</f>
        <v>0.35</v>
      </c>
      <c r="H61" s="2">
        <f>VLOOKUP(A61,[1]TDSheet!$A:$H,8,0)</f>
        <v>45</v>
      </c>
      <c r="I61" s="2">
        <f>VLOOKUP(A61,[2]Бердянск!$A:$E,4,0)</f>
        <v>23</v>
      </c>
      <c r="J61" s="2">
        <f t="shared" si="3"/>
        <v>0</v>
      </c>
      <c r="K61" s="2">
        <f>VLOOKUP(A61,[1]TDSheet!$A:$N,14,0)</f>
        <v>65</v>
      </c>
      <c r="M61" s="2">
        <f t="shared" si="4"/>
        <v>7.666666666666667</v>
      </c>
      <c r="N61" s="33"/>
      <c r="O61" s="42"/>
      <c r="P61" s="43"/>
      <c r="Q61" s="35"/>
      <c r="S61" s="2">
        <f t="shared" si="15"/>
        <v>8.4782608695652169</v>
      </c>
      <c r="T61" s="2">
        <f t="shared" si="16"/>
        <v>8.4782608695652169</v>
      </c>
      <c r="U61" s="2">
        <f>VLOOKUP(A61,[1]TDSheet!$A:$T,20,0)</f>
        <v>7</v>
      </c>
      <c r="V61" s="2">
        <f>VLOOKUP(A61,[1]TDSheet!$A:$U,21,0)</f>
        <v>0.2</v>
      </c>
      <c r="W61" s="2">
        <f>VLOOKUP(A61,[1]TDSheet!$A:$M,13,0)</f>
        <v>8.4</v>
      </c>
      <c r="Y61" s="2">
        <f t="shared" si="7"/>
        <v>0</v>
      </c>
      <c r="Z61" s="2">
        <f t="shared" si="8"/>
        <v>0</v>
      </c>
    </row>
    <row r="62" spans="1:26" ht="21.95" customHeight="1" x14ac:dyDescent="0.2">
      <c r="A62" s="8" t="s">
        <v>64</v>
      </c>
      <c r="B62" s="8" t="s">
        <v>14</v>
      </c>
      <c r="C62" s="9">
        <v>20</v>
      </c>
      <c r="D62" s="9"/>
      <c r="E62" s="9"/>
      <c r="F62" s="9">
        <v>20</v>
      </c>
      <c r="G62" s="21">
        <f>VLOOKUP(A62,[1]TDSheet!$A:$G,7,0)</f>
        <v>0.4</v>
      </c>
      <c r="H62" s="2">
        <f>VLOOKUP(A62,[1]TDSheet!$A:$H,8,0)</f>
        <v>60</v>
      </c>
      <c r="J62" s="2">
        <f t="shared" si="3"/>
        <v>0</v>
      </c>
      <c r="K62" s="2">
        <f>VLOOKUP(A62,[1]TDSheet!$A:$N,14,0)</f>
        <v>20</v>
      </c>
      <c r="M62" s="2">
        <f t="shared" si="4"/>
        <v>0</v>
      </c>
      <c r="N62" s="33"/>
      <c r="O62" s="42"/>
      <c r="P62" s="43"/>
      <c r="Q62" s="35"/>
      <c r="S62" s="2" t="e">
        <f t="shared" si="15"/>
        <v>#DIV/0!</v>
      </c>
      <c r="T62" s="2" t="e">
        <f t="shared" si="16"/>
        <v>#DIV/0!</v>
      </c>
      <c r="U62" s="2">
        <f>VLOOKUP(A62,[1]TDSheet!$A:$T,20,0)</f>
        <v>1.2</v>
      </c>
      <c r="V62" s="2">
        <f>VLOOKUP(A62,[1]TDSheet!$A:$U,21,0)</f>
        <v>4.8</v>
      </c>
      <c r="W62" s="2">
        <f>VLOOKUP(A62,[1]TDSheet!$A:$M,13,0)</f>
        <v>2.8</v>
      </c>
      <c r="X62" s="2" t="str">
        <f>VLOOKUP(A62,[1]TDSheet!$A:$V,22,0)</f>
        <v>Разблокировать</v>
      </c>
      <c r="Y62" s="2">
        <f t="shared" si="7"/>
        <v>0</v>
      </c>
      <c r="Z62" s="2">
        <f t="shared" si="8"/>
        <v>0</v>
      </c>
    </row>
    <row r="63" spans="1:26" ht="21.95" customHeight="1" x14ac:dyDescent="0.2">
      <c r="A63" s="8" t="s">
        <v>65</v>
      </c>
      <c r="B63" s="8" t="s">
        <v>14</v>
      </c>
      <c r="C63" s="10"/>
      <c r="D63" s="9"/>
      <c r="E63" s="9"/>
      <c r="F63" s="9">
        <v>-2</v>
      </c>
      <c r="G63" s="21">
        <v>0</v>
      </c>
      <c r="H63" s="2" t="e">
        <f>VLOOKUP(A63,[1]TDSheet!$A:$H,8,0)</f>
        <v>#N/A</v>
      </c>
      <c r="J63" s="2">
        <f t="shared" si="3"/>
        <v>0</v>
      </c>
      <c r="M63" s="2">
        <f t="shared" si="4"/>
        <v>0</v>
      </c>
      <c r="N63" s="33"/>
      <c r="O63" s="42"/>
      <c r="P63" s="43"/>
      <c r="Q63" s="35"/>
      <c r="S63" s="2" t="e">
        <f t="shared" si="11"/>
        <v>#DIV/0!</v>
      </c>
      <c r="T63" s="2" t="e">
        <f t="shared" si="12"/>
        <v>#DIV/0!</v>
      </c>
      <c r="U63" s="2">
        <v>0</v>
      </c>
      <c r="V63" s="2">
        <v>0</v>
      </c>
      <c r="W63" s="2">
        <v>0</v>
      </c>
      <c r="Y63" s="2">
        <f t="shared" si="7"/>
        <v>0</v>
      </c>
      <c r="Z63" s="2">
        <f t="shared" si="8"/>
        <v>0</v>
      </c>
    </row>
    <row r="64" spans="1:26" ht="11.1" customHeight="1" x14ac:dyDescent="0.2">
      <c r="A64" s="8" t="s">
        <v>66</v>
      </c>
      <c r="B64" s="8" t="s">
        <v>14</v>
      </c>
      <c r="C64" s="9">
        <v>180</v>
      </c>
      <c r="D64" s="9"/>
      <c r="E64" s="9">
        <v>114</v>
      </c>
      <c r="F64" s="9">
        <v>37</v>
      </c>
      <c r="G64" s="21">
        <f>VLOOKUP(A64,[1]TDSheet!$A:$G,7,0)</f>
        <v>0.4</v>
      </c>
      <c r="H64" s="2">
        <f>VLOOKUP(A64,[1]TDSheet!$A:$H,8,0)</f>
        <v>40</v>
      </c>
      <c r="I64" s="2">
        <f>VLOOKUP(A64,[2]Бердянск!$A:$E,4,0)</f>
        <v>115</v>
      </c>
      <c r="J64" s="2">
        <f t="shared" si="3"/>
        <v>-1</v>
      </c>
      <c r="K64" s="2">
        <f>VLOOKUP(A64,[1]TDSheet!$A:$N,14,0)</f>
        <v>200</v>
      </c>
      <c r="M64" s="2">
        <f t="shared" si="4"/>
        <v>38</v>
      </c>
      <c r="N64" s="33">
        <v>130</v>
      </c>
      <c r="O64" s="42">
        <f t="shared" si="9"/>
        <v>130</v>
      </c>
      <c r="P64" s="43"/>
      <c r="Q64" s="35"/>
      <c r="S64" s="2">
        <f t="shared" ref="S64:S75" si="17">(F64+K64+N64)/M64</f>
        <v>9.6578947368421044</v>
      </c>
      <c r="T64" s="2">
        <f t="shared" ref="T64:T75" si="18">(F64+K64)/M64</f>
        <v>6.2368421052631575</v>
      </c>
      <c r="U64" s="2">
        <f>VLOOKUP(A64,[1]TDSheet!$A:$T,20,0)</f>
        <v>27.6</v>
      </c>
      <c r="V64" s="2">
        <f>VLOOKUP(A64,[1]TDSheet!$A:$U,21,0)</f>
        <v>45.8</v>
      </c>
      <c r="W64" s="2">
        <f>VLOOKUP(A64,[1]TDSheet!$A:$M,13,0)</f>
        <v>34.200000000000003</v>
      </c>
      <c r="Y64" s="2">
        <f t="shared" si="7"/>
        <v>52</v>
      </c>
      <c r="Z64" s="2">
        <f t="shared" si="8"/>
        <v>0</v>
      </c>
    </row>
    <row r="65" spans="1:26" ht="11.1" customHeight="1" x14ac:dyDescent="0.2">
      <c r="A65" s="8" t="s">
        <v>67</v>
      </c>
      <c r="B65" s="8" t="s">
        <v>14</v>
      </c>
      <c r="C65" s="9">
        <v>30</v>
      </c>
      <c r="D65" s="9"/>
      <c r="E65" s="9">
        <v>20</v>
      </c>
      <c r="F65" s="9">
        <v>7</v>
      </c>
      <c r="G65" s="21">
        <f>VLOOKUP(A65,[1]TDSheet!$A:$G,7,0)</f>
        <v>0.4</v>
      </c>
      <c r="H65" s="2">
        <f>VLOOKUP(A65,[1]TDSheet!$A:$H,8,0)</f>
        <v>40</v>
      </c>
      <c r="I65" s="2">
        <f>VLOOKUP(A65,[2]Бердянск!$A:$E,4,0)</f>
        <v>20</v>
      </c>
      <c r="J65" s="2">
        <f t="shared" si="3"/>
        <v>0</v>
      </c>
      <c r="K65" s="2">
        <f>VLOOKUP(A65,[1]TDSheet!$A:$N,14,0)</f>
        <v>75</v>
      </c>
      <c r="M65" s="2">
        <f t="shared" si="4"/>
        <v>6.666666666666667</v>
      </c>
      <c r="N65" s="33"/>
      <c r="O65" s="42"/>
      <c r="P65" s="43"/>
      <c r="Q65" s="35"/>
      <c r="S65" s="2">
        <f t="shared" si="17"/>
        <v>12.299999999999999</v>
      </c>
      <c r="T65" s="2">
        <f t="shared" si="18"/>
        <v>12.299999999999999</v>
      </c>
      <c r="U65" s="2">
        <f>VLOOKUP(A65,[1]TDSheet!$A:$T,20,0)</f>
        <v>7.2</v>
      </c>
      <c r="V65" s="2">
        <f>VLOOKUP(A65,[1]TDSheet!$A:$U,21,0)</f>
        <v>0</v>
      </c>
      <c r="W65" s="2">
        <f>VLOOKUP(A65,[1]TDSheet!$A:$M,13,0)</f>
        <v>9.6</v>
      </c>
      <c r="Y65" s="2">
        <f t="shared" si="7"/>
        <v>0</v>
      </c>
      <c r="Z65" s="2">
        <f t="shared" si="8"/>
        <v>0</v>
      </c>
    </row>
    <row r="66" spans="1:26" ht="21.95" customHeight="1" x14ac:dyDescent="0.2">
      <c r="A66" s="8" t="s">
        <v>68</v>
      </c>
      <c r="B66" s="8" t="s">
        <v>14</v>
      </c>
      <c r="C66" s="9">
        <v>16</v>
      </c>
      <c r="D66" s="9"/>
      <c r="E66" s="9">
        <v>8</v>
      </c>
      <c r="F66" s="9">
        <v>8</v>
      </c>
      <c r="G66" s="21">
        <f>VLOOKUP(A66,[1]TDSheet!$A:$G,7,0)</f>
        <v>0.35</v>
      </c>
      <c r="H66" s="2">
        <f>VLOOKUP(A66,[1]TDSheet!$A:$H,8,0)</f>
        <v>35</v>
      </c>
      <c r="I66" s="2">
        <f>VLOOKUP(A66,[2]Бердянск!$A:$E,4,0)</f>
        <v>8</v>
      </c>
      <c r="J66" s="2">
        <f t="shared" si="3"/>
        <v>0</v>
      </c>
      <c r="M66" s="2">
        <f t="shared" si="4"/>
        <v>2.6666666666666665</v>
      </c>
      <c r="N66" s="33">
        <v>15</v>
      </c>
      <c r="O66" s="42">
        <f t="shared" si="9"/>
        <v>15</v>
      </c>
      <c r="P66" s="43"/>
      <c r="Q66" s="35"/>
      <c r="S66" s="2">
        <f t="shared" si="17"/>
        <v>8.625</v>
      </c>
      <c r="T66" s="2">
        <f t="shared" si="18"/>
        <v>3</v>
      </c>
      <c r="U66" s="2">
        <f>VLOOKUP(A66,[1]TDSheet!$A:$T,20,0)</f>
        <v>1.6</v>
      </c>
      <c r="V66" s="2">
        <f>VLOOKUP(A66,[1]TDSheet!$A:$U,21,0)</f>
        <v>3.4</v>
      </c>
      <c r="W66" s="2">
        <f>VLOOKUP(A66,[1]TDSheet!$A:$M,13,0)</f>
        <v>0</v>
      </c>
      <c r="X66" s="2" t="str">
        <f>VLOOKUP(A66,[1]TDSheet!$A:$V,22,0)</f>
        <v>Разблокировать</v>
      </c>
      <c r="Y66" s="2">
        <f t="shared" si="7"/>
        <v>5.25</v>
      </c>
      <c r="Z66" s="2">
        <f t="shared" si="8"/>
        <v>0</v>
      </c>
    </row>
    <row r="67" spans="1:26" ht="11.1" customHeight="1" x14ac:dyDescent="0.2">
      <c r="A67" s="8" t="s">
        <v>69</v>
      </c>
      <c r="B67" s="8" t="s">
        <v>9</v>
      </c>
      <c r="C67" s="9">
        <v>18.209</v>
      </c>
      <c r="D67" s="9"/>
      <c r="E67" s="9">
        <v>13.846</v>
      </c>
      <c r="F67" s="9">
        <v>0.73299999999999998</v>
      </c>
      <c r="G67" s="21">
        <f>VLOOKUP(A67,[1]TDSheet!$A:$G,7,0)</f>
        <v>1</v>
      </c>
      <c r="H67" s="2">
        <f>VLOOKUP(A67,[1]TDSheet!$A:$H,8,0)</f>
        <v>40</v>
      </c>
      <c r="I67" s="2">
        <f>VLOOKUP(A67,[2]Бердянск!$A:$E,4,0)</f>
        <v>18.957999999999998</v>
      </c>
      <c r="J67" s="2">
        <f t="shared" si="3"/>
        <v>-5.1119999999999983</v>
      </c>
      <c r="K67" s="2">
        <f>VLOOKUP(A67,[1]TDSheet!$A:$N,14,0)</f>
        <v>35</v>
      </c>
      <c r="M67" s="2">
        <f t="shared" si="4"/>
        <v>4.6153333333333331</v>
      </c>
      <c r="N67" s="33"/>
      <c r="O67" s="42"/>
      <c r="P67" s="43"/>
      <c r="Q67" s="35"/>
      <c r="S67" s="2">
        <f t="shared" si="17"/>
        <v>7.7422360248447202</v>
      </c>
      <c r="T67" s="2">
        <f t="shared" si="18"/>
        <v>7.7422360248447202</v>
      </c>
      <c r="U67" s="2">
        <f>VLOOKUP(A67,[1]TDSheet!$A:$T,20,0)</f>
        <v>2.3478000000000003</v>
      </c>
      <c r="V67" s="2">
        <f>VLOOKUP(A67,[1]TDSheet!$A:$U,21,0)</f>
        <v>1.6434000000000002</v>
      </c>
      <c r="W67" s="2">
        <f>VLOOKUP(A67,[1]TDSheet!$A:$M,13,0)</f>
        <v>4.6836000000000002</v>
      </c>
      <c r="Y67" s="2">
        <f t="shared" si="7"/>
        <v>0</v>
      </c>
      <c r="Z67" s="2">
        <f t="shared" si="8"/>
        <v>0</v>
      </c>
    </row>
    <row r="68" spans="1:26" ht="11.1" customHeight="1" x14ac:dyDescent="0.2">
      <c r="A68" s="8" t="s">
        <v>70</v>
      </c>
      <c r="B68" s="8" t="s">
        <v>9</v>
      </c>
      <c r="C68" s="9">
        <v>105.66</v>
      </c>
      <c r="D68" s="9"/>
      <c r="E68" s="9">
        <v>53.098999999999997</v>
      </c>
      <c r="F68" s="9"/>
      <c r="G68" s="21">
        <f>VLOOKUP(A68,[1]TDSheet!$A:$G,7,0)</f>
        <v>1</v>
      </c>
      <c r="H68" s="2">
        <f>VLOOKUP(A68,[1]TDSheet!$A:$H,8,0)</f>
        <v>50</v>
      </c>
      <c r="I68" s="2">
        <f>VLOOKUP(A68,[2]Бердянск!$A:$E,4,0)</f>
        <v>55.454000000000001</v>
      </c>
      <c r="J68" s="2">
        <f t="shared" si="3"/>
        <v>-2.355000000000004</v>
      </c>
      <c r="K68" s="2">
        <f>VLOOKUP(A68,[1]TDSheet!$A:$N,14,0)</f>
        <v>95</v>
      </c>
      <c r="M68" s="2">
        <f t="shared" si="4"/>
        <v>17.699666666666666</v>
      </c>
      <c r="N68" s="33">
        <v>100</v>
      </c>
      <c r="O68" s="42">
        <f t="shared" si="9"/>
        <v>100</v>
      </c>
      <c r="P68" s="43"/>
      <c r="Q68" s="35"/>
      <c r="S68" s="2">
        <f t="shared" si="17"/>
        <v>11.017156631951638</v>
      </c>
      <c r="T68" s="2">
        <f t="shared" si="18"/>
        <v>5.3673327181302852</v>
      </c>
      <c r="U68" s="2">
        <f>VLOOKUP(A68,[1]TDSheet!$A:$T,20,0)</f>
        <v>9.9784000000000006</v>
      </c>
      <c r="V68" s="2">
        <f>VLOOKUP(A68,[1]TDSheet!$A:$U,21,0)</f>
        <v>20.297999999999998</v>
      </c>
      <c r="W68" s="2">
        <f>VLOOKUP(A68,[1]TDSheet!$A:$M,13,0)</f>
        <v>17.8672</v>
      </c>
      <c r="Y68" s="2">
        <f t="shared" si="7"/>
        <v>100</v>
      </c>
      <c r="Z68" s="2">
        <f t="shared" si="8"/>
        <v>0</v>
      </c>
    </row>
    <row r="69" spans="1:26" ht="11.1" customHeight="1" x14ac:dyDescent="0.2">
      <c r="A69" s="8" t="s">
        <v>71</v>
      </c>
      <c r="B69" s="8" t="s">
        <v>9</v>
      </c>
      <c r="C69" s="9">
        <v>90.135999999999996</v>
      </c>
      <c r="D69" s="9"/>
      <c r="E69" s="9">
        <v>44.676000000000002</v>
      </c>
      <c r="F69" s="9">
        <v>17.972000000000001</v>
      </c>
      <c r="G69" s="21">
        <f>VLOOKUP(A69,[1]TDSheet!$A:$G,7,0)</f>
        <v>1</v>
      </c>
      <c r="H69" s="2">
        <f>VLOOKUP(A69,[1]TDSheet!$A:$H,8,0)</f>
        <v>50</v>
      </c>
      <c r="I69" s="2">
        <f>VLOOKUP(A69,[2]Бердянск!$A:$E,4,0)</f>
        <v>41.015999999999998</v>
      </c>
      <c r="J69" s="2">
        <f t="shared" si="3"/>
        <v>3.6600000000000037</v>
      </c>
      <c r="M69" s="2">
        <f t="shared" si="4"/>
        <v>14.892000000000001</v>
      </c>
      <c r="N69" s="33">
        <v>100</v>
      </c>
      <c r="O69" s="42">
        <f t="shared" si="9"/>
        <v>100</v>
      </c>
      <c r="P69" s="43"/>
      <c r="Q69" s="35"/>
      <c r="S69" s="2">
        <f t="shared" si="17"/>
        <v>7.9218372280419018</v>
      </c>
      <c r="T69" s="2">
        <f t="shared" si="18"/>
        <v>1.2068224550094011</v>
      </c>
      <c r="U69" s="2">
        <f>VLOOKUP(A69,[1]TDSheet!$A:$T,20,0)</f>
        <v>6.3002000000000002</v>
      </c>
      <c r="V69" s="2">
        <f>VLOOKUP(A69,[1]TDSheet!$A:$U,21,0)</f>
        <v>15.282599999999999</v>
      </c>
      <c r="W69" s="2">
        <f>VLOOKUP(A69,[1]TDSheet!$A:$M,13,0)</f>
        <v>4.6101999999999999</v>
      </c>
      <c r="Y69" s="2">
        <f t="shared" si="7"/>
        <v>100</v>
      </c>
      <c r="Z69" s="2">
        <f t="shared" si="8"/>
        <v>0</v>
      </c>
    </row>
    <row r="70" spans="1:26" ht="11.1" customHeight="1" x14ac:dyDescent="0.2">
      <c r="A70" s="8" t="s">
        <v>72</v>
      </c>
      <c r="B70" s="8" t="s">
        <v>14</v>
      </c>
      <c r="C70" s="9">
        <v>300</v>
      </c>
      <c r="D70" s="9"/>
      <c r="E70" s="9">
        <v>173</v>
      </c>
      <c r="F70" s="9">
        <v>6</v>
      </c>
      <c r="G70" s="21">
        <f>VLOOKUP(A70,[1]TDSheet!$A:$G,7,0)</f>
        <v>0.4</v>
      </c>
      <c r="H70" s="2">
        <f>VLOOKUP(A70,[1]TDSheet!$A:$H,8,0)</f>
        <v>40</v>
      </c>
      <c r="I70" s="2">
        <f>VLOOKUP(A70,[2]Бердянск!$A:$E,4,0)</f>
        <v>173</v>
      </c>
      <c r="J70" s="2">
        <f t="shared" si="3"/>
        <v>0</v>
      </c>
      <c r="K70" s="2">
        <f>VLOOKUP(A70,[1]TDSheet!$A:$N,14,0)</f>
        <v>910</v>
      </c>
      <c r="M70" s="2">
        <f t="shared" si="4"/>
        <v>57.666666666666664</v>
      </c>
      <c r="N70" s="33"/>
      <c r="O70" s="42"/>
      <c r="P70" s="43"/>
      <c r="Q70" s="35"/>
      <c r="S70" s="2">
        <f t="shared" si="17"/>
        <v>15.884393063583815</v>
      </c>
      <c r="T70" s="2">
        <f t="shared" si="18"/>
        <v>15.884393063583815</v>
      </c>
      <c r="U70" s="2">
        <f>VLOOKUP(A70,[1]TDSheet!$A:$T,20,0)</f>
        <v>83.2</v>
      </c>
      <c r="V70" s="2">
        <f>VLOOKUP(A70,[1]TDSheet!$A:$U,21,0)</f>
        <v>75.400000000000006</v>
      </c>
      <c r="W70" s="2">
        <f>VLOOKUP(A70,[1]TDSheet!$A:$M,13,0)</f>
        <v>120.2</v>
      </c>
      <c r="Y70" s="2">
        <f t="shared" si="7"/>
        <v>0</v>
      </c>
      <c r="Z70" s="2">
        <f t="shared" si="8"/>
        <v>0</v>
      </c>
    </row>
    <row r="71" spans="1:26" ht="11.1" customHeight="1" x14ac:dyDescent="0.2">
      <c r="A71" s="8" t="s">
        <v>73</v>
      </c>
      <c r="B71" s="8" t="s">
        <v>14</v>
      </c>
      <c r="C71" s="9">
        <v>510</v>
      </c>
      <c r="D71" s="9"/>
      <c r="E71" s="9">
        <v>189</v>
      </c>
      <c r="F71" s="9">
        <v>227</v>
      </c>
      <c r="G71" s="21">
        <f>VLOOKUP(A71,[1]TDSheet!$A:$G,7,0)</f>
        <v>0.4</v>
      </c>
      <c r="H71" s="2">
        <f>VLOOKUP(A71,[1]TDSheet!$A:$H,8,0)</f>
        <v>40</v>
      </c>
      <c r="I71" s="2">
        <f>VLOOKUP(A71,[2]Бердянск!$A:$E,4,0)</f>
        <v>186</v>
      </c>
      <c r="J71" s="2">
        <f t="shared" ref="J71:J108" si="19">E71-I71</f>
        <v>3</v>
      </c>
      <c r="K71" s="2">
        <f>VLOOKUP(A71,[1]TDSheet!$A:$N,14,0)</f>
        <v>45</v>
      </c>
      <c r="M71" s="2">
        <f t="shared" ref="M71:M108" si="20">E71/3</f>
        <v>63</v>
      </c>
      <c r="N71" s="33">
        <v>300</v>
      </c>
      <c r="O71" s="42">
        <f t="shared" ref="O71:O105" si="21">N71-P71</f>
        <v>300</v>
      </c>
      <c r="P71" s="43"/>
      <c r="Q71" s="35"/>
      <c r="S71" s="2">
        <f t="shared" si="17"/>
        <v>9.0793650793650791</v>
      </c>
      <c r="T71" s="2">
        <f t="shared" si="18"/>
        <v>4.3174603174603172</v>
      </c>
      <c r="U71" s="2">
        <f>VLOOKUP(A71,[1]TDSheet!$A:$T,20,0)</f>
        <v>68.8</v>
      </c>
      <c r="V71" s="2">
        <f>VLOOKUP(A71,[1]TDSheet!$A:$U,21,0)</f>
        <v>115.4</v>
      </c>
      <c r="W71" s="2">
        <f>VLOOKUP(A71,[1]TDSheet!$A:$M,13,0)</f>
        <v>50</v>
      </c>
      <c r="Y71" s="2">
        <f t="shared" ref="Y71:Y108" si="22">O71*G71</f>
        <v>120</v>
      </c>
      <c r="Z71" s="2">
        <f t="shared" ref="Z71:Z108" si="23">P71*G71</f>
        <v>0</v>
      </c>
    </row>
    <row r="72" spans="1:26" ht="11.1" customHeight="1" x14ac:dyDescent="0.2">
      <c r="A72" s="8" t="s">
        <v>74</v>
      </c>
      <c r="B72" s="8" t="s">
        <v>14</v>
      </c>
      <c r="C72" s="9">
        <v>182</v>
      </c>
      <c r="D72" s="9"/>
      <c r="E72" s="9">
        <v>67</v>
      </c>
      <c r="F72" s="9">
        <v>89</v>
      </c>
      <c r="G72" s="21">
        <f>VLOOKUP(A72,[1]TDSheet!$A:$G,7,0)</f>
        <v>0.4</v>
      </c>
      <c r="H72" s="2">
        <f>VLOOKUP(A72,[1]TDSheet!$A:$H,8,0)</f>
        <v>40</v>
      </c>
      <c r="I72" s="2">
        <f>VLOOKUP(A72,[2]Бердянск!$A:$E,4,0)</f>
        <v>67</v>
      </c>
      <c r="J72" s="2">
        <f t="shared" si="19"/>
        <v>0</v>
      </c>
      <c r="K72" s="2">
        <f>VLOOKUP(A72,[1]TDSheet!$A:$N,14,0)</f>
        <v>150</v>
      </c>
      <c r="M72" s="2">
        <f t="shared" si="20"/>
        <v>22.333333333333332</v>
      </c>
      <c r="N72" s="33"/>
      <c r="O72" s="42"/>
      <c r="P72" s="43"/>
      <c r="Q72" s="35"/>
      <c r="S72" s="2">
        <f t="shared" si="17"/>
        <v>10.701492537313433</v>
      </c>
      <c r="T72" s="2">
        <f t="shared" si="18"/>
        <v>10.701492537313433</v>
      </c>
      <c r="U72" s="2">
        <f>VLOOKUP(A72,[1]TDSheet!$A:$T,20,0)</f>
        <v>27.4</v>
      </c>
      <c r="V72" s="2">
        <f>VLOOKUP(A72,[1]TDSheet!$A:$U,21,0)</f>
        <v>31.2</v>
      </c>
      <c r="W72" s="2">
        <f>VLOOKUP(A72,[1]TDSheet!$A:$M,13,0)</f>
        <v>29.6</v>
      </c>
      <c r="Y72" s="2">
        <f t="shared" si="22"/>
        <v>0</v>
      </c>
      <c r="Z72" s="2">
        <f t="shared" si="23"/>
        <v>0</v>
      </c>
    </row>
    <row r="73" spans="1:26" ht="21.95" customHeight="1" x14ac:dyDescent="0.2">
      <c r="A73" s="8" t="s">
        <v>75</v>
      </c>
      <c r="B73" s="8" t="s">
        <v>9</v>
      </c>
      <c r="C73" s="9">
        <v>412.77800000000002</v>
      </c>
      <c r="D73" s="9"/>
      <c r="E73" s="9">
        <v>243.49100000000001</v>
      </c>
      <c r="F73" s="9">
        <v>-1.3240000000000001</v>
      </c>
      <c r="G73" s="21">
        <f>VLOOKUP(A73,[1]TDSheet!$A:$G,7,0)</f>
        <v>1</v>
      </c>
      <c r="H73" s="2">
        <f>VLOOKUP(A73,[1]TDSheet!$A:$H,8,0)</f>
        <v>40</v>
      </c>
      <c r="I73" s="2">
        <f>VLOOKUP(A73,[2]Бердянск!$A:$E,4,0)</f>
        <v>243.273</v>
      </c>
      <c r="J73" s="2">
        <f t="shared" si="19"/>
        <v>0.21800000000001774</v>
      </c>
      <c r="K73" s="2">
        <f>VLOOKUP(A73,[1]TDSheet!$A:$N,14,0)</f>
        <v>455</v>
      </c>
      <c r="M73" s="2">
        <f t="shared" si="20"/>
        <v>81.163666666666671</v>
      </c>
      <c r="N73" s="33">
        <v>450</v>
      </c>
      <c r="O73" s="42">
        <f t="shared" si="21"/>
        <v>450</v>
      </c>
      <c r="P73" s="43"/>
      <c r="Q73" s="35"/>
      <c r="S73" s="2">
        <f t="shared" si="17"/>
        <v>11.133996739099185</v>
      </c>
      <c r="T73" s="2">
        <f t="shared" si="18"/>
        <v>5.5896439704136904</v>
      </c>
      <c r="U73" s="2">
        <f>VLOOKUP(A73,[1]TDSheet!$A:$T,20,0)</f>
        <v>67.06280000000001</v>
      </c>
      <c r="V73" s="2">
        <f>VLOOKUP(A73,[1]TDSheet!$A:$U,21,0)</f>
        <v>89.258600000000001</v>
      </c>
      <c r="W73" s="2">
        <f>VLOOKUP(A73,[1]TDSheet!$A:$M,13,0)</f>
        <v>78.8352</v>
      </c>
      <c r="Y73" s="2">
        <f t="shared" si="22"/>
        <v>450</v>
      </c>
      <c r="Z73" s="2">
        <f t="shared" si="23"/>
        <v>0</v>
      </c>
    </row>
    <row r="74" spans="1:26" ht="21.95" customHeight="1" x14ac:dyDescent="0.2">
      <c r="A74" s="8" t="s">
        <v>76</v>
      </c>
      <c r="B74" s="8" t="s">
        <v>9</v>
      </c>
      <c r="C74" s="9">
        <v>392.59</v>
      </c>
      <c r="D74" s="9"/>
      <c r="E74" s="9">
        <v>261.76600000000002</v>
      </c>
      <c r="F74" s="9">
        <v>-2.984</v>
      </c>
      <c r="G74" s="21">
        <f>VLOOKUP(A74,[1]TDSheet!$A:$G,7,0)</f>
        <v>1</v>
      </c>
      <c r="H74" s="2">
        <f>VLOOKUP(A74,[1]TDSheet!$A:$H,8,0)</f>
        <v>40</v>
      </c>
      <c r="I74" s="2">
        <f>VLOOKUP(A74,[2]Бердянск!$A:$E,4,0)</f>
        <v>263.05500000000001</v>
      </c>
      <c r="J74" s="2">
        <f t="shared" si="19"/>
        <v>-1.2889999999999873</v>
      </c>
      <c r="K74" s="2">
        <f>VLOOKUP(A74,[1]TDSheet!$A:$N,14,0)</f>
        <v>410</v>
      </c>
      <c r="M74" s="2">
        <f t="shared" si="20"/>
        <v>87.25533333333334</v>
      </c>
      <c r="N74" s="33">
        <f t="shared" ref="N74" si="24">11*V74-K74-F74</f>
        <v>499.58859999999999</v>
      </c>
      <c r="O74" s="42">
        <f t="shared" si="21"/>
        <v>499.58859999999999</v>
      </c>
      <c r="P74" s="43"/>
      <c r="Q74" s="35"/>
      <c r="S74" s="2">
        <f t="shared" si="17"/>
        <v>10.390248542591474</v>
      </c>
      <c r="T74" s="2">
        <f t="shared" si="18"/>
        <v>4.6646546915947829</v>
      </c>
      <c r="U74" s="2">
        <f>VLOOKUP(A74,[1]TDSheet!$A:$T,20,0)</f>
        <v>60.787999999999997</v>
      </c>
      <c r="V74" s="2">
        <f>VLOOKUP(A74,[1]TDSheet!$A:$U,21,0)</f>
        <v>82.418599999999998</v>
      </c>
      <c r="W74" s="2">
        <f>VLOOKUP(A74,[1]TDSheet!$A:$M,13,0)</f>
        <v>72.139600000000002</v>
      </c>
      <c r="Y74" s="2">
        <f t="shared" si="22"/>
        <v>499.58859999999999</v>
      </c>
      <c r="Z74" s="2">
        <f t="shared" si="23"/>
        <v>0</v>
      </c>
    </row>
    <row r="75" spans="1:26" ht="21.95" customHeight="1" x14ac:dyDescent="0.2">
      <c r="A75" s="25" t="s">
        <v>77</v>
      </c>
      <c r="B75" s="25" t="s">
        <v>14</v>
      </c>
      <c r="C75" s="26">
        <v>13</v>
      </c>
      <c r="D75" s="26"/>
      <c r="E75" s="26">
        <v>-1</v>
      </c>
      <c r="F75" s="26">
        <v>13</v>
      </c>
      <c r="G75" s="21">
        <f>VLOOKUP(A75,[1]TDSheet!$A:$G,7,0)</f>
        <v>0.33</v>
      </c>
      <c r="H75" s="2">
        <f>VLOOKUP(A75,[1]TDSheet!$A:$H,8,0)</f>
        <v>60</v>
      </c>
      <c r="J75" s="2">
        <f t="shared" si="19"/>
        <v>-1</v>
      </c>
      <c r="M75" s="2">
        <f t="shared" si="20"/>
        <v>-0.33333333333333331</v>
      </c>
      <c r="N75" s="33"/>
      <c r="O75" s="42"/>
      <c r="P75" s="43"/>
      <c r="Q75" s="35"/>
      <c r="S75" s="2">
        <f t="shared" si="17"/>
        <v>-39</v>
      </c>
      <c r="T75" s="2">
        <f t="shared" si="18"/>
        <v>-39</v>
      </c>
      <c r="U75" s="2">
        <f>VLOOKUP(A75,[1]TDSheet!$A:$T,20,0)</f>
        <v>24.2</v>
      </c>
      <c r="V75" s="2">
        <f>VLOOKUP(A75,[1]TDSheet!$A:$U,21,0)</f>
        <v>11.2</v>
      </c>
      <c r="W75" s="2">
        <f>VLOOKUP(A75,[1]TDSheet!$A:$M,13,0)</f>
        <v>-0.6</v>
      </c>
      <c r="X75" s="24" t="str">
        <f>VLOOKUP(A75,[1]TDSheet!$A:$V,22,0)</f>
        <v>нет в бланке</v>
      </c>
      <c r="Y75" s="2">
        <f t="shared" si="22"/>
        <v>0</v>
      </c>
      <c r="Z75" s="2">
        <f t="shared" si="23"/>
        <v>0</v>
      </c>
    </row>
    <row r="76" spans="1:26" ht="21.95" customHeight="1" x14ac:dyDescent="0.2">
      <c r="A76" s="8" t="s">
        <v>78</v>
      </c>
      <c r="B76" s="8" t="s">
        <v>14</v>
      </c>
      <c r="C76" s="9">
        <v>44</v>
      </c>
      <c r="D76" s="9"/>
      <c r="E76" s="9">
        <v>2</v>
      </c>
      <c r="F76" s="9">
        <v>42</v>
      </c>
      <c r="G76" s="21">
        <f>VLOOKUP(A76,[1]TDSheet!$A:$G,7,0)</f>
        <v>0</v>
      </c>
      <c r="H76" s="2">
        <f>VLOOKUP(A76,[1]TDSheet!$A:$H,8,0)</f>
        <v>90</v>
      </c>
      <c r="I76" s="2">
        <f>VLOOKUP(A76,[2]Бердянск!$A:$E,4,0)</f>
        <v>2</v>
      </c>
      <c r="J76" s="2">
        <f t="shared" si="19"/>
        <v>0</v>
      </c>
      <c r="M76" s="2">
        <f t="shared" si="20"/>
        <v>0.66666666666666663</v>
      </c>
      <c r="N76" s="33"/>
      <c r="O76" s="42"/>
      <c r="P76" s="43"/>
      <c r="Q76" s="35"/>
      <c r="S76" s="2" t="e">
        <f t="shared" ref="S76:S107" si="25">(F76+K76+N76)/V76</f>
        <v>#DIV/0!</v>
      </c>
      <c r="T76" s="2" t="e">
        <f t="shared" ref="T76:T107" si="26">(F76+K76)/V76</f>
        <v>#DIV/0!</v>
      </c>
      <c r="U76" s="2">
        <f>VLOOKUP(A76,[1]TDSheet!$A:$T,20,0)</f>
        <v>0.2</v>
      </c>
      <c r="V76" s="2">
        <f>VLOOKUP(A76,[1]TDSheet!$A:$U,21,0)</f>
        <v>0</v>
      </c>
      <c r="W76" s="2">
        <f>VLOOKUP(A76,[1]TDSheet!$A:$M,13,0)</f>
        <v>0.4</v>
      </c>
      <c r="X76" s="23" t="str">
        <f>VLOOKUP(A76,[1]TDSheet!$A:$V,22,0)</f>
        <v>Заблокировать</v>
      </c>
      <c r="Y76" s="2">
        <f t="shared" si="22"/>
        <v>0</v>
      </c>
      <c r="Z76" s="2">
        <f t="shared" si="23"/>
        <v>0</v>
      </c>
    </row>
    <row r="77" spans="1:26" ht="11.1" customHeight="1" x14ac:dyDescent="0.2">
      <c r="A77" s="8" t="s">
        <v>79</v>
      </c>
      <c r="B77" s="8" t="s">
        <v>14</v>
      </c>
      <c r="C77" s="9">
        <v>2</v>
      </c>
      <c r="D77" s="9"/>
      <c r="E77" s="9"/>
      <c r="F77" s="9">
        <v>2</v>
      </c>
      <c r="G77" s="21">
        <f>VLOOKUP(A77,[1]TDSheet!$A:$G,7,0)</f>
        <v>0</v>
      </c>
      <c r="H77" s="2">
        <f>VLOOKUP(A77,[1]TDSheet!$A:$H,8,0)</f>
        <v>50</v>
      </c>
      <c r="J77" s="2">
        <f t="shared" si="19"/>
        <v>0</v>
      </c>
      <c r="M77" s="2">
        <f t="shared" si="20"/>
        <v>0</v>
      </c>
      <c r="N77" s="33"/>
      <c r="O77" s="42"/>
      <c r="P77" s="43"/>
      <c r="Q77" s="35"/>
      <c r="S77" s="2">
        <f t="shared" si="25"/>
        <v>1</v>
      </c>
      <c r="T77" s="2">
        <f t="shared" si="26"/>
        <v>1</v>
      </c>
      <c r="U77" s="2">
        <f>VLOOKUP(A77,[1]TDSheet!$A:$T,20,0)</f>
        <v>4.2</v>
      </c>
      <c r="V77" s="2">
        <f>VLOOKUP(A77,[1]TDSheet!$A:$U,21,0)</f>
        <v>2</v>
      </c>
      <c r="W77" s="2">
        <f>VLOOKUP(A77,[1]TDSheet!$A:$M,13,0)</f>
        <v>0</v>
      </c>
      <c r="X77" s="23" t="str">
        <f>VLOOKUP(A77,[1]TDSheet!$A:$V,22,0)</f>
        <v>Заблокировать</v>
      </c>
      <c r="Y77" s="2">
        <f t="shared" si="22"/>
        <v>0</v>
      </c>
      <c r="Z77" s="2">
        <f t="shared" si="23"/>
        <v>0</v>
      </c>
    </row>
    <row r="78" spans="1:26" ht="11.1" customHeight="1" x14ac:dyDescent="0.2">
      <c r="A78" s="8" t="s">
        <v>80</v>
      </c>
      <c r="B78" s="8" t="s">
        <v>14</v>
      </c>
      <c r="C78" s="9">
        <v>21</v>
      </c>
      <c r="D78" s="9"/>
      <c r="E78" s="9">
        <v>6</v>
      </c>
      <c r="F78" s="9">
        <v>15</v>
      </c>
      <c r="G78" s="21">
        <f>VLOOKUP(A78,[1]TDSheet!$A:$G,7,0)</f>
        <v>0.375</v>
      </c>
      <c r="H78" s="2">
        <f>VLOOKUP(A78,[1]TDSheet!$A:$H,8,0)</f>
        <v>50</v>
      </c>
      <c r="I78" s="2">
        <f>VLOOKUP(A78,[2]Бердянск!$A:$E,4,0)</f>
        <v>6</v>
      </c>
      <c r="J78" s="2">
        <f t="shared" si="19"/>
        <v>0</v>
      </c>
      <c r="M78" s="2">
        <f t="shared" si="20"/>
        <v>2</v>
      </c>
      <c r="N78" s="33"/>
      <c r="O78" s="42"/>
      <c r="P78" s="43"/>
      <c r="Q78" s="35"/>
      <c r="S78" s="2">
        <f t="shared" ref="S78:S79" si="27">(F78+K78+N78)/M78</f>
        <v>7.5</v>
      </c>
      <c r="T78" s="2">
        <f t="shared" ref="T78:T79" si="28">(F78+K78)/M78</f>
        <v>7.5</v>
      </c>
      <c r="U78" s="2">
        <f>VLOOKUP(A78,[1]TDSheet!$A:$T,20,0)</f>
        <v>1.6</v>
      </c>
      <c r="V78" s="2">
        <f>VLOOKUP(A78,[1]TDSheet!$A:$U,21,0)</f>
        <v>0.2</v>
      </c>
      <c r="W78" s="2">
        <f>VLOOKUP(A78,[1]TDSheet!$A:$M,13,0)</f>
        <v>0</v>
      </c>
      <c r="X78" s="2" t="str">
        <f>VLOOKUP(A78,[1]TDSheet!$A:$V,22,0)</f>
        <v>Разблокировать</v>
      </c>
      <c r="Y78" s="2">
        <f t="shared" si="22"/>
        <v>0</v>
      </c>
      <c r="Z78" s="2">
        <f t="shared" si="23"/>
        <v>0</v>
      </c>
    </row>
    <row r="79" spans="1:26" ht="11.1" customHeight="1" x14ac:dyDescent="0.2">
      <c r="A79" s="47" t="s">
        <v>126</v>
      </c>
      <c r="B79" s="47" t="s">
        <v>14</v>
      </c>
      <c r="C79" s="26"/>
      <c r="D79" s="26"/>
      <c r="E79" s="26"/>
      <c r="F79" s="26"/>
      <c r="G79" s="48">
        <v>0</v>
      </c>
      <c r="H79" s="24">
        <f>VLOOKUP(A79,[1]TDSheet!$A:$H,8,0)</f>
        <v>50</v>
      </c>
      <c r="I79" s="24"/>
      <c r="J79" s="24">
        <f t="shared" si="19"/>
        <v>0</v>
      </c>
      <c r="K79" s="24"/>
      <c r="L79" s="24"/>
      <c r="M79" s="24">
        <f t="shared" si="20"/>
        <v>0</v>
      </c>
      <c r="N79" s="49">
        <v>30</v>
      </c>
      <c r="O79" s="50">
        <f t="shared" si="21"/>
        <v>30</v>
      </c>
      <c r="P79" s="51"/>
      <c r="Q79" s="52"/>
      <c r="R79" s="24"/>
      <c r="S79" s="24" t="e">
        <f t="shared" si="27"/>
        <v>#DIV/0!</v>
      </c>
      <c r="T79" s="24" t="e">
        <f t="shared" si="28"/>
        <v>#DIV/0!</v>
      </c>
      <c r="U79" s="24">
        <f>VLOOKUP(A79,[1]TDSheet!$A:$T,20,0)</f>
        <v>0</v>
      </c>
      <c r="V79" s="24">
        <f>VLOOKUP(A79,[1]TDSheet!$A:$U,21,0)</f>
        <v>4</v>
      </c>
      <c r="W79" s="24">
        <f>VLOOKUP(A79,[1]TDSheet!$A:$M,13,0)</f>
        <v>0</v>
      </c>
      <c r="X79" s="24" t="s">
        <v>141</v>
      </c>
      <c r="Y79" s="24">
        <f t="shared" si="22"/>
        <v>0</v>
      </c>
      <c r="Z79" s="24">
        <f t="shared" si="23"/>
        <v>0</v>
      </c>
    </row>
    <row r="80" spans="1:26" ht="21.95" customHeight="1" x14ac:dyDescent="0.2">
      <c r="A80" s="8" t="s">
        <v>81</v>
      </c>
      <c r="B80" s="8" t="s">
        <v>9</v>
      </c>
      <c r="C80" s="9">
        <v>13.638</v>
      </c>
      <c r="D80" s="9"/>
      <c r="E80" s="9">
        <v>0.82799999999999996</v>
      </c>
      <c r="F80" s="9">
        <v>12.022</v>
      </c>
      <c r="G80" s="21">
        <f>VLOOKUP(A80,[1]TDSheet!$A:$G,7,0)</f>
        <v>0</v>
      </c>
      <c r="H80" s="2">
        <f>VLOOKUP(A80,[1]TDSheet!$A:$H,8,0)</f>
        <v>45</v>
      </c>
      <c r="I80" s="2">
        <f>VLOOKUP(A80,[2]Бердянск!$A:$E,4,0)</f>
        <v>1.6160000000000001</v>
      </c>
      <c r="J80" s="2">
        <f t="shared" si="19"/>
        <v>-0.78800000000000014</v>
      </c>
      <c r="M80" s="2">
        <f t="shared" si="20"/>
        <v>0.27599999999999997</v>
      </c>
      <c r="N80" s="33"/>
      <c r="O80" s="42"/>
      <c r="P80" s="43"/>
      <c r="Q80" s="35"/>
      <c r="S80" s="2">
        <f t="shared" si="25"/>
        <v>3.2587010734034476</v>
      </c>
      <c r="T80" s="2">
        <f t="shared" si="26"/>
        <v>3.2587010734034476</v>
      </c>
      <c r="U80" s="2">
        <f>VLOOKUP(A80,[1]TDSheet!$A:$T,20,0)</f>
        <v>0</v>
      </c>
      <c r="V80" s="2">
        <f>VLOOKUP(A80,[1]TDSheet!$A:$U,21,0)</f>
        <v>3.6892000000000005</v>
      </c>
      <c r="W80" s="2">
        <f>VLOOKUP(A80,[1]TDSheet!$A:$M,13,0)</f>
        <v>2.8864000000000001</v>
      </c>
      <c r="X80" s="23" t="str">
        <f>VLOOKUP(A80,[1]TDSheet!$A:$V,22,0)</f>
        <v>Заблокировать</v>
      </c>
      <c r="Y80" s="2">
        <f t="shared" si="22"/>
        <v>0</v>
      </c>
      <c r="Z80" s="2">
        <f t="shared" si="23"/>
        <v>0</v>
      </c>
    </row>
    <row r="81" spans="1:26" ht="21.95" customHeight="1" x14ac:dyDescent="0.2">
      <c r="A81" s="22" t="s">
        <v>127</v>
      </c>
      <c r="B81" s="22" t="s">
        <v>9</v>
      </c>
      <c r="C81" s="9"/>
      <c r="D81" s="9"/>
      <c r="E81" s="9"/>
      <c r="F81" s="9"/>
      <c r="G81" s="21">
        <f>VLOOKUP(A81,[1]TDSheet!$A:$G,7,0)</f>
        <v>1</v>
      </c>
      <c r="H81" s="2">
        <f>VLOOKUP(A81,[1]TDSheet!$A:$H,8,0)</f>
        <v>50</v>
      </c>
      <c r="J81" s="2">
        <f t="shared" si="19"/>
        <v>0</v>
      </c>
      <c r="K81" s="2">
        <f>VLOOKUP(A81,[1]TDSheet!$A:$N,14,0)</f>
        <v>15</v>
      </c>
      <c r="M81" s="2">
        <f t="shared" si="20"/>
        <v>0</v>
      </c>
      <c r="N81" s="33"/>
      <c r="O81" s="42"/>
      <c r="P81" s="43"/>
      <c r="Q81" s="35"/>
      <c r="S81" s="2" t="e">
        <f>(F81+K81+N81)/M81</f>
        <v>#DIV/0!</v>
      </c>
      <c r="T81" s="2" t="e">
        <f>(F81+K81)/M81</f>
        <v>#DIV/0!</v>
      </c>
      <c r="U81" s="2">
        <f>VLOOKUP(A81,[1]TDSheet!$A:$T,20,0)</f>
        <v>0.9071999999999999</v>
      </c>
      <c r="V81" s="2">
        <f>VLOOKUP(A81,[1]TDSheet!$A:$U,21,0)</f>
        <v>0</v>
      </c>
      <c r="W81" s="2">
        <f>VLOOKUP(A81,[1]TDSheet!$A:$M,13,0)</f>
        <v>2.1076000000000001</v>
      </c>
      <c r="Y81" s="2">
        <f t="shared" si="22"/>
        <v>0</v>
      </c>
      <c r="Z81" s="2">
        <f t="shared" si="23"/>
        <v>0</v>
      </c>
    </row>
    <row r="82" spans="1:26" ht="21.95" customHeight="1" x14ac:dyDescent="0.2">
      <c r="A82" s="8" t="s">
        <v>82</v>
      </c>
      <c r="B82" s="8" t="s">
        <v>14</v>
      </c>
      <c r="C82" s="9">
        <v>7</v>
      </c>
      <c r="D82" s="9"/>
      <c r="E82" s="9"/>
      <c r="F82" s="9">
        <v>7</v>
      </c>
      <c r="G82" s="21">
        <f>VLOOKUP(A82,[1]TDSheet!$A:$G,7,0)</f>
        <v>0</v>
      </c>
      <c r="H82" s="2">
        <f>VLOOKUP(A82,[1]TDSheet!$A:$H,8,0)</f>
        <v>90</v>
      </c>
      <c r="J82" s="2">
        <f t="shared" si="19"/>
        <v>0</v>
      </c>
      <c r="M82" s="2">
        <f t="shared" si="20"/>
        <v>0</v>
      </c>
      <c r="N82" s="33"/>
      <c r="O82" s="42"/>
      <c r="P82" s="43"/>
      <c r="Q82" s="35"/>
      <c r="S82" s="2">
        <f t="shared" si="25"/>
        <v>3.5</v>
      </c>
      <c r="T82" s="2">
        <f t="shared" si="26"/>
        <v>3.5</v>
      </c>
      <c r="U82" s="2">
        <f>VLOOKUP(A82,[1]TDSheet!$A:$T,20,0)</f>
        <v>2.2000000000000002</v>
      </c>
      <c r="V82" s="2">
        <f>VLOOKUP(A82,[1]TDSheet!$A:$U,21,0)</f>
        <v>2</v>
      </c>
      <c r="W82" s="2">
        <f>VLOOKUP(A82,[1]TDSheet!$A:$M,13,0)</f>
        <v>2</v>
      </c>
      <c r="X82" s="23" t="str">
        <f>VLOOKUP(A82,[1]TDSheet!$A:$V,22,0)</f>
        <v>Заблокировать</v>
      </c>
      <c r="Y82" s="2">
        <f t="shared" si="22"/>
        <v>0</v>
      </c>
      <c r="Z82" s="2">
        <f t="shared" si="23"/>
        <v>0</v>
      </c>
    </row>
    <row r="83" spans="1:26" ht="21.95" customHeight="1" x14ac:dyDescent="0.2">
      <c r="A83" s="8" t="s">
        <v>83</v>
      </c>
      <c r="B83" s="8" t="s">
        <v>14</v>
      </c>
      <c r="C83" s="9">
        <v>20</v>
      </c>
      <c r="D83" s="9"/>
      <c r="E83" s="9">
        <v>10</v>
      </c>
      <c r="F83" s="9">
        <v>10</v>
      </c>
      <c r="G83" s="21">
        <f>VLOOKUP(A83,[1]TDSheet!$A:$G,7,0)</f>
        <v>0</v>
      </c>
      <c r="H83" s="2">
        <f>VLOOKUP(A83,[1]TDSheet!$A:$H,8,0)</f>
        <v>90</v>
      </c>
      <c r="I83" s="2">
        <f>VLOOKUP(A83,[2]Бердянск!$A:$E,4,0)</f>
        <v>10</v>
      </c>
      <c r="J83" s="2">
        <f t="shared" si="19"/>
        <v>0</v>
      </c>
      <c r="M83" s="2">
        <f t="shared" si="20"/>
        <v>3.3333333333333335</v>
      </c>
      <c r="N83" s="33"/>
      <c r="O83" s="42"/>
      <c r="P83" s="43"/>
      <c r="Q83" s="35"/>
      <c r="S83" s="2">
        <f t="shared" si="25"/>
        <v>5</v>
      </c>
      <c r="T83" s="2">
        <f t="shared" si="26"/>
        <v>5</v>
      </c>
      <c r="U83" s="2">
        <f>VLOOKUP(A83,[1]TDSheet!$A:$T,20,0)</f>
        <v>0</v>
      </c>
      <c r="V83" s="2">
        <f>VLOOKUP(A83,[1]TDSheet!$A:$U,21,0)</f>
        <v>2</v>
      </c>
      <c r="W83" s="2">
        <f>VLOOKUP(A83,[1]TDSheet!$A:$M,13,0)</f>
        <v>0</v>
      </c>
      <c r="X83" s="23" t="str">
        <f>VLOOKUP(A83,[1]TDSheet!$A:$V,22,0)</f>
        <v>Заблокировать</v>
      </c>
      <c r="Y83" s="2">
        <f t="shared" si="22"/>
        <v>0</v>
      </c>
      <c r="Z83" s="2">
        <f t="shared" si="23"/>
        <v>0</v>
      </c>
    </row>
    <row r="84" spans="1:26" ht="21.95" customHeight="1" x14ac:dyDescent="0.2">
      <c r="A84" s="22" t="s">
        <v>128</v>
      </c>
      <c r="B84" s="22" t="s">
        <v>14</v>
      </c>
      <c r="C84" s="9"/>
      <c r="D84" s="9"/>
      <c r="E84" s="9"/>
      <c r="F84" s="9"/>
      <c r="G84" s="21">
        <f>VLOOKUP(A84,[1]TDSheet!$A:$G,7,0)</f>
        <v>0.5</v>
      </c>
      <c r="H84" s="2">
        <f>VLOOKUP(A84,[1]TDSheet!$A:$H,8,0)</f>
        <v>55</v>
      </c>
      <c r="J84" s="2">
        <f t="shared" si="19"/>
        <v>0</v>
      </c>
      <c r="K84" s="2">
        <f>VLOOKUP(A84,[1]TDSheet!$A:$N,14,0)</f>
        <v>15</v>
      </c>
      <c r="M84" s="2">
        <f t="shared" si="20"/>
        <v>0</v>
      </c>
      <c r="N84" s="33"/>
      <c r="O84" s="42"/>
      <c r="P84" s="43"/>
      <c r="Q84" s="35"/>
      <c r="S84" s="2" t="e">
        <f t="shared" ref="S84:S85" si="29">(F84+K84+N84)/M84</f>
        <v>#DIV/0!</v>
      </c>
      <c r="T84" s="2" t="e">
        <f t="shared" ref="T84:T85" si="30">(F84+K84)/M84</f>
        <v>#DIV/0!</v>
      </c>
      <c r="U84" s="2">
        <f>VLOOKUP(A84,[1]TDSheet!$A:$T,20,0)</f>
        <v>0</v>
      </c>
      <c r="V84" s="2">
        <f>VLOOKUP(A84,[1]TDSheet!$A:$U,21,0)</f>
        <v>0</v>
      </c>
      <c r="W84" s="2">
        <f>VLOOKUP(A84,[1]TDSheet!$A:$M,13,0)</f>
        <v>2</v>
      </c>
      <c r="Y84" s="2">
        <f t="shared" si="22"/>
        <v>0</v>
      </c>
      <c r="Z84" s="2">
        <f t="shared" si="23"/>
        <v>0</v>
      </c>
    </row>
    <row r="85" spans="1:26" ht="21.95" customHeight="1" x14ac:dyDescent="0.2">
      <c r="A85" s="8" t="s">
        <v>84</v>
      </c>
      <c r="B85" s="8" t="s">
        <v>9</v>
      </c>
      <c r="C85" s="9">
        <v>32.109000000000002</v>
      </c>
      <c r="D85" s="9"/>
      <c r="E85" s="9"/>
      <c r="F85" s="9"/>
      <c r="G85" s="21">
        <f>VLOOKUP(A85,[1]TDSheet!$A:$G,7,0)</f>
        <v>1</v>
      </c>
      <c r="H85" s="2">
        <f>VLOOKUP(A85,[1]TDSheet!$A:$H,8,0)</f>
        <v>35</v>
      </c>
      <c r="J85" s="2">
        <f t="shared" si="19"/>
        <v>0</v>
      </c>
      <c r="M85" s="2">
        <f t="shared" si="20"/>
        <v>0</v>
      </c>
      <c r="N85" s="33">
        <v>25</v>
      </c>
      <c r="O85" s="42">
        <f t="shared" si="21"/>
        <v>25</v>
      </c>
      <c r="P85" s="43"/>
      <c r="Q85" s="35"/>
      <c r="S85" s="2" t="e">
        <f t="shared" si="29"/>
        <v>#DIV/0!</v>
      </c>
      <c r="T85" s="2" t="e">
        <f t="shared" si="30"/>
        <v>#DIV/0!</v>
      </c>
      <c r="U85" s="2">
        <f>VLOOKUP(A85,[1]TDSheet!$A:$T,20,0)</f>
        <v>0</v>
      </c>
      <c r="V85" s="2">
        <f>VLOOKUP(A85,[1]TDSheet!$A:$U,21,0)</f>
        <v>4.3561999999999994</v>
      </c>
      <c r="W85" s="2">
        <f>VLOOKUP(A85,[1]TDSheet!$A:$M,13,0)</f>
        <v>0</v>
      </c>
      <c r="X85" s="2" t="str">
        <f>VLOOKUP(A85,[1]TDSheet!$A:$V,22,0)</f>
        <v>Разблокировать</v>
      </c>
      <c r="Y85" s="2">
        <f t="shared" si="22"/>
        <v>25</v>
      </c>
      <c r="Z85" s="2">
        <f t="shared" si="23"/>
        <v>0</v>
      </c>
    </row>
    <row r="86" spans="1:26" ht="21.95" customHeight="1" x14ac:dyDescent="0.2">
      <c r="A86" s="8" t="s">
        <v>85</v>
      </c>
      <c r="B86" s="8" t="s">
        <v>9</v>
      </c>
      <c r="C86" s="9">
        <v>31.434999999999999</v>
      </c>
      <c r="D86" s="9"/>
      <c r="E86" s="9">
        <v>2.6680000000000001</v>
      </c>
      <c r="F86" s="9">
        <v>27.427</v>
      </c>
      <c r="G86" s="21">
        <f>VLOOKUP(A86,[1]TDSheet!$A:$G,7,0)</f>
        <v>0</v>
      </c>
      <c r="H86" s="2">
        <f>VLOOKUP(A86,[1]TDSheet!$A:$H,8,0)</f>
        <v>35</v>
      </c>
      <c r="I86" s="2">
        <f>VLOOKUP(A86,[2]Бердянск!$A:$E,4,0)</f>
        <v>2.6680000000000001</v>
      </c>
      <c r="J86" s="2">
        <f t="shared" si="19"/>
        <v>0</v>
      </c>
      <c r="M86" s="2">
        <f t="shared" si="20"/>
        <v>0.88933333333333342</v>
      </c>
      <c r="N86" s="33"/>
      <c r="O86" s="42"/>
      <c r="P86" s="43"/>
      <c r="Q86" s="35"/>
      <c r="S86" s="2">
        <f t="shared" si="25"/>
        <v>9.125299441043385</v>
      </c>
      <c r="T86" s="2">
        <f t="shared" si="26"/>
        <v>9.125299441043385</v>
      </c>
      <c r="U86" s="2">
        <f>VLOOKUP(A86,[1]TDSheet!$A:$T,20,0)</f>
        <v>0</v>
      </c>
      <c r="V86" s="2">
        <f>VLOOKUP(A86,[1]TDSheet!$A:$U,21,0)</f>
        <v>3.0056000000000003</v>
      </c>
      <c r="W86" s="2">
        <f>VLOOKUP(A86,[1]TDSheet!$A:$M,13,0)</f>
        <v>7.7493999999999996</v>
      </c>
      <c r="X86" s="23" t="str">
        <f>VLOOKUP(A86,[1]TDSheet!$A:$V,22,0)</f>
        <v>Заблокировать</v>
      </c>
      <c r="Y86" s="2">
        <f t="shared" si="22"/>
        <v>0</v>
      </c>
      <c r="Z86" s="2">
        <f t="shared" si="23"/>
        <v>0</v>
      </c>
    </row>
    <row r="87" spans="1:26" ht="21.95" customHeight="1" x14ac:dyDescent="0.2">
      <c r="A87" s="8" t="s">
        <v>86</v>
      </c>
      <c r="B87" s="8" t="s">
        <v>9</v>
      </c>
      <c r="C87" s="9">
        <v>14.321</v>
      </c>
      <c r="D87" s="9">
        <v>0.13300000000000001</v>
      </c>
      <c r="E87" s="9">
        <v>9.6989999999999998</v>
      </c>
      <c r="F87" s="9"/>
      <c r="G87" s="21">
        <v>1</v>
      </c>
      <c r="H87" s="2">
        <v>40</v>
      </c>
      <c r="I87" s="2">
        <f>VLOOKUP(A87,[2]Бердянск!$A:$E,4,0)</f>
        <v>9.6989999999999998</v>
      </c>
      <c r="J87" s="2">
        <f t="shared" si="19"/>
        <v>0</v>
      </c>
      <c r="M87" s="2">
        <f t="shared" si="20"/>
        <v>3.2330000000000001</v>
      </c>
      <c r="N87" s="34">
        <v>20</v>
      </c>
      <c r="O87" s="42">
        <f t="shared" si="21"/>
        <v>20</v>
      </c>
      <c r="P87" s="44"/>
      <c r="Q87" s="35"/>
      <c r="S87" s="2">
        <f>(F87+K87+N87)/M87</f>
        <v>6.1862047633776678</v>
      </c>
      <c r="T87" s="2">
        <f>(F87+K87)/M87</f>
        <v>0</v>
      </c>
      <c r="U87" s="2">
        <v>0</v>
      </c>
      <c r="V87" s="2">
        <v>0</v>
      </c>
      <c r="W87" s="2">
        <v>0</v>
      </c>
      <c r="Y87" s="2">
        <f t="shared" si="22"/>
        <v>20</v>
      </c>
      <c r="Z87" s="2">
        <f t="shared" si="23"/>
        <v>0</v>
      </c>
    </row>
    <row r="88" spans="1:26" ht="21.95" customHeight="1" x14ac:dyDescent="0.2">
      <c r="A88" s="8" t="s">
        <v>87</v>
      </c>
      <c r="B88" s="8" t="s">
        <v>14</v>
      </c>
      <c r="C88" s="9">
        <v>16</v>
      </c>
      <c r="D88" s="9"/>
      <c r="E88" s="9">
        <v>4</v>
      </c>
      <c r="F88" s="9">
        <v>12</v>
      </c>
      <c r="G88" s="21">
        <f>VLOOKUP(A88,[1]TDSheet!$A:$G,7,0)</f>
        <v>0</v>
      </c>
      <c r="H88" s="2">
        <f>VLOOKUP(A88,[1]TDSheet!$A:$H,8,0)</f>
        <v>120</v>
      </c>
      <c r="I88" s="2">
        <f>VLOOKUP(A88,[2]Бердянск!$A:$E,4,0)</f>
        <v>4</v>
      </c>
      <c r="J88" s="2">
        <f t="shared" si="19"/>
        <v>0</v>
      </c>
      <c r="M88" s="2">
        <f t="shared" si="20"/>
        <v>1.3333333333333333</v>
      </c>
      <c r="N88" s="33"/>
      <c r="O88" s="42"/>
      <c r="P88" s="43"/>
      <c r="Q88" s="35"/>
      <c r="S88" s="2">
        <f t="shared" si="25"/>
        <v>12</v>
      </c>
      <c r="T88" s="2">
        <f t="shared" si="26"/>
        <v>12</v>
      </c>
      <c r="U88" s="2">
        <f>VLOOKUP(A88,[1]TDSheet!$A:$T,20,0)</f>
        <v>2.8</v>
      </c>
      <c r="V88" s="2">
        <f>VLOOKUP(A88,[1]TDSheet!$A:$U,21,0)</f>
        <v>1</v>
      </c>
      <c r="W88" s="2">
        <f>VLOOKUP(A88,[1]TDSheet!$A:$M,13,0)</f>
        <v>2</v>
      </c>
      <c r="X88" s="23" t="str">
        <f>VLOOKUP(A88,[1]TDSheet!$A:$V,22,0)</f>
        <v>Заблокировать</v>
      </c>
      <c r="Y88" s="2">
        <f t="shared" si="22"/>
        <v>0</v>
      </c>
      <c r="Z88" s="2">
        <f t="shared" si="23"/>
        <v>0</v>
      </c>
    </row>
    <row r="89" spans="1:26" ht="21.95" customHeight="1" x14ac:dyDescent="0.2">
      <c r="A89" s="8" t="s">
        <v>88</v>
      </c>
      <c r="B89" s="8" t="s">
        <v>14</v>
      </c>
      <c r="C89" s="9">
        <v>20</v>
      </c>
      <c r="D89" s="9"/>
      <c r="E89" s="9">
        <v>5</v>
      </c>
      <c r="F89" s="9">
        <v>10</v>
      </c>
      <c r="G89" s="21">
        <f>VLOOKUP(A89,[1]TDSheet!$A:$G,7,0)</f>
        <v>0.1</v>
      </c>
      <c r="H89" s="2">
        <f>VLOOKUP(A89,[1]TDSheet!$A:$H,8,0)</f>
        <v>730</v>
      </c>
      <c r="I89" s="2">
        <f>VLOOKUP(A89,[2]Бердянск!$A:$E,4,0)</f>
        <v>5</v>
      </c>
      <c r="J89" s="2">
        <f t="shared" si="19"/>
        <v>0</v>
      </c>
      <c r="K89" s="2">
        <f>VLOOKUP(A89,[1]TDSheet!$A:$N,14,0)</f>
        <v>10</v>
      </c>
      <c r="M89" s="2">
        <f t="shared" si="20"/>
        <v>1.6666666666666667</v>
      </c>
      <c r="N89" s="33"/>
      <c r="O89" s="42"/>
      <c r="P89" s="43"/>
      <c r="Q89" s="35"/>
      <c r="S89" s="2">
        <f t="shared" ref="S89:S92" si="31">(F89+K89+N89)/M89</f>
        <v>12</v>
      </c>
      <c r="T89" s="2">
        <f t="shared" ref="T89:T92" si="32">(F89+K89)/M89</f>
        <v>12</v>
      </c>
      <c r="U89" s="2">
        <f>VLOOKUP(A89,[1]TDSheet!$A:$T,20,0)</f>
        <v>2</v>
      </c>
      <c r="V89" s="2">
        <f>VLOOKUP(A89,[1]TDSheet!$A:$U,21,0)</f>
        <v>2</v>
      </c>
      <c r="W89" s="2">
        <f>VLOOKUP(A89,[1]TDSheet!$A:$M,13,0)</f>
        <v>2.4</v>
      </c>
      <c r="X89" s="2" t="str">
        <f>VLOOKUP(A89,[1]TDSheet!$A:$V,22,0)</f>
        <v>Разблокировать</v>
      </c>
      <c r="Y89" s="2">
        <f t="shared" si="22"/>
        <v>0</v>
      </c>
      <c r="Z89" s="2">
        <f t="shared" si="23"/>
        <v>0</v>
      </c>
    </row>
    <row r="90" spans="1:26" ht="11.1" customHeight="1" x14ac:dyDescent="0.2">
      <c r="A90" s="8" t="s">
        <v>89</v>
      </c>
      <c r="B90" s="8" t="s">
        <v>14</v>
      </c>
      <c r="C90" s="9">
        <v>40</v>
      </c>
      <c r="D90" s="9"/>
      <c r="E90" s="9">
        <v>8</v>
      </c>
      <c r="F90" s="9">
        <v>32</v>
      </c>
      <c r="G90" s="21">
        <f>VLOOKUP(A90,[1]TDSheet!$A:$G,7,0)</f>
        <v>0.33</v>
      </c>
      <c r="H90" s="2">
        <f>VLOOKUP(A90,[1]TDSheet!$A:$H,8,0)</f>
        <v>40</v>
      </c>
      <c r="I90" s="2">
        <f>VLOOKUP(A90,[2]Бердянск!$A:$E,4,0)</f>
        <v>8</v>
      </c>
      <c r="J90" s="2">
        <f t="shared" si="19"/>
        <v>0</v>
      </c>
      <c r="K90" s="2">
        <f>VLOOKUP(A90,[1]TDSheet!$A:$N,14,0)</f>
        <v>35</v>
      </c>
      <c r="M90" s="2">
        <f t="shared" si="20"/>
        <v>2.6666666666666665</v>
      </c>
      <c r="N90" s="33"/>
      <c r="O90" s="42"/>
      <c r="P90" s="43"/>
      <c r="Q90" s="35"/>
      <c r="S90" s="2">
        <f t="shared" si="31"/>
        <v>25.125</v>
      </c>
      <c r="T90" s="2">
        <f t="shared" si="32"/>
        <v>25.125</v>
      </c>
      <c r="U90" s="2">
        <f>VLOOKUP(A90,[1]TDSheet!$A:$T,20,0)</f>
        <v>4.8</v>
      </c>
      <c r="V90" s="2">
        <f>VLOOKUP(A90,[1]TDSheet!$A:$U,21,0)</f>
        <v>1.2</v>
      </c>
      <c r="W90" s="2">
        <f>VLOOKUP(A90,[1]TDSheet!$A:$M,13,0)</f>
        <v>6.4</v>
      </c>
      <c r="Y90" s="2">
        <f t="shared" si="22"/>
        <v>0</v>
      </c>
      <c r="Z90" s="2">
        <f t="shared" si="23"/>
        <v>0</v>
      </c>
    </row>
    <row r="91" spans="1:26" ht="21.95" customHeight="1" x14ac:dyDescent="0.2">
      <c r="A91" s="8" t="s">
        <v>90</v>
      </c>
      <c r="B91" s="8" t="s">
        <v>14</v>
      </c>
      <c r="C91" s="9">
        <v>9</v>
      </c>
      <c r="D91" s="9"/>
      <c r="E91" s="9"/>
      <c r="F91" s="9">
        <v>9</v>
      </c>
      <c r="G91" s="21">
        <f>VLOOKUP(A91,[1]TDSheet!$A:$G,7,0)</f>
        <v>0.33</v>
      </c>
      <c r="H91" s="2">
        <f>VLOOKUP(A91,[1]TDSheet!$A:$H,8,0)</f>
        <v>40</v>
      </c>
      <c r="J91" s="2">
        <f t="shared" si="19"/>
        <v>0</v>
      </c>
      <c r="K91" s="2">
        <f>VLOOKUP(A91,[1]TDSheet!$A:$N,14,0)</f>
        <v>50</v>
      </c>
      <c r="M91" s="2">
        <f t="shared" si="20"/>
        <v>0</v>
      </c>
      <c r="N91" s="33"/>
      <c r="O91" s="42"/>
      <c r="P91" s="43"/>
      <c r="Q91" s="35"/>
      <c r="S91" s="2" t="e">
        <f t="shared" si="31"/>
        <v>#DIV/0!</v>
      </c>
      <c r="T91" s="2" t="e">
        <f t="shared" si="32"/>
        <v>#DIV/0!</v>
      </c>
      <c r="U91" s="2">
        <f>VLOOKUP(A91,[1]TDSheet!$A:$T,20,0)</f>
        <v>4.2</v>
      </c>
      <c r="V91" s="2">
        <f>VLOOKUP(A91,[1]TDSheet!$A:$U,21,0)</f>
        <v>0.4</v>
      </c>
      <c r="W91" s="2">
        <f>VLOOKUP(A91,[1]TDSheet!$A:$M,13,0)</f>
        <v>5.8</v>
      </c>
      <c r="Y91" s="2">
        <f t="shared" si="22"/>
        <v>0</v>
      </c>
      <c r="Z91" s="2">
        <f t="shared" si="23"/>
        <v>0</v>
      </c>
    </row>
    <row r="92" spans="1:26" ht="11.1" customHeight="1" x14ac:dyDescent="0.2">
      <c r="A92" s="8" t="s">
        <v>91</v>
      </c>
      <c r="B92" s="8" t="s">
        <v>14</v>
      </c>
      <c r="C92" s="9">
        <v>19</v>
      </c>
      <c r="D92" s="9"/>
      <c r="E92" s="9"/>
      <c r="F92" s="9">
        <v>19</v>
      </c>
      <c r="G92" s="21">
        <f>VLOOKUP(A92,[1]TDSheet!$A:$G,7,0)</f>
        <v>0.3</v>
      </c>
      <c r="H92" s="2">
        <f>VLOOKUP(A92,[1]TDSheet!$A:$H,8,0)</f>
        <v>40</v>
      </c>
      <c r="J92" s="2">
        <f t="shared" si="19"/>
        <v>0</v>
      </c>
      <c r="M92" s="2">
        <f t="shared" si="20"/>
        <v>0</v>
      </c>
      <c r="N92" s="33"/>
      <c r="O92" s="42"/>
      <c r="P92" s="43"/>
      <c r="Q92" s="35"/>
      <c r="S92" s="2" t="e">
        <f t="shared" si="31"/>
        <v>#DIV/0!</v>
      </c>
      <c r="T92" s="2" t="e">
        <f t="shared" si="32"/>
        <v>#DIV/0!</v>
      </c>
      <c r="U92" s="2">
        <f>VLOOKUP(A92,[1]TDSheet!$A:$T,20,0)</f>
        <v>2.8</v>
      </c>
      <c r="V92" s="2">
        <f>VLOOKUP(A92,[1]TDSheet!$A:$U,21,0)</f>
        <v>1.6</v>
      </c>
      <c r="W92" s="2">
        <f>VLOOKUP(A92,[1]TDSheet!$A:$M,13,0)</f>
        <v>1</v>
      </c>
      <c r="X92" s="32" t="s">
        <v>139</v>
      </c>
      <c r="Y92" s="2">
        <f t="shared" si="22"/>
        <v>0</v>
      </c>
      <c r="Z92" s="2">
        <f t="shared" si="23"/>
        <v>0</v>
      </c>
    </row>
    <row r="93" spans="1:26" ht="11.1" customHeight="1" x14ac:dyDescent="0.2">
      <c r="A93" s="8" t="s">
        <v>92</v>
      </c>
      <c r="B93" s="8" t="s">
        <v>9</v>
      </c>
      <c r="C93" s="9">
        <v>22.065000000000001</v>
      </c>
      <c r="D93" s="9"/>
      <c r="E93" s="9"/>
      <c r="F93" s="28">
        <v>22.065000000000001</v>
      </c>
      <c r="G93" s="21">
        <f>VLOOKUP(A93,[1]TDSheet!$A:$G,7,0)</f>
        <v>0</v>
      </c>
      <c r="H93" s="2">
        <f>VLOOKUP(A93,[1]TDSheet!$A:$H,8,0)</f>
        <v>45</v>
      </c>
      <c r="J93" s="2">
        <f t="shared" si="19"/>
        <v>0</v>
      </c>
      <c r="M93" s="2">
        <f t="shared" si="20"/>
        <v>0</v>
      </c>
      <c r="N93" s="33"/>
      <c r="O93" s="42"/>
      <c r="P93" s="43"/>
      <c r="Q93" s="35"/>
      <c r="S93" s="2">
        <f t="shared" si="25"/>
        <v>9.872483221476509</v>
      </c>
      <c r="T93" s="2">
        <f t="shared" si="26"/>
        <v>9.872483221476509</v>
      </c>
      <c r="U93" s="2">
        <f>VLOOKUP(A93,[1]TDSheet!$A:$T,20,0)</f>
        <v>2.7305999999999999</v>
      </c>
      <c r="V93" s="2">
        <f>VLOOKUP(A93,[1]TDSheet!$A:$U,21,0)</f>
        <v>2.2350000000000003</v>
      </c>
      <c r="W93" s="2">
        <f>VLOOKUP(A93,[1]TDSheet!$A:$M,13,0)</f>
        <v>2.5056000000000003</v>
      </c>
      <c r="X93" s="2" t="s">
        <v>138</v>
      </c>
      <c r="Y93" s="2">
        <f t="shared" si="22"/>
        <v>0</v>
      </c>
      <c r="Z93" s="2">
        <f t="shared" si="23"/>
        <v>0</v>
      </c>
    </row>
    <row r="94" spans="1:26" ht="11.1" customHeight="1" x14ac:dyDescent="0.2">
      <c r="A94" s="25" t="s">
        <v>93</v>
      </c>
      <c r="B94" s="25" t="s">
        <v>14</v>
      </c>
      <c r="C94" s="26">
        <v>3</v>
      </c>
      <c r="D94" s="26"/>
      <c r="E94" s="26"/>
      <c r="F94" s="26">
        <v>3</v>
      </c>
      <c r="G94" s="21">
        <f>VLOOKUP(A94,[1]TDSheet!$A:$G,7,0)</f>
        <v>0</v>
      </c>
      <c r="H94" s="2">
        <f>VLOOKUP(A94,[1]TDSheet!$A:$H,8,0)</f>
        <v>50</v>
      </c>
      <c r="J94" s="2">
        <f t="shared" si="19"/>
        <v>0</v>
      </c>
      <c r="M94" s="2">
        <f t="shared" si="20"/>
        <v>0</v>
      </c>
      <c r="N94" s="33"/>
      <c r="O94" s="42"/>
      <c r="P94" s="43"/>
      <c r="Q94" s="35"/>
      <c r="S94" s="2">
        <f t="shared" si="25"/>
        <v>3.75</v>
      </c>
      <c r="T94" s="2">
        <f t="shared" si="26"/>
        <v>3.75</v>
      </c>
      <c r="U94" s="2">
        <f>VLOOKUP(A94,[1]TDSheet!$A:$T,20,0)</f>
        <v>2.6</v>
      </c>
      <c r="V94" s="2">
        <f>VLOOKUP(A94,[1]TDSheet!$A:$U,21,0)</f>
        <v>0.8</v>
      </c>
      <c r="W94" s="2">
        <f>VLOOKUP(A94,[1]TDSheet!$A:$M,13,0)</f>
        <v>0</v>
      </c>
      <c r="X94" s="24" t="str">
        <f>VLOOKUP(A94,[1]TDSheet!$A:$V,22,0)</f>
        <v>устар.</v>
      </c>
      <c r="Y94" s="2">
        <f t="shared" si="22"/>
        <v>0</v>
      </c>
      <c r="Z94" s="2">
        <f t="shared" si="23"/>
        <v>0</v>
      </c>
    </row>
    <row r="95" spans="1:26" ht="11.1" customHeight="1" x14ac:dyDescent="0.2">
      <c r="A95" s="8" t="s">
        <v>94</v>
      </c>
      <c r="B95" s="8" t="s">
        <v>14</v>
      </c>
      <c r="C95" s="10"/>
      <c r="D95" s="9"/>
      <c r="E95" s="9"/>
      <c r="F95" s="28">
        <v>-12</v>
      </c>
      <c r="G95" s="21">
        <v>0</v>
      </c>
      <c r="H95" s="2" t="e">
        <f>VLOOKUP(A95,[1]TDSheet!$A:$H,8,0)</f>
        <v>#N/A</v>
      </c>
      <c r="J95" s="2">
        <f t="shared" si="19"/>
        <v>0</v>
      </c>
      <c r="M95" s="2">
        <f t="shared" si="20"/>
        <v>0</v>
      </c>
      <c r="N95" s="33"/>
      <c r="O95" s="42"/>
      <c r="P95" s="43"/>
      <c r="Q95" s="35"/>
      <c r="S95" s="2" t="e">
        <f t="shared" si="25"/>
        <v>#DIV/0!</v>
      </c>
      <c r="T95" s="2" t="e">
        <f t="shared" si="26"/>
        <v>#DIV/0!</v>
      </c>
      <c r="U95" s="2">
        <v>0</v>
      </c>
      <c r="V95" s="2">
        <v>0</v>
      </c>
      <c r="W95" s="2">
        <v>0</v>
      </c>
      <c r="X95" s="30" t="s">
        <v>136</v>
      </c>
      <c r="Y95" s="2">
        <f t="shared" si="22"/>
        <v>0</v>
      </c>
      <c r="Z95" s="2">
        <f t="shared" si="23"/>
        <v>0</v>
      </c>
    </row>
    <row r="96" spans="1:26" ht="11.1" customHeight="1" x14ac:dyDescent="0.2">
      <c r="A96" s="8" t="s">
        <v>95</v>
      </c>
      <c r="B96" s="8" t="s">
        <v>14</v>
      </c>
      <c r="C96" s="10"/>
      <c r="D96" s="9"/>
      <c r="E96" s="9">
        <v>6</v>
      </c>
      <c r="F96" s="9">
        <v>-6</v>
      </c>
      <c r="G96" s="21">
        <f>VLOOKUP(A96,[1]TDSheet!$A:$G,7,0)</f>
        <v>0.45</v>
      </c>
      <c r="H96" s="2">
        <f>VLOOKUP(A96,[1]TDSheet!$A:$H,8,0)</f>
        <v>55</v>
      </c>
      <c r="I96" s="2">
        <f>VLOOKUP(A96,[2]Бердянск!$A:$E,4,0)</f>
        <v>6</v>
      </c>
      <c r="J96" s="2">
        <f t="shared" si="19"/>
        <v>0</v>
      </c>
      <c r="M96" s="2">
        <f t="shared" si="20"/>
        <v>2</v>
      </c>
      <c r="N96" s="33">
        <f t="shared" ref="N96" si="33">11*V96-K96-F96</f>
        <v>19.2</v>
      </c>
      <c r="O96" s="42">
        <f t="shared" si="21"/>
        <v>19.2</v>
      </c>
      <c r="P96" s="43"/>
      <c r="Q96" s="35"/>
      <c r="S96" s="2">
        <f t="shared" ref="S96:S97" si="34">(F96+K96+N96)/M96</f>
        <v>6.6</v>
      </c>
      <c r="T96" s="2">
        <f t="shared" ref="T96:T97" si="35">(F96+K96)/M96</f>
        <v>-3</v>
      </c>
      <c r="U96" s="2">
        <f>VLOOKUP(A96,[1]TDSheet!$A:$T,20,0)</f>
        <v>1</v>
      </c>
      <c r="V96" s="2">
        <f>VLOOKUP(A96,[1]TDSheet!$A:$U,21,0)</f>
        <v>1.2</v>
      </c>
      <c r="W96" s="2">
        <f>VLOOKUP(A96,[1]TDSheet!$A:$M,13,0)</f>
        <v>0.2</v>
      </c>
      <c r="Y96" s="2">
        <f t="shared" si="22"/>
        <v>8.64</v>
      </c>
      <c r="Z96" s="2">
        <f t="shared" si="23"/>
        <v>0</v>
      </c>
    </row>
    <row r="97" spans="1:26" ht="11.1" customHeight="1" x14ac:dyDescent="0.2">
      <c r="A97" s="8" t="s">
        <v>96</v>
      </c>
      <c r="B97" s="8" t="s">
        <v>9</v>
      </c>
      <c r="C97" s="10"/>
      <c r="D97" s="9">
        <v>1.34</v>
      </c>
      <c r="E97" s="9"/>
      <c r="F97" s="9"/>
      <c r="G97" s="21">
        <f>VLOOKUP(A97,[1]TDSheet!$A:$G,7,0)</f>
        <v>1</v>
      </c>
      <c r="H97" s="2">
        <f>VLOOKUP(A97,[1]TDSheet!$A:$H,8,0)</f>
        <v>55</v>
      </c>
      <c r="J97" s="2">
        <f t="shared" si="19"/>
        <v>0</v>
      </c>
      <c r="M97" s="2">
        <f t="shared" si="20"/>
        <v>0</v>
      </c>
      <c r="N97" s="34">
        <v>10</v>
      </c>
      <c r="O97" s="42">
        <f t="shared" si="21"/>
        <v>10</v>
      </c>
      <c r="P97" s="44"/>
      <c r="Q97" s="35"/>
      <c r="S97" s="2" t="e">
        <f t="shared" si="34"/>
        <v>#DIV/0!</v>
      </c>
      <c r="T97" s="2" t="e">
        <f t="shared" si="35"/>
        <v>#DIV/0!</v>
      </c>
      <c r="U97" s="2">
        <f>VLOOKUP(A97,[1]TDSheet!$A:$T,20,0)</f>
        <v>0</v>
      </c>
      <c r="V97" s="2">
        <f>VLOOKUP(A97,[1]TDSheet!$A:$U,21,0)</f>
        <v>0</v>
      </c>
      <c r="W97" s="2">
        <f>VLOOKUP(A97,[1]TDSheet!$A:$M,13,0)</f>
        <v>0.54400000000000004</v>
      </c>
      <c r="Y97" s="2">
        <f t="shared" si="22"/>
        <v>10</v>
      </c>
      <c r="Z97" s="2">
        <f t="shared" si="23"/>
        <v>0</v>
      </c>
    </row>
    <row r="98" spans="1:26" ht="11.1" customHeight="1" x14ac:dyDescent="0.2">
      <c r="A98" s="8" t="s">
        <v>97</v>
      </c>
      <c r="B98" s="8" t="s">
        <v>14</v>
      </c>
      <c r="C98" s="9">
        <v>156</v>
      </c>
      <c r="D98" s="9"/>
      <c r="E98" s="28">
        <v>12</v>
      </c>
      <c r="F98" s="28">
        <v>144</v>
      </c>
      <c r="G98" s="21">
        <f>VLOOKUP(A98,[1]TDSheet!$A:$G,7,0)</f>
        <v>0</v>
      </c>
      <c r="H98" s="2">
        <f>VLOOKUP(A98,[1]TDSheet!$A:$H,8,0)</f>
        <v>45</v>
      </c>
      <c r="I98" s="2">
        <f>VLOOKUP(A98,[2]Бердянск!$A:$E,4,0)</f>
        <v>12</v>
      </c>
      <c r="J98" s="2">
        <f t="shared" si="19"/>
        <v>0</v>
      </c>
      <c r="M98" s="2">
        <f t="shared" si="20"/>
        <v>4</v>
      </c>
      <c r="N98" s="33"/>
      <c r="O98" s="42"/>
      <c r="P98" s="43"/>
      <c r="Q98" s="35"/>
      <c r="S98" s="2" t="e">
        <f t="shared" si="25"/>
        <v>#DIV/0!</v>
      </c>
      <c r="T98" s="2" t="e">
        <f t="shared" si="26"/>
        <v>#DIV/0!</v>
      </c>
      <c r="U98" s="2">
        <f>VLOOKUP(A98,[1]TDSheet!$A:$T,20,0)</f>
        <v>3.6</v>
      </c>
      <c r="V98" s="2">
        <f>VLOOKUP(A98,[1]TDSheet!$A:$U,21,0)</f>
        <v>0</v>
      </c>
      <c r="W98" s="2">
        <f>VLOOKUP(A98,[1]TDSheet!$A:$M,13,0)</f>
        <v>3.6</v>
      </c>
      <c r="X98" s="2" t="s">
        <v>137</v>
      </c>
      <c r="Y98" s="2">
        <f t="shared" si="22"/>
        <v>0</v>
      </c>
      <c r="Z98" s="2">
        <f t="shared" si="23"/>
        <v>0</v>
      </c>
    </row>
    <row r="99" spans="1:26" ht="11.1" customHeight="1" x14ac:dyDescent="0.2">
      <c r="A99" s="8" t="s">
        <v>98</v>
      </c>
      <c r="B99" s="8" t="s">
        <v>14</v>
      </c>
      <c r="C99" s="10"/>
      <c r="D99" s="9"/>
      <c r="E99" s="28">
        <v>12</v>
      </c>
      <c r="F99" s="28">
        <v>-12</v>
      </c>
      <c r="G99" s="21">
        <f>VLOOKUP(A99,[1]TDSheet!$A:$G,7,0)</f>
        <v>0</v>
      </c>
      <c r="H99" s="2">
        <f>VLOOKUP(A99,[1]TDSheet!$A:$H,8,0)</f>
        <v>45</v>
      </c>
      <c r="I99" s="2">
        <f>VLOOKUP(A99,[2]Бердянск!$A:$E,4,0)</f>
        <v>12</v>
      </c>
      <c r="J99" s="2">
        <f t="shared" si="19"/>
        <v>0</v>
      </c>
      <c r="M99" s="2">
        <f t="shared" si="20"/>
        <v>4</v>
      </c>
      <c r="N99" s="33"/>
      <c r="O99" s="42"/>
      <c r="P99" s="43"/>
      <c r="Q99" s="35"/>
      <c r="S99" s="2">
        <f t="shared" si="25"/>
        <v>-10</v>
      </c>
      <c r="T99" s="2">
        <f t="shared" si="26"/>
        <v>-10</v>
      </c>
      <c r="U99" s="2">
        <f>VLOOKUP(A99,[1]TDSheet!$A:$T,20,0)</f>
        <v>3.6</v>
      </c>
      <c r="V99" s="2">
        <f>VLOOKUP(A99,[1]TDSheet!$A:$U,21,0)</f>
        <v>1.2</v>
      </c>
      <c r="W99" s="2">
        <f>VLOOKUP(A99,[1]TDSheet!$A:$M,13,0)</f>
        <v>2.4</v>
      </c>
      <c r="X99" s="2" t="str">
        <f>VLOOKUP(A99,[1]TDSheet!$A:$V,22,0)</f>
        <v>то же что и 032</v>
      </c>
      <c r="Y99" s="2">
        <f t="shared" si="22"/>
        <v>0</v>
      </c>
      <c r="Z99" s="2">
        <f t="shared" si="23"/>
        <v>0</v>
      </c>
    </row>
    <row r="100" spans="1:26" ht="11.1" customHeight="1" x14ac:dyDescent="0.2">
      <c r="A100" s="8" t="s">
        <v>99</v>
      </c>
      <c r="B100" s="8" t="s">
        <v>9</v>
      </c>
      <c r="C100" s="10"/>
      <c r="D100" s="9"/>
      <c r="E100" s="9">
        <v>8.8659999999999997</v>
      </c>
      <c r="F100" s="9">
        <v>-8.8659999999999997</v>
      </c>
      <c r="G100" s="21">
        <f>VLOOKUP(A100,[1]TDSheet!$A:$G,7,0)</f>
        <v>0</v>
      </c>
      <c r="H100" s="2" t="e">
        <f>VLOOKUP(A100,[1]TDSheet!$A:$H,8,0)</f>
        <v>#N/A</v>
      </c>
      <c r="I100" s="2">
        <f>VLOOKUP(A100,[2]Бердянск!$A:$E,4,0)</f>
        <v>8.8659999999999997</v>
      </c>
      <c r="J100" s="2">
        <f t="shared" si="19"/>
        <v>0</v>
      </c>
      <c r="M100" s="2">
        <f t="shared" si="20"/>
        <v>2.9553333333333334</v>
      </c>
      <c r="N100" s="33"/>
      <c r="O100" s="42"/>
      <c r="P100" s="43"/>
      <c r="Q100" s="35"/>
      <c r="S100" s="2">
        <f t="shared" si="25"/>
        <v>-15.532585844428873</v>
      </c>
      <c r="T100" s="2">
        <f t="shared" si="26"/>
        <v>-15.532585844428873</v>
      </c>
      <c r="U100" s="2">
        <f>VLOOKUP(A100,[1]TDSheet!$A:$T,20,0)</f>
        <v>0</v>
      </c>
      <c r="V100" s="2">
        <f>VLOOKUP(A100,[1]TDSheet!$A:$U,21,0)</f>
        <v>0.57079999999999997</v>
      </c>
      <c r="W100" s="2">
        <f>VLOOKUP(A100,[1]TDSheet!$A:$M,13,0)</f>
        <v>0</v>
      </c>
      <c r="Y100" s="2">
        <f t="shared" si="22"/>
        <v>0</v>
      </c>
      <c r="Z100" s="2">
        <f t="shared" si="23"/>
        <v>0</v>
      </c>
    </row>
    <row r="101" spans="1:26" ht="11.1" customHeight="1" x14ac:dyDescent="0.2">
      <c r="A101" s="8" t="s">
        <v>100</v>
      </c>
      <c r="B101" s="8" t="s">
        <v>9</v>
      </c>
      <c r="C101" s="9">
        <v>40.758000000000003</v>
      </c>
      <c r="D101" s="9"/>
      <c r="E101" s="9">
        <v>18.32</v>
      </c>
      <c r="F101" s="9">
        <v>22.437999999999999</v>
      </c>
      <c r="G101" s="21">
        <f>VLOOKUP(A101,[1]TDSheet!$A:$G,7,0)</f>
        <v>1</v>
      </c>
      <c r="H101" s="2">
        <f>VLOOKUP(A101,[1]TDSheet!$A:$H,8,0)</f>
        <v>40</v>
      </c>
      <c r="I101" s="2">
        <f>VLOOKUP(A101,[2]Бердянск!$A:$E,4,0)</f>
        <v>18.32</v>
      </c>
      <c r="J101" s="2">
        <f t="shared" si="19"/>
        <v>0</v>
      </c>
      <c r="M101" s="2">
        <f t="shared" si="20"/>
        <v>6.1066666666666665</v>
      </c>
      <c r="N101" s="33">
        <f t="shared" ref="N101" si="36">11*V101-K101-F101</f>
        <v>13.433000000000003</v>
      </c>
      <c r="O101" s="42">
        <f t="shared" si="21"/>
        <v>13.433000000000003</v>
      </c>
      <c r="P101" s="43"/>
      <c r="Q101" s="35"/>
      <c r="S101" s="2">
        <f t="shared" ref="S101:S105" si="37">(F101+K101+N101)/M101</f>
        <v>5.8740720524017469</v>
      </c>
      <c r="T101" s="2">
        <f t="shared" ref="T101:T105" si="38">(F101+K101)/M101</f>
        <v>3.674344978165939</v>
      </c>
      <c r="U101" s="2">
        <f>VLOOKUP(A101,[1]TDSheet!$A:$T,20,0)</f>
        <v>1.6512</v>
      </c>
      <c r="V101" s="2">
        <f>VLOOKUP(A101,[1]TDSheet!$A:$U,21,0)</f>
        <v>3.2610000000000001</v>
      </c>
      <c r="W101" s="2">
        <f>VLOOKUP(A101,[1]TDSheet!$A:$M,13,0)</f>
        <v>1.0973999999999999</v>
      </c>
      <c r="Y101" s="2">
        <f t="shared" si="22"/>
        <v>13.433000000000003</v>
      </c>
      <c r="Z101" s="2">
        <f t="shared" si="23"/>
        <v>0</v>
      </c>
    </row>
    <row r="102" spans="1:26" ht="21.95" customHeight="1" x14ac:dyDescent="0.2">
      <c r="A102" s="8" t="s">
        <v>101</v>
      </c>
      <c r="B102" s="8" t="s">
        <v>14</v>
      </c>
      <c r="C102" s="9">
        <v>54</v>
      </c>
      <c r="D102" s="9"/>
      <c r="E102" s="9"/>
      <c r="F102" s="9">
        <v>54</v>
      </c>
      <c r="G102" s="21">
        <f>VLOOKUP(A102,[1]TDSheet!$A:$G,7,0)</f>
        <v>0.35</v>
      </c>
      <c r="H102" s="2">
        <f>VLOOKUP(A102,[1]TDSheet!$A:$H,8,0)</f>
        <v>40</v>
      </c>
      <c r="J102" s="2">
        <f t="shared" si="19"/>
        <v>0</v>
      </c>
      <c r="M102" s="2">
        <f t="shared" si="20"/>
        <v>0</v>
      </c>
      <c r="N102" s="33"/>
      <c r="O102" s="42"/>
      <c r="P102" s="43"/>
      <c r="Q102" s="35"/>
      <c r="S102" s="2" t="e">
        <f t="shared" si="37"/>
        <v>#DIV/0!</v>
      </c>
      <c r="T102" s="2" t="e">
        <f t="shared" si="38"/>
        <v>#DIV/0!</v>
      </c>
      <c r="U102" s="2">
        <f>VLOOKUP(A102,[1]TDSheet!$A:$T,20,0)</f>
        <v>0</v>
      </c>
      <c r="V102" s="2">
        <f>VLOOKUP(A102,[1]TDSheet!$A:$U,21,0)</f>
        <v>0</v>
      </c>
      <c r="W102" s="2">
        <f>VLOOKUP(A102,[1]TDSheet!$A:$M,13,0)</f>
        <v>0</v>
      </c>
      <c r="X102" s="32" t="s">
        <v>139</v>
      </c>
      <c r="Y102" s="2">
        <f t="shared" si="22"/>
        <v>0</v>
      </c>
      <c r="Z102" s="2">
        <f t="shared" si="23"/>
        <v>0</v>
      </c>
    </row>
    <row r="103" spans="1:26" ht="11.1" customHeight="1" x14ac:dyDescent="0.2">
      <c r="A103" s="8" t="s">
        <v>102</v>
      </c>
      <c r="B103" s="8" t="s">
        <v>14</v>
      </c>
      <c r="C103" s="9">
        <v>43</v>
      </c>
      <c r="D103" s="9"/>
      <c r="E103" s="9"/>
      <c r="F103" s="9">
        <v>43</v>
      </c>
      <c r="G103" s="21">
        <f>VLOOKUP(A103,[1]TDSheet!$A:$G,7,0)</f>
        <v>0.35</v>
      </c>
      <c r="H103" s="2">
        <f>VLOOKUP(A103,[1]TDSheet!$A:$H,8,0)</f>
        <v>45</v>
      </c>
      <c r="J103" s="2">
        <f t="shared" si="19"/>
        <v>0</v>
      </c>
      <c r="K103" s="2">
        <f>VLOOKUP(A103,[1]TDSheet!$A:$N,14,0)</f>
        <v>25</v>
      </c>
      <c r="M103" s="2">
        <f t="shared" si="20"/>
        <v>0</v>
      </c>
      <c r="N103" s="33"/>
      <c r="O103" s="42"/>
      <c r="P103" s="43"/>
      <c r="Q103" s="35"/>
      <c r="S103" s="2" t="e">
        <f t="shared" si="37"/>
        <v>#DIV/0!</v>
      </c>
      <c r="T103" s="2" t="e">
        <f t="shared" si="38"/>
        <v>#DIV/0!</v>
      </c>
      <c r="U103" s="2">
        <f>VLOOKUP(A103,[1]TDSheet!$A:$T,20,0)</f>
        <v>0.6</v>
      </c>
      <c r="V103" s="2">
        <f>VLOOKUP(A103,[1]TDSheet!$A:$U,21,0)</f>
        <v>5.2</v>
      </c>
      <c r="W103" s="2">
        <f>VLOOKUP(A103,[1]TDSheet!$A:$M,13,0)</f>
        <v>5.8</v>
      </c>
      <c r="Y103" s="2">
        <f t="shared" si="22"/>
        <v>0</v>
      </c>
      <c r="Z103" s="2">
        <f t="shared" si="23"/>
        <v>0</v>
      </c>
    </row>
    <row r="104" spans="1:26" ht="21.95" customHeight="1" x14ac:dyDescent="0.2">
      <c r="A104" s="8" t="s">
        <v>103</v>
      </c>
      <c r="B104" s="8" t="s">
        <v>14</v>
      </c>
      <c r="C104" s="9">
        <v>12</v>
      </c>
      <c r="D104" s="9"/>
      <c r="E104" s="9"/>
      <c r="F104" s="9">
        <v>6</v>
      </c>
      <c r="G104" s="21">
        <f>VLOOKUP(A104,[1]TDSheet!$A:$G,7,0)</f>
        <v>0.45</v>
      </c>
      <c r="H104" s="2">
        <f>VLOOKUP(A104,[1]TDSheet!$A:$H,8,0)</f>
        <v>55</v>
      </c>
      <c r="J104" s="2">
        <f t="shared" si="19"/>
        <v>0</v>
      </c>
      <c r="M104" s="2">
        <f t="shared" si="20"/>
        <v>0</v>
      </c>
      <c r="N104" s="33"/>
      <c r="O104" s="42"/>
      <c r="P104" s="43"/>
      <c r="Q104" s="35"/>
      <c r="S104" s="2" t="e">
        <f t="shared" si="37"/>
        <v>#DIV/0!</v>
      </c>
      <c r="T104" s="2" t="e">
        <f t="shared" si="38"/>
        <v>#DIV/0!</v>
      </c>
      <c r="U104" s="2">
        <f>VLOOKUP(A104,[1]TDSheet!$A:$T,20,0)</f>
        <v>0</v>
      </c>
      <c r="V104" s="2">
        <f>VLOOKUP(A104,[1]TDSheet!$A:$U,21,0)</f>
        <v>0</v>
      </c>
      <c r="W104" s="2">
        <f>VLOOKUP(A104,[1]TDSheet!$A:$M,13,0)</f>
        <v>0.2</v>
      </c>
      <c r="X104" s="32" t="s">
        <v>139</v>
      </c>
      <c r="Y104" s="2">
        <f t="shared" si="22"/>
        <v>0</v>
      </c>
      <c r="Z104" s="2">
        <f t="shared" si="23"/>
        <v>0</v>
      </c>
    </row>
    <row r="105" spans="1:26" ht="21.95" customHeight="1" x14ac:dyDescent="0.2">
      <c r="A105" s="31" t="s">
        <v>104</v>
      </c>
      <c r="B105" s="8" t="s">
        <v>14</v>
      </c>
      <c r="C105" s="9">
        <v>12</v>
      </c>
      <c r="D105" s="9"/>
      <c r="E105" s="9"/>
      <c r="F105" s="28">
        <f>12+F95</f>
        <v>0</v>
      </c>
      <c r="G105" s="21">
        <v>0.11</v>
      </c>
      <c r="H105" s="2">
        <v>150</v>
      </c>
      <c r="J105" s="2">
        <f t="shared" si="19"/>
        <v>0</v>
      </c>
      <c r="M105" s="2">
        <f t="shared" si="20"/>
        <v>0</v>
      </c>
      <c r="N105" s="34">
        <v>24</v>
      </c>
      <c r="O105" s="42">
        <f t="shared" si="21"/>
        <v>24</v>
      </c>
      <c r="P105" s="44"/>
      <c r="Q105" s="35"/>
      <c r="S105" s="2" t="e">
        <f t="shared" si="37"/>
        <v>#DIV/0!</v>
      </c>
      <c r="T105" s="2" t="e">
        <f t="shared" si="38"/>
        <v>#DIV/0!</v>
      </c>
      <c r="U105" s="2">
        <v>0</v>
      </c>
      <c r="V105" s="2">
        <v>0</v>
      </c>
      <c r="W105" s="2">
        <v>0</v>
      </c>
      <c r="Y105" s="2">
        <f t="shared" si="22"/>
        <v>2.64</v>
      </c>
      <c r="Z105" s="2">
        <f t="shared" si="23"/>
        <v>0</v>
      </c>
    </row>
    <row r="106" spans="1:26" ht="11.1" customHeight="1" x14ac:dyDescent="0.2">
      <c r="A106" s="8" t="s">
        <v>105</v>
      </c>
      <c r="B106" s="8" t="s">
        <v>14</v>
      </c>
      <c r="C106" s="9">
        <v>303</v>
      </c>
      <c r="D106" s="9"/>
      <c r="E106" s="9"/>
      <c r="F106" s="9"/>
      <c r="G106" s="21">
        <f>VLOOKUP(A106,[1]TDSheet!$A:$G,7,0)</f>
        <v>0</v>
      </c>
      <c r="H106" s="2">
        <f>VLOOKUP(A106,[1]TDSheet!$A:$H,8,0)</f>
        <v>0</v>
      </c>
      <c r="J106" s="2">
        <f t="shared" si="19"/>
        <v>0</v>
      </c>
      <c r="M106" s="2">
        <f t="shared" si="20"/>
        <v>0</v>
      </c>
      <c r="N106" s="33"/>
      <c r="O106" s="42"/>
      <c r="P106" s="43"/>
      <c r="Q106" s="35"/>
      <c r="S106" s="2" t="e">
        <f t="shared" si="25"/>
        <v>#DIV/0!</v>
      </c>
      <c r="T106" s="2" t="e">
        <f t="shared" si="26"/>
        <v>#DIV/0!</v>
      </c>
      <c r="U106" s="2">
        <f>VLOOKUP(A106,[1]TDSheet!$A:$T,20,0)</f>
        <v>0.4</v>
      </c>
      <c r="V106" s="2">
        <f>VLOOKUP(A106,[1]TDSheet!$A:$U,21,0)</f>
        <v>0</v>
      </c>
      <c r="W106" s="2">
        <f>VLOOKUP(A106,[1]TDSheet!$A:$M,13,0)</f>
        <v>1.2</v>
      </c>
      <c r="Y106" s="2">
        <f t="shared" si="22"/>
        <v>0</v>
      </c>
      <c r="Z106" s="2">
        <f t="shared" si="23"/>
        <v>0</v>
      </c>
    </row>
    <row r="107" spans="1:26" ht="21.95" customHeight="1" x14ac:dyDescent="0.2">
      <c r="A107" s="8" t="s">
        <v>106</v>
      </c>
      <c r="B107" s="8" t="s">
        <v>9</v>
      </c>
      <c r="C107" s="10"/>
      <c r="D107" s="9"/>
      <c r="E107" s="9"/>
      <c r="F107" s="28">
        <v>-21.600999999999999</v>
      </c>
      <c r="G107" s="21">
        <f>VLOOKUP(A107,[1]TDSheet!$A:$G,7,0)</f>
        <v>0</v>
      </c>
      <c r="H107" s="2">
        <f>VLOOKUP(A107,[1]TDSheet!$A:$H,8,0)</f>
        <v>0</v>
      </c>
      <c r="J107" s="2">
        <f t="shared" si="19"/>
        <v>0</v>
      </c>
      <c r="M107" s="2">
        <f t="shared" si="20"/>
        <v>0</v>
      </c>
      <c r="N107" s="33"/>
      <c r="O107" s="42"/>
      <c r="P107" s="43"/>
      <c r="Q107" s="35"/>
      <c r="S107" s="2" t="e">
        <f t="shared" si="25"/>
        <v>#DIV/0!</v>
      </c>
      <c r="T107" s="2" t="e">
        <f t="shared" si="26"/>
        <v>#DIV/0!</v>
      </c>
      <c r="U107" s="2">
        <f>VLOOKUP(A107,[1]TDSheet!$A:$T,20,0)</f>
        <v>0</v>
      </c>
      <c r="V107" s="2">
        <f>VLOOKUP(A107,[1]TDSheet!$A:$U,21,0)</f>
        <v>0</v>
      </c>
      <c r="W107" s="2">
        <f>VLOOKUP(A107,[1]TDSheet!$A:$M,13,0)</f>
        <v>0</v>
      </c>
      <c r="Y107" s="2">
        <f t="shared" si="22"/>
        <v>0</v>
      </c>
      <c r="Z107" s="2">
        <f t="shared" si="23"/>
        <v>0</v>
      </c>
    </row>
    <row r="108" spans="1:26" ht="21.95" customHeight="1" thickBot="1" x14ac:dyDescent="0.25">
      <c r="A108" s="8" t="s">
        <v>129</v>
      </c>
      <c r="B108" s="8" t="s">
        <v>9</v>
      </c>
      <c r="C108" s="9"/>
      <c r="D108" s="9"/>
      <c r="E108" s="9"/>
      <c r="F108" s="9"/>
      <c r="G108" s="21">
        <f>VLOOKUP(A108,[1]TDSheet!$A:$G,7,0)</f>
        <v>1</v>
      </c>
      <c r="H108" s="2">
        <f>VLOOKUP(A108,[1]TDSheet!$A:$H,8,0)</f>
        <v>50</v>
      </c>
      <c r="J108" s="2">
        <f t="shared" si="19"/>
        <v>0</v>
      </c>
      <c r="K108" s="2">
        <f>VLOOKUP(A108,[1]TDSheet!$A:$N,14,0)</f>
        <v>10</v>
      </c>
      <c r="M108" s="2">
        <f t="shared" si="20"/>
        <v>0</v>
      </c>
      <c r="N108" s="33"/>
      <c r="O108" s="45"/>
      <c r="P108" s="46"/>
      <c r="Q108" s="35"/>
      <c r="S108" s="2" t="e">
        <f>(F108+K108+N108)/M108</f>
        <v>#DIV/0!</v>
      </c>
      <c r="T108" s="2" t="e">
        <f>(F108+K108)/M108</f>
        <v>#DIV/0!</v>
      </c>
      <c r="U108" s="2">
        <f>VLOOKUP(A108,[1]TDSheet!$A:$T,20,0)</f>
        <v>0</v>
      </c>
      <c r="V108" s="2">
        <f>VLOOKUP(A108,[1]TDSheet!$A:$U,21,0)</f>
        <v>0</v>
      </c>
      <c r="W108" s="2">
        <f>VLOOKUP(A108,[1]TDSheet!$A:$M,13,0)</f>
        <v>0</v>
      </c>
      <c r="X108" s="2" t="str">
        <f>VLOOKUP(A108,[1]TDSheet!$A:$V,22,0)</f>
        <v>согласовал Химич</v>
      </c>
      <c r="Y108" s="2">
        <f t="shared" si="22"/>
        <v>0</v>
      </c>
      <c r="Z108" s="2">
        <f t="shared" si="23"/>
        <v>0</v>
      </c>
    </row>
  </sheetData>
  <autoFilter ref="A3:Y108" xr:uid="{F820CB54-06DC-4EC9-940B-4E7293DC3767}"/>
  <phoneticPr fontId="2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2024-01-05T12:32:16Z</dcterms:modified>
</cp:coreProperties>
</file>