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филиалы КИ\"/>
    </mc:Choice>
  </mc:AlternateContent>
  <xr:revisionPtr revIDLastSave="0" documentId="13_ncr:1_{0857B7FB-7371-4334-B09A-50163191D1F8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TDSheet!$A$3:$Z$121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7" i="1" l="1"/>
  <c r="E27" i="1"/>
  <c r="Z56" i="1" l="1"/>
  <c r="Z79" i="1"/>
  <c r="K7" i="1" l="1"/>
  <c r="P7" i="1" s="1"/>
  <c r="K8" i="1"/>
  <c r="P8" i="1" s="1"/>
  <c r="K9" i="1"/>
  <c r="P9" i="1" s="1"/>
  <c r="Q9" i="1" s="1"/>
  <c r="K11" i="1"/>
  <c r="P11" i="1" s="1"/>
  <c r="Q11" i="1" s="1"/>
  <c r="K12" i="1"/>
  <c r="P12" i="1" s="1"/>
  <c r="K13" i="1"/>
  <c r="P13" i="1" s="1"/>
  <c r="K18" i="1"/>
  <c r="P18" i="1" s="1"/>
  <c r="Q18" i="1" s="1"/>
  <c r="K23" i="1"/>
  <c r="P23" i="1" s="1"/>
  <c r="K24" i="1"/>
  <c r="P24" i="1" s="1"/>
  <c r="K25" i="1"/>
  <c r="P25" i="1" s="1"/>
  <c r="Q25" i="1" s="1"/>
  <c r="K32" i="1"/>
  <c r="P32" i="1" s="1"/>
  <c r="K35" i="1"/>
  <c r="P35" i="1" s="1"/>
  <c r="Q35" i="1" s="1"/>
  <c r="K36" i="1"/>
  <c r="P36" i="1" s="1"/>
  <c r="Q36" i="1" s="1"/>
  <c r="K37" i="1"/>
  <c r="P37" i="1" s="1"/>
  <c r="Q37" i="1" s="1"/>
  <c r="K38" i="1"/>
  <c r="P38" i="1" s="1"/>
  <c r="Q38" i="1" s="1"/>
  <c r="K39" i="1"/>
  <c r="P39" i="1" s="1"/>
  <c r="K40" i="1"/>
  <c r="P40" i="1" s="1"/>
  <c r="Q40" i="1" s="1"/>
  <c r="K41" i="1"/>
  <c r="P41" i="1" s="1"/>
  <c r="K42" i="1"/>
  <c r="P42" i="1" s="1"/>
  <c r="K43" i="1"/>
  <c r="P43" i="1" s="1"/>
  <c r="Q43" i="1" s="1"/>
  <c r="K44" i="1"/>
  <c r="P44" i="1" s="1"/>
  <c r="Q44" i="1" s="1"/>
  <c r="K45" i="1"/>
  <c r="P45" i="1" s="1"/>
  <c r="K46" i="1"/>
  <c r="P46" i="1" s="1"/>
  <c r="K47" i="1"/>
  <c r="P47" i="1" s="1"/>
  <c r="K48" i="1"/>
  <c r="P48" i="1" s="1"/>
  <c r="K49" i="1"/>
  <c r="P49" i="1" s="1"/>
  <c r="K50" i="1"/>
  <c r="P50" i="1" s="1"/>
  <c r="Q50" i="1" s="1"/>
  <c r="K51" i="1"/>
  <c r="P51" i="1" s="1"/>
  <c r="K52" i="1"/>
  <c r="P52" i="1" s="1"/>
  <c r="K54" i="1"/>
  <c r="P54" i="1" s="1"/>
  <c r="K55" i="1"/>
  <c r="P55" i="1" s="1"/>
  <c r="Q55" i="1" s="1"/>
  <c r="K56" i="1"/>
  <c r="P56" i="1" s="1"/>
  <c r="K57" i="1"/>
  <c r="P57" i="1" s="1"/>
  <c r="Q57" i="1" s="1"/>
  <c r="K58" i="1"/>
  <c r="P58" i="1" s="1"/>
  <c r="K59" i="1"/>
  <c r="P59" i="1" s="1"/>
  <c r="K60" i="1"/>
  <c r="P60" i="1" s="1"/>
  <c r="K61" i="1"/>
  <c r="P61" i="1" s="1"/>
  <c r="Q61" i="1" s="1"/>
  <c r="K62" i="1"/>
  <c r="P62" i="1" s="1"/>
  <c r="Q62" i="1" s="1"/>
  <c r="K63" i="1"/>
  <c r="P63" i="1" s="1"/>
  <c r="Q63" i="1" s="1"/>
  <c r="K64" i="1"/>
  <c r="P64" i="1" s="1"/>
  <c r="K65" i="1"/>
  <c r="P65" i="1" s="1"/>
  <c r="K66" i="1"/>
  <c r="P66" i="1" s="1"/>
  <c r="K67" i="1"/>
  <c r="P67" i="1" s="1"/>
  <c r="K68" i="1"/>
  <c r="P68" i="1" s="1"/>
  <c r="K72" i="1"/>
  <c r="P72" i="1" s="1"/>
  <c r="K73" i="1"/>
  <c r="P73" i="1" s="1"/>
  <c r="Q73" i="1" s="1"/>
  <c r="K74" i="1"/>
  <c r="P74" i="1" s="1"/>
  <c r="K75" i="1"/>
  <c r="P75" i="1" s="1"/>
  <c r="K76" i="1"/>
  <c r="P76" i="1" s="1"/>
  <c r="K77" i="1"/>
  <c r="P77" i="1" s="1"/>
  <c r="Q77" i="1" s="1"/>
  <c r="K78" i="1"/>
  <c r="P78" i="1" s="1"/>
  <c r="Q78" i="1" s="1"/>
  <c r="K88" i="1"/>
  <c r="P88" i="1" s="1"/>
  <c r="Q88" i="1" s="1"/>
  <c r="K89" i="1"/>
  <c r="P89" i="1" s="1"/>
  <c r="Q89" i="1" s="1"/>
  <c r="K90" i="1"/>
  <c r="P90" i="1" s="1"/>
  <c r="K91" i="1"/>
  <c r="P91" i="1" s="1"/>
  <c r="K92" i="1"/>
  <c r="P92" i="1" s="1"/>
  <c r="Q92" i="1" s="1"/>
  <c r="K93" i="1"/>
  <c r="P93" i="1" s="1"/>
  <c r="K94" i="1"/>
  <c r="P94" i="1" s="1"/>
  <c r="Q94" i="1" s="1"/>
  <c r="K95" i="1"/>
  <c r="P95" i="1" s="1"/>
  <c r="K96" i="1"/>
  <c r="P96" i="1" s="1"/>
  <c r="Q96" i="1" s="1"/>
  <c r="K102" i="1"/>
  <c r="P102" i="1" s="1"/>
  <c r="Q102" i="1" s="1"/>
  <c r="K103" i="1"/>
  <c r="P103" i="1" s="1"/>
  <c r="Q103" i="1" s="1"/>
  <c r="K104" i="1"/>
  <c r="P104" i="1" s="1"/>
  <c r="Q104" i="1" s="1"/>
  <c r="K105" i="1"/>
  <c r="P105" i="1" s="1"/>
  <c r="K106" i="1"/>
  <c r="P106" i="1" s="1"/>
  <c r="K107" i="1"/>
  <c r="P107" i="1" s="1"/>
  <c r="K108" i="1"/>
  <c r="P108" i="1" s="1"/>
  <c r="K109" i="1"/>
  <c r="P109" i="1" s="1"/>
  <c r="K110" i="1"/>
  <c r="P110" i="1" s="1"/>
  <c r="K111" i="1"/>
  <c r="P111" i="1" s="1"/>
  <c r="K114" i="1"/>
  <c r="P114" i="1" s="1"/>
  <c r="K115" i="1"/>
  <c r="P115" i="1" s="1"/>
  <c r="K116" i="1"/>
  <c r="P116" i="1" s="1"/>
  <c r="K117" i="1"/>
  <c r="P117" i="1" s="1"/>
  <c r="K118" i="1"/>
  <c r="P118" i="1" s="1"/>
  <c r="K119" i="1"/>
  <c r="P119" i="1" s="1"/>
  <c r="K120" i="1"/>
  <c r="P120" i="1" s="1"/>
  <c r="K121" i="1"/>
  <c r="P121" i="1" s="1"/>
  <c r="K6" i="1"/>
  <c r="P6" i="1" s="1"/>
  <c r="L10" i="1"/>
  <c r="K10" i="1" s="1"/>
  <c r="P10" i="1" s="1"/>
  <c r="L14" i="1"/>
  <c r="K14" i="1" s="1"/>
  <c r="P14" i="1" s="1"/>
  <c r="L15" i="1"/>
  <c r="K15" i="1" s="1"/>
  <c r="P15" i="1" s="1"/>
  <c r="Q15" i="1" s="1"/>
  <c r="L16" i="1"/>
  <c r="K16" i="1" s="1"/>
  <c r="P16" i="1" s="1"/>
  <c r="L17" i="1"/>
  <c r="K17" i="1" s="1"/>
  <c r="P17" i="1" s="1"/>
  <c r="L19" i="1"/>
  <c r="K19" i="1" s="1"/>
  <c r="P19" i="1" s="1"/>
  <c r="L20" i="1"/>
  <c r="K20" i="1" s="1"/>
  <c r="P20" i="1" s="1"/>
  <c r="L21" i="1"/>
  <c r="K21" i="1" s="1"/>
  <c r="P21" i="1" s="1"/>
  <c r="Q21" i="1" s="1"/>
  <c r="L22" i="1"/>
  <c r="K22" i="1" s="1"/>
  <c r="P22" i="1" s="1"/>
  <c r="L26" i="1"/>
  <c r="K26" i="1" s="1"/>
  <c r="P26" i="1" s="1"/>
  <c r="L28" i="1"/>
  <c r="K28" i="1" s="1"/>
  <c r="P28" i="1" s="1"/>
  <c r="L29" i="1"/>
  <c r="K29" i="1" s="1"/>
  <c r="P29" i="1" s="1"/>
  <c r="L30" i="1"/>
  <c r="K30" i="1" s="1"/>
  <c r="P30" i="1" s="1"/>
  <c r="L31" i="1"/>
  <c r="K31" i="1" s="1"/>
  <c r="P31" i="1" s="1"/>
  <c r="L33" i="1"/>
  <c r="K33" i="1" s="1"/>
  <c r="P33" i="1" s="1"/>
  <c r="L34" i="1"/>
  <c r="K34" i="1" s="1"/>
  <c r="P34" i="1" s="1"/>
  <c r="L53" i="1"/>
  <c r="K53" i="1" s="1"/>
  <c r="P53" i="1" s="1"/>
  <c r="Q53" i="1" s="1"/>
  <c r="L69" i="1"/>
  <c r="K69" i="1" s="1"/>
  <c r="P69" i="1" s="1"/>
  <c r="L70" i="1"/>
  <c r="K70" i="1" s="1"/>
  <c r="P70" i="1" s="1"/>
  <c r="Q70" i="1" s="1"/>
  <c r="L71" i="1"/>
  <c r="K71" i="1" s="1"/>
  <c r="P71" i="1" s="1"/>
  <c r="L79" i="1"/>
  <c r="K79" i="1" s="1"/>
  <c r="P79" i="1" s="1"/>
  <c r="L80" i="1"/>
  <c r="K80" i="1" s="1"/>
  <c r="P80" i="1" s="1"/>
  <c r="L81" i="1"/>
  <c r="K81" i="1" s="1"/>
  <c r="P81" i="1" s="1"/>
  <c r="L82" i="1"/>
  <c r="K82" i="1" s="1"/>
  <c r="P82" i="1" s="1"/>
  <c r="L83" i="1"/>
  <c r="K83" i="1" s="1"/>
  <c r="P83" i="1" s="1"/>
  <c r="L84" i="1"/>
  <c r="K84" i="1" s="1"/>
  <c r="P84" i="1" s="1"/>
  <c r="L85" i="1"/>
  <c r="K85" i="1" s="1"/>
  <c r="P85" i="1" s="1"/>
  <c r="L86" i="1"/>
  <c r="K86" i="1" s="1"/>
  <c r="P86" i="1" s="1"/>
  <c r="L87" i="1"/>
  <c r="K87" i="1" s="1"/>
  <c r="P87" i="1" s="1"/>
  <c r="L97" i="1"/>
  <c r="K97" i="1" s="1"/>
  <c r="P97" i="1" s="1"/>
  <c r="L98" i="1"/>
  <c r="K98" i="1" s="1"/>
  <c r="P98" i="1" s="1"/>
  <c r="L99" i="1"/>
  <c r="K99" i="1" s="1"/>
  <c r="P99" i="1" s="1"/>
  <c r="L100" i="1"/>
  <c r="K100" i="1" s="1"/>
  <c r="P100" i="1" s="1"/>
  <c r="L101" i="1"/>
  <c r="K101" i="1" s="1"/>
  <c r="P101" i="1" s="1"/>
  <c r="L112" i="1"/>
  <c r="K112" i="1" s="1"/>
  <c r="P112" i="1" s="1"/>
  <c r="L113" i="1"/>
  <c r="J13" i="1"/>
  <c r="J32" i="1"/>
  <c r="J39" i="1"/>
  <c r="J47" i="1"/>
  <c r="J54" i="1"/>
  <c r="J58" i="1"/>
  <c r="J108" i="1"/>
  <c r="J109" i="1"/>
  <c r="J110" i="1"/>
  <c r="J111" i="1"/>
  <c r="J117" i="1"/>
  <c r="J118" i="1"/>
  <c r="J12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12" i="1"/>
  <c r="J112" i="1" s="1"/>
  <c r="I113" i="1"/>
  <c r="J113" i="1" s="1"/>
  <c r="I114" i="1"/>
  <c r="J114" i="1" s="1"/>
  <c r="I115" i="1"/>
  <c r="J115" i="1" s="1"/>
  <c r="I116" i="1"/>
  <c r="J116" i="1" s="1"/>
  <c r="I119" i="1"/>
  <c r="J119" i="1" s="1"/>
  <c r="I120" i="1"/>
  <c r="J120" i="1" s="1"/>
  <c r="I6" i="1"/>
  <c r="J6" i="1" s="1"/>
  <c r="Y40" i="1"/>
  <c r="G7" i="1"/>
  <c r="Z7" i="1" s="1"/>
  <c r="H7" i="1"/>
  <c r="V7" i="1"/>
  <c r="W7" i="1"/>
  <c r="X7" i="1"/>
  <c r="G8" i="1"/>
  <c r="Z8" i="1" s="1"/>
  <c r="H8" i="1"/>
  <c r="V8" i="1"/>
  <c r="W8" i="1"/>
  <c r="X8" i="1"/>
  <c r="G9" i="1"/>
  <c r="H9" i="1"/>
  <c r="V9" i="1"/>
  <c r="W9" i="1"/>
  <c r="X9" i="1"/>
  <c r="G10" i="1"/>
  <c r="Z10" i="1" s="1"/>
  <c r="H10" i="1"/>
  <c r="V10" i="1"/>
  <c r="W10" i="1"/>
  <c r="X10" i="1"/>
  <c r="G11" i="1"/>
  <c r="H11" i="1"/>
  <c r="V11" i="1"/>
  <c r="W11" i="1"/>
  <c r="X11" i="1"/>
  <c r="G12" i="1"/>
  <c r="Z12" i="1" s="1"/>
  <c r="H12" i="1"/>
  <c r="V12" i="1"/>
  <c r="W12" i="1"/>
  <c r="X12" i="1"/>
  <c r="G13" i="1"/>
  <c r="Z13" i="1" s="1"/>
  <c r="H13" i="1"/>
  <c r="V13" i="1"/>
  <c r="W13" i="1"/>
  <c r="X13" i="1"/>
  <c r="G14" i="1"/>
  <c r="Z14" i="1" s="1"/>
  <c r="H14" i="1"/>
  <c r="V14" i="1"/>
  <c r="W14" i="1"/>
  <c r="X14" i="1"/>
  <c r="G15" i="1"/>
  <c r="H15" i="1"/>
  <c r="V15" i="1"/>
  <c r="W15" i="1"/>
  <c r="X15" i="1"/>
  <c r="G16" i="1"/>
  <c r="Z16" i="1" s="1"/>
  <c r="H16" i="1"/>
  <c r="V16" i="1"/>
  <c r="W16" i="1"/>
  <c r="X16" i="1"/>
  <c r="G17" i="1"/>
  <c r="Z17" i="1" s="1"/>
  <c r="H17" i="1"/>
  <c r="V17" i="1"/>
  <c r="W17" i="1"/>
  <c r="X17" i="1"/>
  <c r="G18" i="1"/>
  <c r="H18" i="1"/>
  <c r="V18" i="1"/>
  <c r="W18" i="1"/>
  <c r="X18" i="1"/>
  <c r="G19" i="1"/>
  <c r="Z19" i="1" s="1"/>
  <c r="H19" i="1"/>
  <c r="V19" i="1"/>
  <c r="W19" i="1"/>
  <c r="X19" i="1"/>
  <c r="G20" i="1"/>
  <c r="Z20" i="1" s="1"/>
  <c r="H20" i="1"/>
  <c r="V20" i="1"/>
  <c r="W20" i="1"/>
  <c r="X20" i="1"/>
  <c r="G21" i="1"/>
  <c r="H21" i="1"/>
  <c r="V21" i="1"/>
  <c r="W21" i="1"/>
  <c r="X21" i="1"/>
  <c r="G22" i="1"/>
  <c r="Z22" i="1" s="1"/>
  <c r="H22" i="1"/>
  <c r="V22" i="1"/>
  <c r="W22" i="1"/>
  <c r="X22" i="1"/>
  <c r="G23" i="1"/>
  <c r="Z23" i="1" s="1"/>
  <c r="H23" i="1"/>
  <c r="V23" i="1"/>
  <c r="W23" i="1"/>
  <c r="X23" i="1"/>
  <c r="Y23" i="1"/>
  <c r="G24" i="1"/>
  <c r="Z24" i="1" s="1"/>
  <c r="H24" i="1"/>
  <c r="V24" i="1"/>
  <c r="W24" i="1"/>
  <c r="X24" i="1"/>
  <c r="G25" i="1"/>
  <c r="H25" i="1"/>
  <c r="V25" i="1"/>
  <c r="W25" i="1"/>
  <c r="X25" i="1"/>
  <c r="G26" i="1"/>
  <c r="Z26" i="1" s="1"/>
  <c r="H26" i="1"/>
  <c r="V26" i="1"/>
  <c r="W26" i="1"/>
  <c r="X26" i="1"/>
  <c r="G27" i="1"/>
  <c r="Z27" i="1" s="1"/>
  <c r="H27" i="1"/>
  <c r="V27" i="1"/>
  <c r="W27" i="1"/>
  <c r="X27" i="1"/>
  <c r="G28" i="1"/>
  <c r="Z28" i="1" s="1"/>
  <c r="H28" i="1"/>
  <c r="V28" i="1"/>
  <c r="W28" i="1"/>
  <c r="X28" i="1"/>
  <c r="G29" i="1"/>
  <c r="Z29" i="1" s="1"/>
  <c r="H29" i="1"/>
  <c r="V29" i="1"/>
  <c r="W29" i="1"/>
  <c r="X29" i="1"/>
  <c r="G30" i="1"/>
  <c r="Z30" i="1" s="1"/>
  <c r="H30" i="1"/>
  <c r="V30" i="1"/>
  <c r="W30" i="1"/>
  <c r="X30" i="1"/>
  <c r="G31" i="1"/>
  <c r="Z31" i="1" s="1"/>
  <c r="H31" i="1"/>
  <c r="V31" i="1"/>
  <c r="W31" i="1"/>
  <c r="X31" i="1"/>
  <c r="G32" i="1"/>
  <c r="Z32" i="1" s="1"/>
  <c r="H32" i="1"/>
  <c r="V32" i="1"/>
  <c r="W32" i="1"/>
  <c r="X32" i="1"/>
  <c r="G33" i="1"/>
  <c r="Z33" i="1" s="1"/>
  <c r="H33" i="1"/>
  <c r="V33" i="1"/>
  <c r="W33" i="1"/>
  <c r="X33" i="1"/>
  <c r="G34" i="1"/>
  <c r="Z34" i="1" s="1"/>
  <c r="H34" i="1"/>
  <c r="V34" i="1"/>
  <c r="W34" i="1"/>
  <c r="X34" i="1"/>
  <c r="G35" i="1"/>
  <c r="H35" i="1"/>
  <c r="V35" i="1"/>
  <c r="W35" i="1"/>
  <c r="X35" i="1"/>
  <c r="G36" i="1"/>
  <c r="H36" i="1"/>
  <c r="V36" i="1"/>
  <c r="W36" i="1"/>
  <c r="X36" i="1"/>
  <c r="G37" i="1"/>
  <c r="H37" i="1"/>
  <c r="V37" i="1"/>
  <c r="W37" i="1"/>
  <c r="X37" i="1"/>
  <c r="G38" i="1"/>
  <c r="H38" i="1"/>
  <c r="V38" i="1"/>
  <c r="W38" i="1"/>
  <c r="X38" i="1"/>
  <c r="G39" i="1"/>
  <c r="Z39" i="1" s="1"/>
  <c r="H39" i="1"/>
  <c r="V39" i="1"/>
  <c r="W39" i="1"/>
  <c r="X39" i="1"/>
  <c r="G40" i="1"/>
  <c r="H40" i="1"/>
  <c r="V40" i="1"/>
  <c r="W40" i="1"/>
  <c r="X40" i="1"/>
  <c r="G41" i="1"/>
  <c r="Z41" i="1" s="1"/>
  <c r="H41" i="1"/>
  <c r="V41" i="1"/>
  <c r="W41" i="1"/>
  <c r="X41" i="1"/>
  <c r="G42" i="1"/>
  <c r="Z42" i="1" s="1"/>
  <c r="H42" i="1"/>
  <c r="V42" i="1"/>
  <c r="W42" i="1"/>
  <c r="X42" i="1"/>
  <c r="G43" i="1"/>
  <c r="H43" i="1"/>
  <c r="V43" i="1"/>
  <c r="W43" i="1"/>
  <c r="X43" i="1"/>
  <c r="G44" i="1"/>
  <c r="H44" i="1"/>
  <c r="V44" i="1"/>
  <c r="W44" i="1"/>
  <c r="X44" i="1"/>
  <c r="G45" i="1"/>
  <c r="Z45" i="1" s="1"/>
  <c r="H45" i="1"/>
  <c r="V45" i="1"/>
  <c r="W45" i="1"/>
  <c r="X45" i="1"/>
  <c r="G46" i="1"/>
  <c r="Z46" i="1" s="1"/>
  <c r="H46" i="1"/>
  <c r="V46" i="1"/>
  <c r="W46" i="1"/>
  <c r="X46" i="1"/>
  <c r="G47" i="1"/>
  <c r="Z47" i="1" s="1"/>
  <c r="H47" i="1"/>
  <c r="V47" i="1"/>
  <c r="W47" i="1"/>
  <c r="X47" i="1"/>
  <c r="G48" i="1"/>
  <c r="Z48" i="1" s="1"/>
  <c r="H48" i="1"/>
  <c r="V48" i="1"/>
  <c r="W48" i="1"/>
  <c r="X48" i="1"/>
  <c r="G49" i="1"/>
  <c r="Z49" i="1" s="1"/>
  <c r="H49" i="1"/>
  <c r="V49" i="1"/>
  <c r="W49" i="1"/>
  <c r="X49" i="1"/>
  <c r="G50" i="1"/>
  <c r="H50" i="1"/>
  <c r="V50" i="1"/>
  <c r="W50" i="1"/>
  <c r="X50" i="1"/>
  <c r="G51" i="1"/>
  <c r="Z51" i="1" s="1"/>
  <c r="H51" i="1"/>
  <c r="V51" i="1"/>
  <c r="W51" i="1"/>
  <c r="X51" i="1"/>
  <c r="G52" i="1"/>
  <c r="Z52" i="1" s="1"/>
  <c r="H52" i="1"/>
  <c r="V52" i="1"/>
  <c r="W52" i="1"/>
  <c r="X52" i="1"/>
  <c r="G53" i="1"/>
  <c r="H53" i="1"/>
  <c r="V53" i="1"/>
  <c r="W53" i="1"/>
  <c r="X53" i="1"/>
  <c r="G54" i="1"/>
  <c r="Z54" i="1" s="1"/>
  <c r="H54" i="1"/>
  <c r="V54" i="1"/>
  <c r="W54" i="1"/>
  <c r="X54" i="1"/>
  <c r="G55" i="1"/>
  <c r="H55" i="1"/>
  <c r="V55" i="1"/>
  <c r="W55" i="1"/>
  <c r="X55" i="1"/>
  <c r="H56" i="1"/>
  <c r="G57" i="1"/>
  <c r="H57" i="1"/>
  <c r="V57" i="1"/>
  <c r="W57" i="1"/>
  <c r="X57" i="1"/>
  <c r="G58" i="1"/>
  <c r="Z58" i="1" s="1"/>
  <c r="H58" i="1"/>
  <c r="V58" i="1"/>
  <c r="W58" i="1"/>
  <c r="X58" i="1"/>
  <c r="G59" i="1"/>
  <c r="Z59" i="1" s="1"/>
  <c r="H59" i="1"/>
  <c r="V59" i="1"/>
  <c r="W59" i="1"/>
  <c r="X59" i="1"/>
  <c r="G60" i="1"/>
  <c r="Z60" i="1" s="1"/>
  <c r="H60" i="1"/>
  <c r="V60" i="1"/>
  <c r="W60" i="1"/>
  <c r="X60" i="1"/>
  <c r="G61" i="1"/>
  <c r="H61" i="1"/>
  <c r="V61" i="1"/>
  <c r="W61" i="1"/>
  <c r="X61" i="1"/>
  <c r="G62" i="1"/>
  <c r="H62" i="1"/>
  <c r="V62" i="1"/>
  <c r="W62" i="1"/>
  <c r="X62" i="1"/>
  <c r="G63" i="1"/>
  <c r="H63" i="1"/>
  <c r="V63" i="1"/>
  <c r="W63" i="1"/>
  <c r="X63" i="1"/>
  <c r="G64" i="1"/>
  <c r="Z64" i="1" s="1"/>
  <c r="H64" i="1"/>
  <c r="V64" i="1"/>
  <c r="W64" i="1"/>
  <c r="X64" i="1"/>
  <c r="G65" i="1"/>
  <c r="Z65" i="1" s="1"/>
  <c r="H65" i="1"/>
  <c r="V65" i="1"/>
  <c r="W65" i="1"/>
  <c r="X65" i="1"/>
  <c r="G66" i="1"/>
  <c r="Z66" i="1" s="1"/>
  <c r="H66" i="1"/>
  <c r="V66" i="1"/>
  <c r="W66" i="1"/>
  <c r="X66" i="1"/>
  <c r="G67" i="1"/>
  <c r="Z67" i="1" s="1"/>
  <c r="H67" i="1"/>
  <c r="V67" i="1"/>
  <c r="W67" i="1"/>
  <c r="X67" i="1"/>
  <c r="G68" i="1"/>
  <c r="Z68" i="1" s="1"/>
  <c r="H68" i="1"/>
  <c r="V68" i="1"/>
  <c r="W68" i="1"/>
  <c r="X68" i="1"/>
  <c r="G69" i="1"/>
  <c r="Z69" i="1" s="1"/>
  <c r="H69" i="1"/>
  <c r="V69" i="1"/>
  <c r="W69" i="1"/>
  <c r="X69" i="1"/>
  <c r="G70" i="1"/>
  <c r="H70" i="1"/>
  <c r="V70" i="1"/>
  <c r="W70" i="1"/>
  <c r="X70" i="1"/>
  <c r="G71" i="1"/>
  <c r="Z71" i="1" s="1"/>
  <c r="H71" i="1"/>
  <c r="V71" i="1"/>
  <c r="W71" i="1"/>
  <c r="X71" i="1"/>
  <c r="G72" i="1"/>
  <c r="Z72" i="1" s="1"/>
  <c r="H72" i="1"/>
  <c r="V72" i="1"/>
  <c r="W72" i="1"/>
  <c r="X72" i="1"/>
  <c r="G73" i="1"/>
  <c r="H73" i="1"/>
  <c r="V73" i="1"/>
  <c r="W73" i="1"/>
  <c r="X73" i="1"/>
  <c r="G74" i="1"/>
  <c r="Z74" i="1" s="1"/>
  <c r="H74" i="1"/>
  <c r="V74" i="1"/>
  <c r="W74" i="1"/>
  <c r="X74" i="1"/>
  <c r="G75" i="1"/>
  <c r="Z75" i="1" s="1"/>
  <c r="H75" i="1"/>
  <c r="V75" i="1"/>
  <c r="W75" i="1"/>
  <c r="X75" i="1"/>
  <c r="G76" i="1"/>
  <c r="Z76" i="1" s="1"/>
  <c r="H76" i="1"/>
  <c r="V76" i="1"/>
  <c r="W76" i="1"/>
  <c r="X76" i="1"/>
  <c r="G77" i="1"/>
  <c r="H77" i="1"/>
  <c r="V77" i="1"/>
  <c r="W77" i="1"/>
  <c r="X77" i="1"/>
  <c r="G78" i="1"/>
  <c r="H78" i="1"/>
  <c r="V78" i="1"/>
  <c r="W78" i="1"/>
  <c r="X78" i="1"/>
  <c r="H79" i="1"/>
  <c r="G80" i="1"/>
  <c r="Z80" i="1" s="1"/>
  <c r="H80" i="1"/>
  <c r="V80" i="1"/>
  <c r="W80" i="1"/>
  <c r="X80" i="1"/>
  <c r="G81" i="1"/>
  <c r="Z81" i="1" s="1"/>
  <c r="H81" i="1"/>
  <c r="V81" i="1"/>
  <c r="W81" i="1"/>
  <c r="X81" i="1"/>
  <c r="G82" i="1"/>
  <c r="Z82" i="1" s="1"/>
  <c r="H82" i="1"/>
  <c r="V82" i="1"/>
  <c r="W82" i="1"/>
  <c r="X82" i="1"/>
  <c r="G83" i="1"/>
  <c r="Z83" i="1" s="1"/>
  <c r="H83" i="1"/>
  <c r="V83" i="1"/>
  <c r="W83" i="1"/>
  <c r="X83" i="1"/>
  <c r="G84" i="1"/>
  <c r="Z84" i="1" s="1"/>
  <c r="H84" i="1"/>
  <c r="V84" i="1"/>
  <c r="W84" i="1"/>
  <c r="X84" i="1"/>
  <c r="G85" i="1"/>
  <c r="Z85" i="1" s="1"/>
  <c r="H85" i="1"/>
  <c r="V85" i="1"/>
  <c r="W85" i="1"/>
  <c r="X85" i="1"/>
  <c r="G86" i="1"/>
  <c r="Z86" i="1" s="1"/>
  <c r="H86" i="1"/>
  <c r="V86" i="1"/>
  <c r="W86" i="1"/>
  <c r="X86" i="1"/>
  <c r="G87" i="1"/>
  <c r="Z87" i="1" s="1"/>
  <c r="H87" i="1"/>
  <c r="V87" i="1"/>
  <c r="W87" i="1"/>
  <c r="X87" i="1"/>
  <c r="G88" i="1"/>
  <c r="H88" i="1"/>
  <c r="V88" i="1"/>
  <c r="W88" i="1"/>
  <c r="X88" i="1"/>
  <c r="G89" i="1"/>
  <c r="H89" i="1"/>
  <c r="V89" i="1"/>
  <c r="W89" i="1"/>
  <c r="X89" i="1"/>
  <c r="G90" i="1"/>
  <c r="Z90" i="1" s="1"/>
  <c r="H90" i="1"/>
  <c r="V90" i="1"/>
  <c r="W90" i="1"/>
  <c r="X90" i="1"/>
  <c r="G91" i="1"/>
  <c r="Z91" i="1" s="1"/>
  <c r="H91" i="1"/>
  <c r="V91" i="1"/>
  <c r="W91" i="1"/>
  <c r="X91" i="1"/>
  <c r="G92" i="1"/>
  <c r="H92" i="1"/>
  <c r="V92" i="1"/>
  <c r="W92" i="1"/>
  <c r="X92" i="1"/>
  <c r="G93" i="1"/>
  <c r="Z93" i="1" s="1"/>
  <c r="H93" i="1"/>
  <c r="V93" i="1"/>
  <c r="W93" i="1"/>
  <c r="X93" i="1"/>
  <c r="G94" i="1"/>
  <c r="H94" i="1"/>
  <c r="V94" i="1"/>
  <c r="W94" i="1"/>
  <c r="X94" i="1"/>
  <c r="G95" i="1"/>
  <c r="Z95" i="1" s="1"/>
  <c r="H95" i="1"/>
  <c r="V95" i="1"/>
  <c r="W95" i="1"/>
  <c r="X95" i="1"/>
  <c r="G96" i="1"/>
  <c r="H96" i="1"/>
  <c r="V96" i="1"/>
  <c r="W96" i="1"/>
  <c r="X96" i="1"/>
  <c r="G97" i="1"/>
  <c r="Z97" i="1" s="1"/>
  <c r="H97" i="1"/>
  <c r="V97" i="1"/>
  <c r="W97" i="1"/>
  <c r="X97" i="1"/>
  <c r="G98" i="1"/>
  <c r="Z98" i="1" s="1"/>
  <c r="H98" i="1"/>
  <c r="V98" i="1"/>
  <c r="W98" i="1"/>
  <c r="X98" i="1"/>
  <c r="G99" i="1"/>
  <c r="Z99" i="1" s="1"/>
  <c r="H99" i="1"/>
  <c r="V99" i="1"/>
  <c r="W99" i="1"/>
  <c r="X99" i="1"/>
  <c r="G100" i="1"/>
  <c r="Z100" i="1" s="1"/>
  <c r="H100" i="1"/>
  <c r="V100" i="1"/>
  <c r="W100" i="1"/>
  <c r="X100" i="1"/>
  <c r="G101" i="1"/>
  <c r="Z101" i="1" s="1"/>
  <c r="H101" i="1"/>
  <c r="V101" i="1"/>
  <c r="W101" i="1"/>
  <c r="X101" i="1"/>
  <c r="G102" i="1"/>
  <c r="H102" i="1"/>
  <c r="V102" i="1"/>
  <c r="W102" i="1"/>
  <c r="X102" i="1"/>
  <c r="G103" i="1"/>
  <c r="H103" i="1"/>
  <c r="V103" i="1"/>
  <c r="W103" i="1"/>
  <c r="X103" i="1"/>
  <c r="G104" i="1"/>
  <c r="H104" i="1"/>
  <c r="V104" i="1"/>
  <c r="W104" i="1"/>
  <c r="X104" i="1"/>
  <c r="G105" i="1"/>
  <c r="Z105" i="1" s="1"/>
  <c r="H105" i="1"/>
  <c r="V105" i="1"/>
  <c r="W105" i="1"/>
  <c r="X105" i="1"/>
  <c r="G106" i="1"/>
  <c r="Z106" i="1" s="1"/>
  <c r="H106" i="1"/>
  <c r="V106" i="1"/>
  <c r="W106" i="1"/>
  <c r="X106" i="1"/>
  <c r="Y106" i="1"/>
  <c r="G107" i="1"/>
  <c r="Z107" i="1" s="1"/>
  <c r="H107" i="1"/>
  <c r="V107" i="1"/>
  <c r="W107" i="1"/>
  <c r="X107" i="1"/>
  <c r="Y107" i="1"/>
  <c r="G108" i="1"/>
  <c r="Z108" i="1" s="1"/>
  <c r="H108" i="1"/>
  <c r="V108" i="1"/>
  <c r="W108" i="1"/>
  <c r="X108" i="1"/>
  <c r="G109" i="1"/>
  <c r="Z109" i="1" s="1"/>
  <c r="H109" i="1"/>
  <c r="V109" i="1"/>
  <c r="W109" i="1"/>
  <c r="X109" i="1"/>
  <c r="G110" i="1"/>
  <c r="Z110" i="1" s="1"/>
  <c r="H110" i="1"/>
  <c r="V110" i="1"/>
  <c r="W110" i="1"/>
  <c r="X110" i="1"/>
  <c r="G111" i="1"/>
  <c r="Z111" i="1" s="1"/>
  <c r="H111" i="1"/>
  <c r="V111" i="1"/>
  <c r="W111" i="1"/>
  <c r="X111" i="1"/>
  <c r="G112" i="1"/>
  <c r="Z112" i="1" s="1"/>
  <c r="H112" i="1"/>
  <c r="V112" i="1"/>
  <c r="W112" i="1"/>
  <c r="X112" i="1"/>
  <c r="G113" i="1"/>
  <c r="Z113" i="1" s="1"/>
  <c r="H113" i="1"/>
  <c r="V113" i="1"/>
  <c r="W113" i="1"/>
  <c r="X113" i="1"/>
  <c r="G114" i="1"/>
  <c r="Z114" i="1" s="1"/>
  <c r="H114" i="1"/>
  <c r="V114" i="1"/>
  <c r="W114" i="1"/>
  <c r="X114" i="1"/>
  <c r="G115" i="1"/>
  <c r="Z115" i="1" s="1"/>
  <c r="H115" i="1"/>
  <c r="V115" i="1"/>
  <c r="W115" i="1"/>
  <c r="X115" i="1"/>
  <c r="G116" i="1"/>
  <c r="Z116" i="1" s="1"/>
  <c r="H116" i="1"/>
  <c r="V116" i="1"/>
  <c r="W116" i="1"/>
  <c r="X116" i="1"/>
  <c r="G117" i="1"/>
  <c r="Z117" i="1" s="1"/>
  <c r="H117" i="1"/>
  <c r="V117" i="1"/>
  <c r="W117" i="1"/>
  <c r="X117" i="1"/>
  <c r="G118" i="1"/>
  <c r="Z118" i="1" s="1"/>
  <c r="H118" i="1"/>
  <c r="V118" i="1"/>
  <c r="W118" i="1"/>
  <c r="X118" i="1"/>
  <c r="G119" i="1"/>
  <c r="Z119" i="1" s="1"/>
  <c r="H119" i="1"/>
  <c r="V119" i="1"/>
  <c r="W119" i="1"/>
  <c r="X119" i="1"/>
  <c r="G120" i="1"/>
  <c r="Z120" i="1" s="1"/>
  <c r="H120" i="1"/>
  <c r="V120" i="1"/>
  <c r="W120" i="1"/>
  <c r="X120" i="1"/>
  <c r="G121" i="1"/>
  <c r="Z121" i="1" s="1"/>
  <c r="H121" i="1"/>
  <c r="V121" i="1"/>
  <c r="W121" i="1"/>
  <c r="X121" i="1"/>
  <c r="Y121" i="1"/>
  <c r="X6" i="1"/>
  <c r="W6" i="1"/>
  <c r="V6" i="1"/>
  <c r="H6" i="1"/>
  <c r="G6" i="1"/>
  <c r="K113" i="1" l="1"/>
  <c r="P113" i="1" s="1"/>
  <c r="L27" i="1"/>
  <c r="K27" i="1" s="1"/>
  <c r="P27" i="1" s="1"/>
  <c r="Z21" i="1"/>
  <c r="Z104" i="1"/>
  <c r="Z102" i="1"/>
  <c r="Z89" i="1"/>
  <c r="Z78" i="1"/>
  <c r="Z63" i="1"/>
  <c r="Z61" i="1"/>
  <c r="Z57" i="1"/>
  <c r="Z55" i="1"/>
  <c r="Z50" i="1"/>
  <c r="Z44" i="1"/>
  <c r="Z40" i="1"/>
  <c r="Z38" i="1"/>
  <c r="Z36" i="1"/>
  <c r="Z25" i="1"/>
  <c r="Z11" i="1"/>
  <c r="Z70" i="1"/>
  <c r="Z53" i="1"/>
  <c r="Z15" i="1"/>
  <c r="Z103" i="1"/>
  <c r="Z96" i="1"/>
  <c r="Z94" i="1"/>
  <c r="Z92" i="1"/>
  <c r="Z88" i="1"/>
  <c r="Z77" i="1"/>
  <c r="Z73" i="1"/>
  <c r="Z62" i="1"/>
  <c r="Z43" i="1"/>
  <c r="Z37" i="1"/>
  <c r="Z35" i="1"/>
  <c r="Z18" i="1"/>
  <c r="Z9" i="1"/>
  <c r="U86" i="1"/>
  <c r="T86" i="1"/>
  <c r="U84" i="1"/>
  <c r="T84" i="1"/>
  <c r="U82" i="1"/>
  <c r="T82" i="1"/>
  <c r="U80" i="1"/>
  <c r="T80" i="1"/>
  <c r="U34" i="1"/>
  <c r="T34" i="1"/>
  <c r="U26" i="1"/>
  <c r="T26" i="1"/>
  <c r="U16" i="1"/>
  <c r="T16" i="1"/>
  <c r="U14" i="1"/>
  <c r="T14" i="1"/>
  <c r="T120" i="1"/>
  <c r="U120" i="1"/>
  <c r="T116" i="1"/>
  <c r="U116" i="1"/>
  <c r="T100" i="1"/>
  <c r="U100" i="1"/>
  <c r="T96" i="1"/>
  <c r="U96" i="1"/>
  <c r="T92" i="1"/>
  <c r="U92" i="1"/>
  <c r="U88" i="1"/>
  <c r="T88" i="1"/>
  <c r="U52" i="1"/>
  <c r="T52" i="1"/>
  <c r="U48" i="1"/>
  <c r="T48" i="1"/>
  <c r="U44" i="1"/>
  <c r="T44" i="1"/>
  <c r="U40" i="1"/>
  <c r="T40" i="1"/>
  <c r="U36" i="1"/>
  <c r="T36" i="1"/>
  <c r="U32" i="1"/>
  <c r="T32" i="1"/>
  <c r="T112" i="1"/>
  <c r="U112" i="1"/>
  <c r="T110" i="1"/>
  <c r="U110" i="1"/>
  <c r="T108" i="1"/>
  <c r="U108" i="1"/>
  <c r="T106" i="1"/>
  <c r="U106" i="1"/>
  <c r="T104" i="1"/>
  <c r="U104" i="1"/>
  <c r="T102" i="1"/>
  <c r="U102" i="1"/>
  <c r="T98" i="1"/>
  <c r="U98" i="1"/>
  <c r="U78" i="1"/>
  <c r="T78" i="1"/>
  <c r="U76" i="1"/>
  <c r="T76" i="1"/>
  <c r="U74" i="1"/>
  <c r="T74" i="1"/>
  <c r="U72" i="1"/>
  <c r="T72" i="1"/>
  <c r="U68" i="1"/>
  <c r="T68" i="1"/>
  <c r="U66" i="1"/>
  <c r="T66" i="1"/>
  <c r="U64" i="1"/>
  <c r="T64" i="1"/>
  <c r="U62" i="1"/>
  <c r="T62" i="1"/>
  <c r="U60" i="1"/>
  <c r="T60" i="1"/>
  <c r="U58" i="1"/>
  <c r="T58" i="1"/>
  <c r="U56" i="1"/>
  <c r="T56" i="1"/>
  <c r="U54" i="1"/>
  <c r="T54" i="1"/>
  <c r="T113" i="1"/>
  <c r="U113" i="1"/>
  <c r="T101" i="1"/>
  <c r="U101" i="1"/>
  <c r="T99" i="1"/>
  <c r="U99" i="1"/>
  <c r="T97" i="1"/>
  <c r="U97" i="1"/>
  <c r="U71" i="1"/>
  <c r="T71" i="1"/>
  <c r="U69" i="1"/>
  <c r="T69" i="1"/>
  <c r="U31" i="1"/>
  <c r="T31" i="1"/>
  <c r="U29" i="1"/>
  <c r="T29" i="1"/>
  <c r="U21" i="1"/>
  <c r="T21" i="1"/>
  <c r="U19" i="1"/>
  <c r="T19" i="1"/>
  <c r="T111" i="1"/>
  <c r="U111" i="1"/>
  <c r="T109" i="1"/>
  <c r="U109" i="1"/>
  <c r="T107" i="1"/>
  <c r="U107" i="1"/>
  <c r="T105" i="1"/>
  <c r="U105" i="1"/>
  <c r="T103" i="1"/>
  <c r="U103" i="1"/>
  <c r="U77" i="1"/>
  <c r="T77" i="1"/>
  <c r="U75" i="1"/>
  <c r="T75" i="1"/>
  <c r="U73" i="1"/>
  <c r="T73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27" i="1"/>
  <c r="T27" i="1"/>
  <c r="U25" i="1"/>
  <c r="T25" i="1"/>
  <c r="U23" i="1"/>
  <c r="T23" i="1"/>
  <c r="U20" i="1"/>
  <c r="T20" i="1"/>
  <c r="U13" i="1"/>
  <c r="T13" i="1"/>
  <c r="U11" i="1"/>
  <c r="T11" i="1"/>
  <c r="U9" i="1"/>
  <c r="T9" i="1"/>
  <c r="U7" i="1"/>
  <c r="T7" i="1"/>
  <c r="U87" i="1"/>
  <c r="T87" i="1"/>
  <c r="U85" i="1"/>
  <c r="T85" i="1"/>
  <c r="U83" i="1"/>
  <c r="T83" i="1"/>
  <c r="U81" i="1"/>
  <c r="T81" i="1"/>
  <c r="U79" i="1"/>
  <c r="T79" i="1"/>
  <c r="U53" i="1"/>
  <c r="T53" i="1"/>
  <c r="U33" i="1"/>
  <c r="T33" i="1"/>
  <c r="U17" i="1"/>
  <c r="T17" i="1"/>
  <c r="U15" i="1"/>
  <c r="T15" i="1"/>
  <c r="T121" i="1"/>
  <c r="U121" i="1"/>
  <c r="T119" i="1"/>
  <c r="U119" i="1"/>
  <c r="T117" i="1"/>
  <c r="U117" i="1"/>
  <c r="T115" i="1"/>
  <c r="U115" i="1"/>
  <c r="T95" i="1"/>
  <c r="U95" i="1"/>
  <c r="T93" i="1"/>
  <c r="U93" i="1"/>
  <c r="T91" i="1"/>
  <c r="U91" i="1"/>
  <c r="U89" i="1"/>
  <c r="T89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28" i="1"/>
  <c r="T28" i="1"/>
  <c r="U24" i="1"/>
  <c r="T24" i="1"/>
  <c r="U22" i="1"/>
  <c r="T22" i="1"/>
  <c r="U18" i="1"/>
  <c r="T18" i="1"/>
  <c r="U12" i="1"/>
  <c r="T12" i="1"/>
  <c r="U10" i="1"/>
  <c r="T10" i="1"/>
  <c r="U8" i="1"/>
  <c r="T8" i="1"/>
  <c r="Q6" i="1"/>
  <c r="U6" i="1"/>
  <c r="T118" i="1"/>
  <c r="U118" i="1"/>
  <c r="T114" i="1"/>
  <c r="U114" i="1"/>
  <c r="T94" i="1"/>
  <c r="U94" i="1"/>
  <c r="U90" i="1"/>
  <c r="T90" i="1"/>
  <c r="U70" i="1"/>
  <c r="T70" i="1"/>
  <c r="U50" i="1"/>
  <c r="T50" i="1"/>
  <c r="U46" i="1"/>
  <c r="T46" i="1"/>
  <c r="U42" i="1"/>
  <c r="T42" i="1"/>
  <c r="U38" i="1"/>
  <c r="T38" i="1"/>
  <c r="U30" i="1"/>
  <c r="T30" i="1"/>
  <c r="N5" i="1"/>
  <c r="F5" i="1"/>
  <c r="E5" i="1"/>
  <c r="X5" i="1"/>
  <c r="W5" i="1"/>
  <c r="V5" i="1"/>
  <c r="R5" i="1"/>
  <c r="Q5" i="1"/>
  <c r="P5" i="1"/>
  <c r="O5" i="1"/>
  <c r="M5" i="1"/>
  <c r="L5" i="1"/>
  <c r="K5" i="1"/>
  <c r="J5" i="1"/>
  <c r="I5" i="1"/>
  <c r="T6" i="1" l="1"/>
  <c r="Z6" i="1"/>
  <c r="Z5" i="1" s="1"/>
</calcChain>
</file>

<file path=xl/sharedStrings.xml><?xml version="1.0" encoding="utf-8"?>
<sst xmlns="http://schemas.openxmlformats.org/spreadsheetml/2006/main" count="272" uniqueCount="150">
  <si>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</si>
  <si>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</si>
  <si>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</si>
  <si>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</si>
  <si>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</si>
  <si>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</si>
  <si>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</si>
  <si>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</si>
  <si>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</si>
  <si>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</si>
  <si>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</si>
  <si>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</si>
  <si>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</si>
  <si>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</si>
  <si>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</si>
  <si>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</si>
  <si>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</si>
  <si>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</si>
  <si>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</si>
  <si>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</si>
  <si>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</si>
  <si>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</si>
  <si>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</si>
  <si>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</si>
  <si>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</si>
  <si>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</si>
  <si>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</si>
  <si>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</si>
  <si>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</si>
  <si>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</si>
  <si>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</si>
  <si>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094  Сосиски Баварские,  0.35кг, ТМ Колбасный стандарт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</si>
  <si>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</si>
  <si>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</si>
  <si>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</si>
  <si>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</si>
  <si>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</si>
  <si>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</si>
  <si>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</si>
  <si>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</si>
  <si>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</si>
  <si>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</si>
  <si>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</si>
  <si>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</si>
  <si>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</si>
  <si>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</si>
  <si>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</si>
  <si>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</si>
  <si>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</si>
  <si>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</si>
  <si>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</si>
  <si>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</si>
  <si>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</si>
  <si>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</si>
  <si>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</si>
  <si>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</si>
  <si>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246  Колбаса Стародворская ТМ Стародворье ТС Старый двор,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</si>
  <si>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</si>
  <si>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</si>
  <si>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</si>
  <si>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253  Сосиски Ганноверские 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</si>
  <si>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</si>
  <si>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</si>
  <si>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</si>
  <si>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</si>
  <si>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</si>
  <si>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</si>
  <si>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</si>
  <si>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</si>
  <si>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</si>
  <si>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</si>
  <si>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</si>
  <si>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</si>
  <si>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</si>
  <si>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</si>
  <si>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</si>
  <si>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</si>
  <si>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</si>
  <si>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</si>
  <si>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</si>
  <si>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</si>
  <si>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</si>
  <si>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</si>
  <si>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</si>
  <si>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</si>
  <si>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</si>
  <si>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</si>
  <si>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</si>
  <si>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</si>
  <si>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</si>
  <si>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</si>
  <si>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</si>
  <si>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</si>
  <si>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</si>
  <si>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</si>
  <si>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</si>
  <si>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</si>
  <si>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</si>
  <si>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</si>
  <si>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</si>
  <si>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</si>
  <si>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</si>
  <si>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</si>
  <si>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</si>
  <si>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</si>
  <si>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</si>
  <si>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</si>
  <si>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</si>
  <si>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</si>
  <si>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</si>
  <si>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</si>
  <si>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</si>
  <si>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418 С/к колбасы Мини-салями во вкусом бекона Ядрена копоть Фикс.вес 0,05 б/о Ядрена копоть  Поком</t>
  </si>
  <si>
    <t>424 Сосиски Сливочные Вязанка Сливушки Весовые П/а мгс Вязанка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</si>
  <si>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</si>
  <si>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</si>
  <si>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</si>
  <si>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</si>
  <si>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</si>
  <si>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У_215  Колбаса Докторская ГОСТ Дугушка, ВЕС, ТМ Стародворье ПОКОМ</t>
  </si>
  <si>
    <t>У_231  Колбаса Молочная по-стародворски, ВЕС   ПОКОМ</t>
  </si>
  <si>
    <t>У_352  Сардельки Сочинки с сыром 0,4 кг ТМ Стародворье   ПОКОМ</t>
  </si>
  <si>
    <t>У_363 Сардельки Филейские Вязанка ТМ Вязанка в обол NDX  ПОКОМ</t>
  </si>
  <si>
    <t>У_368 Колбаса вареная Молокуша ТМ Вязанка в оболочке полиамид 0,45 кг</t>
  </si>
  <si>
    <t>У_446 Сосиски Баварские с сыром 0,35 кг. ТМ Стародворье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</si>
  <si>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</si>
  <si>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</si>
  <si>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</si>
  <si>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</si>
  <si>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</si>
  <si>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</si>
  <si>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</si>
  <si>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</si>
  <si>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</si>
  <si>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</si>
  <si>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</si>
  <si>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коментарий</t>
  </si>
  <si>
    <t>вес</t>
  </si>
  <si>
    <t>Гермес</t>
  </si>
  <si>
    <t>от филиала</t>
  </si>
  <si>
    <t>комментарий филиала</t>
  </si>
  <si>
    <t>13,12,</t>
  </si>
  <si>
    <t>20,12,</t>
  </si>
  <si>
    <t>03,01,</t>
  </si>
  <si>
    <t>26,12,</t>
  </si>
  <si>
    <t>Вареные колбасы «Любительская ГОСТ» Весовой п/а ТМ «Вязанка»</t>
  </si>
  <si>
    <t>30,12,</t>
  </si>
  <si>
    <t>заказ в дороге</t>
  </si>
  <si>
    <t>дубль на 094</t>
  </si>
  <si>
    <t>то же что и 451/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</si>
</sst>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 applyAlignment="1">
      <alignment horizontal="right"/>
    </xf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64" fontId="2" fillId="0" borderId="6" xfId="0" applyNumberFormat="1" applyFont="1" applyBorder="1" applyAlignment="1">
      <alignment wrapText="1"/>
    </xf>
    <xf numFmtId="164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0" fillId="3" borderId="10" xfId="0" applyNumberFormat="1" applyFill="1" applyBorder="1" applyAlignment="1"/>
    <xf numFmtId="164" fontId="0" fillId="3" borderId="0" xfId="0" applyNumberFormat="1" applyFill="1" applyAlignment="1"/>
    <xf numFmtId="164" fontId="0" fillId="6" borderId="0" xfId="0" applyNumberFormat="1" applyFill="1" applyAlignment="1"/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5" fillId="3" borderId="4" xfId="0" applyNumberFormat="1" applyFont="1" applyFill="1" applyBorder="1" applyAlignment="1">
      <alignment horizontal="right" vertical="top"/>
    </xf>
    <xf numFmtId="164" fontId="5" fillId="3" borderId="0" xfId="0" applyNumberFormat="1" applyFont="1" applyFill="1" applyAlignment="1"/>
    <xf numFmtId="164" fontId="2" fillId="3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8,12,23-03,0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заказ</v>
          </cell>
          <cell r="T3" t="str">
            <v xml:space="preserve">ЗАКАЗ </v>
          </cell>
          <cell r="V3" t="str">
            <v>запас</v>
          </cell>
          <cell r="W3" t="str">
            <v>запас без заказа</v>
          </cell>
          <cell r="X3" t="str">
            <v>ср 06,12</v>
          </cell>
          <cell r="Y3" t="str">
            <v>ср 13,12</v>
          </cell>
          <cell r="Z3" t="str">
            <v>ср 20,12</v>
          </cell>
          <cell r="AA3" t="str">
            <v>коментарий</v>
          </cell>
        </row>
        <row r="4">
          <cell r="A4" t="str">
            <v>005  Колбаса Докторская ГОСТ, Вязанка вектор,ВЕС. ПОКОМ</v>
          </cell>
          <cell r="B4" t="str">
            <v>кг</v>
          </cell>
          <cell r="C4">
            <v>151.41200000000001</v>
          </cell>
          <cell r="D4">
            <v>129.15600000000001</v>
          </cell>
          <cell r="E4">
            <v>160.952</v>
          </cell>
          <cell r="F4">
            <v>80.578000000000003</v>
          </cell>
          <cell r="G4">
            <v>1</v>
          </cell>
          <cell r="H4">
            <v>50</v>
          </cell>
          <cell r="I4">
            <v>183.35499999999999</v>
          </cell>
          <cell r="J4">
            <v>-22.402999999999992</v>
          </cell>
          <cell r="K4">
            <v>160.952</v>
          </cell>
          <cell r="M4">
            <v>96.136200000000002</v>
          </cell>
          <cell r="N4">
            <v>0</v>
          </cell>
          <cell r="O4">
            <v>32.190399999999997</v>
          </cell>
          <cell r="P4">
            <v>180</v>
          </cell>
          <cell r="Q4">
            <v>180</v>
          </cell>
          <cell r="T4">
            <v>177</v>
          </cell>
          <cell r="V4">
            <v>11.081384512152693</v>
          </cell>
          <cell r="W4">
            <v>5.489655300959293</v>
          </cell>
          <cell r="X4">
            <v>29.340600000000002</v>
          </cell>
          <cell r="Y4">
            <v>32.167200000000001</v>
          </cell>
          <cell r="Z4">
            <v>35.1004</v>
          </cell>
        </row>
        <row r="5">
          <cell r="A5" t="str">
            <v>016  Сосиски Вязанка Молочные, Вязанка вискофан  ВЕС.ПОКОМ</v>
          </cell>
          <cell r="B5" t="str">
            <v>кг</v>
          </cell>
          <cell r="C5">
            <v>158.649</v>
          </cell>
          <cell r="D5">
            <v>152.75</v>
          </cell>
          <cell r="E5">
            <v>156.97800000000001</v>
          </cell>
          <cell r="F5">
            <v>120.79900000000001</v>
          </cell>
          <cell r="G5">
            <v>1</v>
          </cell>
          <cell r="H5">
            <v>45</v>
          </cell>
          <cell r="I5">
            <v>161.30000000000001</v>
          </cell>
          <cell r="J5">
            <v>-4.3220000000000027</v>
          </cell>
          <cell r="K5">
            <v>156.97800000000001</v>
          </cell>
          <cell r="M5">
            <v>0</v>
          </cell>
          <cell r="N5">
            <v>0</v>
          </cell>
          <cell r="O5">
            <v>31.395600000000002</v>
          </cell>
          <cell r="P5">
            <v>225</v>
          </cell>
          <cell r="Q5">
            <v>225</v>
          </cell>
          <cell r="T5">
            <v>225</v>
          </cell>
          <cell r="V5">
            <v>11.01425040451528</v>
          </cell>
          <cell r="W5">
            <v>3.8476410707232862</v>
          </cell>
          <cell r="X5">
            <v>30.274400000000004</v>
          </cell>
          <cell r="Y5">
            <v>34.2378</v>
          </cell>
          <cell r="Z5">
            <v>27.792399999999997</v>
          </cell>
        </row>
        <row r="6">
          <cell r="A6" t="str">
            <v>017  Сосиски Вязанка Сливочные, Вязанка амицел ВЕС.ПОКОМ</v>
          </cell>
          <cell r="B6" t="str">
            <v>кг</v>
          </cell>
          <cell r="C6">
            <v>433.23200000000003</v>
          </cell>
          <cell r="E6">
            <v>291.536</v>
          </cell>
          <cell r="F6">
            <v>73.548000000000002</v>
          </cell>
          <cell r="G6">
            <v>1</v>
          </cell>
          <cell r="H6">
            <v>45</v>
          </cell>
          <cell r="I6">
            <v>279.81200000000001</v>
          </cell>
          <cell r="J6">
            <v>11.72399999999999</v>
          </cell>
          <cell r="K6">
            <v>291.536</v>
          </cell>
          <cell r="M6">
            <v>139.10700000000003</v>
          </cell>
          <cell r="N6">
            <v>0</v>
          </cell>
          <cell r="O6">
            <v>58.307200000000002</v>
          </cell>
          <cell r="P6">
            <v>430</v>
          </cell>
          <cell r="Q6">
            <v>230</v>
          </cell>
          <cell r="R6">
            <v>200</v>
          </cell>
          <cell r="T6">
            <v>429</v>
          </cell>
          <cell r="V6">
            <v>11.021880659678393</v>
          </cell>
          <cell r="W6">
            <v>3.6471482081115201</v>
          </cell>
          <cell r="X6">
            <v>65.814999999999998</v>
          </cell>
          <cell r="Y6">
            <v>27.163600000000002</v>
          </cell>
          <cell r="Z6">
            <v>54.448</v>
          </cell>
        </row>
        <row r="7">
          <cell r="A7" t="str">
            <v>022  Колбаса Вязанка со шпиком, вектор 0,5кг, ПОКОМ</v>
          </cell>
          <cell r="B7" t="str">
            <v>шт</v>
          </cell>
          <cell r="C7">
            <v>4</v>
          </cell>
          <cell r="E7">
            <v>4</v>
          </cell>
          <cell r="G7">
            <v>0</v>
          </cell>
          <cell r="H7" t="e">
            <v>#N/A</v>
          </cell>
          <cell r="I7">
            <v>5</v>
          </cell>
          <cell r="J7">
            <v>-1</v>
          </cell>
          <cell r="K7">
            <v>4</v>
          </cell>
          <cell r="M7">
            <v>0</v>
          </cell>
          <cell r="N7">
            <v>0</v>
          </cell>
          <cell r="O7">
            <v>0.8</v>
          </cell>
          <cell r="Q7">
            <v>0</v>
          </cell>
          <cell r="V7">
            <v>0</v>
          </cell>
          <cell r="W7">
            <v>0</v>
          </cell>
          <cell r="X7">
            <v>1.8</v>
          </cell>
          <cell r="Y7">
            <v>0.6</v>
          </cell>
          <cell r="Z7">
            <v>1.6</v>
          </cell>
        </row>
        <row r="8">
          <cell r="A8" t="str">
            <v>023  Колбаса Докторская ГОСТ, Вязанка вектор, 0,4 кг, ПОКОМ</v>
          </cell>
          <cell r="B8" t="str">
            <v>шт</v>
          </cell>
          <cell r="C8">
            <v>43</v>
          </cell>
          <cell r="E8">
            <v>33</v>
          </cell>
          <cell r="F8">
            <v>1</v>
          </cell>
          <cell r="G8">
            <v>0.4</v>
          </cell>
          <cell r="H8">
            <v>50</v>
          </cell>
          <cell r="I8">
            <v>38</v>
          </cell>
          <cell r="J8">
            <v>-5</v>
          </cell>
          <cell r="K8">
            <v>33</v>
          </cell>
          <cell r="M8">
            <v>32</v>
          </cell>
          <cell r="N8">
            <v>0</v>
          </cell>
          <cell r="O8">
            <v>6.6</v>
          </cell>
          <cell r="P8">
            <v>40</v>
          </cell>
          <cell r="Q8">
            <v>40</v>
          </cell>
          <cell r="T8">
            <v>40</v>
          </cell>
          <cell r="V8">
            <v>11.060606060606061</v>
          </cell>
          <cell r="W8">
            <v>5</v>
          </cell>
          <cell r="X8">
            <v>6.4</v>
          </cell>
          <cell r="Y8">
            <v>6.4</v>
          </cell>
          <cell r="Z8">
            <v>8</v>
          </cell>
        </row>
        <row r="9">
          <cell r="A9" t="str">
            <v>029  Сосиски Венские, Вязанка NDX МГС, 0.5кг, ПОКОМ</v>
          </cell>
          <cell r="B9" t="str">
            <v>шт</v>
          </cell>
          <cell r="D9">
            <v>150</v>
          </cell>
          <cell r="E9">
            <v>150</v>
          </cell>
          <cell r="G9">
            <v>0</v>
          </cell>
          <cell r="H9" t="e">
            <v>#N/A</v>
          </cell>
          <cell r="I9">
            <v>150</v>
          </cell>
          <cell r="J9">
            <v>0</v>
          </cell>
          <cell r="K9">
            <v>0</v>
          </cell>
          <cell r="L9">
            <v>150</v>
          </cell>
          <cell r="M9">
            <v>0</v>
          </cell>
          <cell r="N9">
            <v>0</v>
          </cell>
          <cell r="O9">
            <v>0</v>
          </cell>
          <cell r="Q9">
            <v>0</v>
          </cell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C10">
            <v>218</v>
          </cell>
          <cell r="D10">
            <v>348</v>
          </cell>
          <cell r="E10">
            <v>281</v>
          </cell>
          <cell r="F10">
            <v>226</v>
          </cell>
          <cell r="G10">
            <v>0.45</v>
          </cell>
          <cell r="H10">
            <v>45</v>
          </cell>
          <cell r="I10">
            <v>323</v>
          </cell>
          <cell r="J10">
            <v>-42</v>
          </cell>
          <cell r="K10">
            <v>281</v>
          </cell>
          <cell r="M10">
            <v>0</v>
          </cell>
          <cell r="N10">
            <v>0</v>
          </cell>
          <cell r="O10">
            <v>56.2</v>
          </cell>
          <cell r="P10">
            <v>395</v>
          </cell>
          <cell r="Q10">
            <v>395</v>
          </cell>
          <cell r="T10">
            <v>392</v>
          </cell>
          <cell r="V10">
            <v>11.049822064056938</v>
          </cell>
          <cell r="W10">
            <v>4.0213523131672595</v>
          </cell>
          <cell r="X10">
            <v>59.8</v>
          </cell>
          <cell r="Y10">
            <v>60.6</v>
          </cell>
          <cell r="Z10">
            <v>44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C11">
            <v>561</v>
          </cell>
          <cell r="D11">
            <v>306</v>
          </cell>
          <cell r="E11">
            <v>567</v>
          </cell>
          <cell r="F11">
            <v>177</v>
          </cell>
          <cell r="G11">
            <v>0.45</v>
          </cell>
          <cell r="H11">
            <v>45</v>
          </cell>
          <cell r="I11">
            <v>582</v>
          </cell>
          <cell r="J11">
            <v>-15</v>
          </cell>
          <cell r="K11">
            <v>567</v>
          </cell>
          <cell r="M11">
            <v>104.20000000000005</v>
          </cell>
          <cell r="N11">
            <v>0</v>
          </cell>
          <cell r="O11">
            <v>113.4</v>
          </cell>
          <cell r="P11">
            <v>855</v>
          </cell>
          <cell r="Q11">
            <v>855</v>
          </cell>
          <cell r="T11">
            <v>853</v>
          </cell>
          <cell r="V11">
            <v>10.019400352733687</v>
          </cell>
          <cell r="W11">
            <v>2.4797178130511468</v>
          </cell>
          <cell r="X11">
            <v>100.4</v>
          </cell>
          <cell r="Y11">
            <v>100.4</v>
          </cell>
          <cell r="Z11">
            <v>93.4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C12">
            <v>6</v>
          </cell>
          <cell r="F12">
            <v>5</v>
          </cell>
          <cell r="G12">
            <v>0</v>
          </cell>
          <cell r="H12">
            <v>45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Q12">
            <v>0</v>
          </cell>
          <cell r="V12" t="e">
            <v>#DIV/0!</v>
          </cell>
          <cell r="W12" t="e">
            <v>#DIV/0!</v>
          </cell>
          <cell r="X12">
            <v>-0.2</v>
          </cell>
          <cell r="Y12">
            <v>0</v>
          </cell>
          <cell r="Z12">
            <v>0.2</v>
          </cell>
        </row>
        <row r="13">
          <cell r="A13" t="str">
            <v>043  Ветчина Нежная ТМ Особый рецепт, п/а, 0,4кг    ПОКОМ</v>
          </cell>
          <cell r="B13" t="str">
            <v>шт</v>
          </cell>
          <cell r="C13">
            <v>29</v>
          </cell>
          <cell r="D13">
            <v>70</v>
          </cell>
          <cell r="E13">
            <v>77</v>
          </cell>
          <cell r="F13">
            <v>22</v>
          </cell>
          <cell r="G13">
            <v>0</v>
          </cell>
          <cell r="H13">
            <v>50</v>
          </cell>
          <cell r="I13">
            <v>77</v>
          </cell>
          <cell r="J13">
            <v>0</v>
          </cell>
          <cell r="K13">
            <v>7</v>
          </cell>
          <cell r="L13">
            <v>70</v>
          </cell>
          <cell r="M13">
            <v>0</v>
          </cell>
          <cell r="N13">
            <v>0</v>
          </cell>
          <cell r="O13">
            <v>1.4</v>
          </cell>
          <cell r="Q13">
            <v>0</v>
          </cell>
          <cell r="V13">
            <v>15.714285714285715</v>
          </cell>
          <cell r="W13">
            <v>15.714285714285715</v>
          </cell>
          <cell r="X13">
            <v>1.2</v>
          </cell>
          <cell r="Y13">
            <v>2.6</v>
          </cell>
          <cell r="Z13">
            <v>0.6</v>
          </cell>
        </row>
        <row r="14">
          <cell r="A14" t="str">
            <v>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223</v>
          </cell>
          <cell r="D14">
            <v>60</v>
          </cell>
          <cell r="E14">
            <v>106</v>
          </cell>
          <cell r="F14">
            <v>175</v>
          </cell>
          <cell r="G14">
            <v>0.17</v>
          </cell>
          <cell r="H14">
            <v>180</v>
          </cell>
          <cell r="I14">
            <v>108</v>
          </cell>
          <cell r="J14">
            <v>-2</v>
          </cell>
          <cell r="K14">
            <v>46</v>
          </cell>
          <cell r="L14">
            <v>60</v>
          </cell>
          <cell r="M14">
            <v>0</v>
          </cell>
          <cell r="N14">
            <v>0</v>
          </cell>
          <cell r="O14">
            <v>9.1999999999999993</v>
          </cell>
          <cell r="Q14">
            <v>0</v>
          </cell>
          <cell r="V14">
            <v>19.021739130434785</v>
          </cell>
          <cell r="W14">
            <v>19.021739130434785</v>
          </cell>
          <cell r="X14">
            <v>1.4</v>
          </cell>
          <cell r="Y14">
            <v>0.2</v>
          </cell>
          <cell r="Z14">
            <v>3.4</v>
          </cell>
        </row>
        <row r="15">
          <cell r="A15" t="str">
            <v>054  Колбаса вареная Филейбургская с филе сочного окорока, 0,45 кг, БАВАРУШКА ПОКОМ</v>
          </cell>
          <cell r="B15" t="str">
            <v>шт</v>
          </cell>
          <cell r="D15">
            <v>120</v>
          </cell>
          <cell r="E15">
            <v>120</v>
          </cell>
          <cell r="G15">
            <v>0</v>
          </cell>
          <cell r="H15" t="e">
            <v>#N/A</v>
          </cell>
          <cell r="I15">
            <v>120</v>
          </cell>
          <cell r="J15">
            <v>0</v>
          </cell>
          <cell r="K15">
            <v>0</v>
          </cell>
          <cell r="L15">
            <v>120</v>
          </cell>
          <cell r="M15">
            <v>0</v>
          </cell>
          <cell r="N15">
            <v>0</v>
          </cell>
          <cell r="O15">
            <v>0</v>
          </cell>
          <cell r="Q15">
            <v>0</v>
          </cell>
          <cell r="V15" t="e">
            <v>#DIV/0!</v>
          </cell>
          <cell r="W15" t="e">
            <v>#DIV/0!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055  Колбаса вареная Филейбургская, 0,45 кг, БАВАРУШКА ПОКОМ</v>
          </cell>
          <cell r="B16" t="str">
            <v>шт</v>
          </cell>
          <cell r="C16">
            <v>21</v>
          </cell>
          <cell r="F16">
            <v>21</v>
          </cell>
          <cell r="G16">
            <v>0</v>
          </cell>
          <cell r="H16" t="e">
            <v>#N/A</v>
          </cell>
          <cell r="I16">
            <v>10</v>
          </cell>
          <cell r="J16">
            <v>-10</v>
          </cell>
          <cell r="K16">
            <v>0</v>
          </cell>
          <cell r="M16">
            <v>0</v>
          </cell>
          <cell r="N16">
            <v>0</v>
          </cell>
          <cell r="O16">
            <v>0</v>
          </cell>
          <cell r="Q16">
            <v>0</v>
          </cell>
          <cell r="V16" t="e">
            <v>#DIV/0!</v>
          </cell>
          <cell r="W16" t="e">
            <v>#DIV/0!</v>
          </cell>
          <cell r="X16">
            <v>0.8</v>
          </cell>
          <cell r="Y16">
            <v>0.2</v>
          </cell>
          <cell r="Z16">
            <v>0</v>
          </cell>
          <cell r="AA16" t="str">
            <v>необходимо увеличить продажи</v>
          </cell>
        </row>
        <row r="17">
          <cell r="A17" t="str">
            <v>058  Колбаса Докторская Особая ТМ Особый рецепт,  0,5кг, ПОКОМ</v>
          </cell>
          <cell r="B17" t="str">
            <v>шт</v>
          </cell>
          <cell r="C17">
            <v>82</v>
          </cell>
          <cell r="E17">
            <v>28</v>
          </cell>
          <cell r="F17">
            <v>54</v>
          </cell>
          <cell r="G17">
            <v>0.5</v>
          </cell>
          <cell r="H17">
            <v>60</v>
          </cell>
          <cell r="I17">
            <v>29</v>
          </cell>
          <cell r="J17">
            <v>-1</v>
          </cell>
          <cell r="K17">
            <v>28</v>
          </cell>
          <cell r="M17">
            <v>0</v>
          </cell>
          <cell r="N17">
            <v>0</v>
          </cell>
          <cell r="O17">
            <v>5.6</v>
          </cell>
          <cell r="P17">
            <v>10</v>
          </cell>
          <cell r="Q17">
            <v>10</v>
          </cell>
          <cell r="T17">
            <v>8</v>
          </cell>
          <cell r="V17">
            <v>11.428571428571429</v>
          </cell>
          <cell r="W17">
            <v>9.6428571428571441</v>
          </cell>
          <cell r="X17">
            <v>2</v>
          </cell>
          <cell r="Y17">
            <v>4.2</v>
          </cell>
          <cell r="Z17">
            <v>3</v>
          </cell>
        </row>
        <row r="18">
          <cell r="A18" t="str">
            <v>059  Колбаса Докторская по-стародворски  0.5 кг, ПОКОМ</v>
          </cell>
          <cell r="B18" t="str">
            <v>шт</v>
          </cell>
          <cell r="C18">
            <v>20</v>
          </cell>
          <cell r="D18">
            <v>100</v>
          </cell>
          <cell r="E18">
            <v>100</v>
          </cell>
          <cell r="F18">
            <v>20</v>
          </cell>
          <cell r="G18">
            <v>0</v>
          </cell>
          <cell r="H18">
            <v>55</v>
          </cell>
          <cell r="I18">
            <v>102</v>
          </cell>
          <cell r="J18">
            <v>-2</v>
          </cell>
          <cell r="K18">
            <v>0</v>
          </cell>
          <cell r="L18">
            <v>100</v>
          </cell>
          <cell r="M18">
            <v>0</v>
          </cell>
          <cell r="N18">
            <v>0</v>
          </cell>
          <cell r="O18">
            <v>0</v>
          </cell>
          <cell r="Q18">
            <v>0</v>
          </cell>
          <cell r="V18" t="e">
            <v>#DIV/0!</v>
          </cell>
          <cell r="W18" t="e">
            <v>#DIV/0!</v>
          </cell>
          <cell r="X18">
            <v>0.4</v>
          </cell>
          <cell r="Y18">
            <v>2</v>
          </cell>
          <cell r="Z18">
            <v>0.8</v>
          </cell>
        </row>
        <row r="19">
          <cell r="A19" t="str">
            <v>060  Колбаса Докторская стародворская  0,5 кг,ПОКОМ</v>
          </cell>
          <cell r="B19" t="str">
            <v>шт</v>
          </cell>
          <cell r="D19">
            <v>80</v>
          </cell>
          <cell r="E19">
            <v>80</v>
          </cell>
          <cell r="G19">
            <v>0</v>
          </cell>
          <cell r="H19" t="e">
            <v>#N/A</v>
          </cell>
          <cell r="I19">
            <v>80</v>
          </cell>
          <cell r="J19">
            <v>0</v>
          </cell>
          <cell r="K19">
            <v>0</v>
          </cell>
          <cell r="L19">
            <v>80</v>
          </cell>
          <cell r="M19">
            <v>0</v>
          </cell>
          <cell r="N19">
            <v>0</v>
          </cell>
          <cell r="O19">
            <v>0</v>
          </cell>
          <cell r="Q19">
            <v>0</v>
          </cell>
          <cell r="V19" t="e">
            <v>#DIV/0!</v>
          </cell>
          <cell r="W19" t="e">
            <v>#DIV/0!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062  Колбаса Кракушка пряная с сальцем, 0.3кг в/у п/к, БАВАРУШКА ПОКОМ</v>
          </cell>
          <cell r="B20" t="str">
            <v>шт</v>
          </cell>
          <cell r="C20">
            <v>25</v>
          </cell>
          <cell r="D20">
            <v>192</v>
          </cell>
          <cell r="E20">
            <v>200</v>
          </cell>
          <cell r="F20">
            <v>13</v>
          </cell>
          <cell r="G20">
            <v>0.3</v>
          </cell>
          <cell r="H20">
            <v>40</v>
          </cell>
          <cell r="I20">
            <v>200</v>
          </cell>
          <cell r="J20">
            <v>0</v>
          </cell>
          <cell r="K20">
            <v>20</v>
          </cell>
          <cell r="L20">
            <v>180</v>
          </cell>
          <cell r="M20">
            <v>38</v>
          </cell>
          <cell r="N20">
            <v>0</v>
          </cell>
          <cell r="O20">
            <v>4</v>
          </cell>
          <cell r="Q20">
            <v>0</v>
          </cell>
          <cell r="V20">
            <v>12.75</v>
          </cell>
          <cell r="W20">
            <v>12.75</v>
          </cell>
          <cell r="X20">
            <v>5.6</v>
          </cell>
          <cell r="Y20">
            <v>5.2</v>
          </cell>
          <cell r="Z20">
            <v>7</v>
          </cell>
        </row>
        <row r="21">
          <cell r="A21" t="str">
            <v>064  Колбаса Молочная Дугушка, вектор 0,4 кг, ТМ Стародворье  ПОКОМ</v>
          </cell>
          <cell r="B21" t="str">
            <v>шт</v>
          </cell>
          <cell r="D21">
            <v>402</v>
          </cell>
          <cell r="E21">
            <v>402</v>
          </cell>
          <cell r="G21">
            <v>0</v>
          </cell>
          <cell r="H21" t="e">
            <v>#N/A</v>
          </cell>
          <cell r="I21">
            <v>402</v>
          </cell>
          <cell r="J21">
            <v>0</v>
          </cell>
          <cell r="K21">
            <v>0</v>
          </cell>
          <cell r="L21">
            <v>402</v>
          </cell>
          <cell r="M21">
            <v>0</v>
          </cell>
          <cell r="N21">
            <v>0</v>
          </cell>
          <cell r="O21">
            <v>0</v>
          </cell>
          <cell r="Q21">
            <v>0</v>
          </cell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065  Колбаса Молочная по-стародворски, 0,5кг,ПОКОМ</v>
          </cell>
          <cell r="B22" t="str">
            <v>шт</v>
          </cell>
          <cell r="C22">
            <v>18</v>
          </cell>
          <cell r="G22">
            <v>0</v>
          </cell>
          <cell r="H22" t="e">
            <v>#N/A</v>
          </cell>
          <cell r="J22">
            <v>0</v>
          </cell>
          <cell r="K22">
            <v>0</v>
          </cell>
          <cell r="M22">
            <v>0</v>
          </cell>
          <cell r="N22">
            <v>0</v>
          </cell>
          <cell r="O22">
            <v>0</v>
          </cell>
          <cell r="Q22">
            <v>0</v>
          </cell>
          <cell r="V22" t="e">
            <v>#DIV/0!</v>
          </cell>
          <cell r="W22" t="e">
            <v>#DIV/0!</v>
          </cell>
          <cell r="X22">
            <v>0.4</v>
          </cell>
          <cell r="Y22">
            <v>1.2</v>
          </cell>
          <cell r="Z22">
            <v>1</v>
          </cell>
        </row>
        <row r="23">
          <cell r="A23" t="str">
            <v>068  Колбаса Особая ТМ Особый рецепт, 0,5 кг, ПОКОМ</v>
          </cell>
          <cell r="B23" t="str">
            <v>шт</v>
          </cell>
          <cell r="C23">
            <v>66</v>
          </cell>
          <cell r="E23">
            <v>8</v>
          </cell>
          <cell r="F23">
            <v>58</v>
          </cell>
          <cell r="G23">
            <v>0</v>
          </cell>
          <cell r="H23" t="e">
            <v>#N/A</v>
          </cell>
          <cell r="I23">
            <v>9</v>
          </cell>
          <cell r="J23">
            <v>-1</v>
          </cell>
          <cell r="K23">
            <v>8</v>
          </cell>
          <cell r="M23">
            <v>0</v>
          </cell>
          <cell r="N23">
            <v>0</v>
          </cell>
          <cell r="O23">
            <v>1.6</v>
          </cell>
          <cell r="Q23">
            <v>0</v>
          </cell>
          <cell r="V23">
            <v>36.25</v>
          </cell>
          <cell r="W23">
            <v>36.25</v>
          </cell>
          <cell r="X23">
            <v>0.6</v>
          </cell>
          <cell r="Y23">
            <v>1.4</v>
          </cell>
          <cell r="Z23">
            <v>0.8</v>
          </cell>
          <cell r="AA23" t="str">
            <v>необходимо увеличить продажи</v>
          </cell>
        </row>
        <row r="24">
          <cell r="A24" t="str">
            <v>079  Колбаса Сервелат Кремлевский,  0.35 кг, ПОКОМ</v>
          </cell>
          <cell r="B24" t="str">
            <v>шт</v>
          </cell>
          <cell r="C24">
            <v>15</v>
          </cell>
          <cell r="E24">
            <v>-2</v>
          </cell>
          <cell r="F24">
            <v>15</v>
          </cell>
          <cell r="G24">
            <v>0</v>
          </cell>
          <cell r="H24" t="e">
            <v>#N/A</v>
          </cell>
          <cell r="I24">
            <v>22</v>
          </cell>
          <cell r="J24">
            <v>-24</v>
          </cell>
          <cell r="K24">
            <v>-2</v>
          </cell>
          <cell r="M24">
            <v>0</v>
          </cell>
          <cell r="N24">
            <v>0</v>
          </cell>
          <cell r="O24">
            <v>-0.4</v>
          </cell>
          <cell r="Q24">
            <v>0</v>
          </cell>
          <cell r="V24">
            <v>-37.5</v>
          </cell>
          <cell r="W24">
            <v>-37.5</v>
          </cell>
          <cell r="X24">
            <v>1.2</v>
          </cell>
          <cell r="Y24">
            <v>0.6</v>
          </cell>
          <cell r="Z24">
            <v>0</v>
          </cell>
          <cell r="AA24" t="str">
            <v>необходимо увеличить продажи</v>
          </cell>
        </row>
        <row r="25">
          <cell r="A25" t="str">
            <v>083  Колбаса Швейцарская 0,17 кг., ШТ., сырокопченая   ПОКОМ</v>
          </cell>
          <cell r="B25" t="str">
            <v>шт</v>
          </cell>
          <cell r="C25">
            <v>152</v>
          </cell>
          <cell r="E25">
            <v>126</v>
          </cell>
          <cell r="F25">
            <v>4</v>
          </cell>
          <cell r="G25">
            <v>0.17</v>
          </cell>
          <cell r="H25">
            <v>180</v>
          </cell>
          <cell r="I25">
            <v>154</v>
          </cell>
          <cell r="J25">
            <v>-28</v>
          </cell>
          <cell r="K25">
            <v>126</v>
          </cell>
          <cell r="M25">
            <v>120.19999999999999</v>
          </cell>
          <cell r="N25">
            <v>0</v>
          </cell>
          <cell r="O25">
            <v>25.2</v>
          </cell>
          <cell r="P25">
            <v>155</v>
          </cell>
          <cell r="Q25">
            <v>155</v>
          </cell>
          <cell r="T25">
            <v>153</v>
          </cell>
          <cell r="V25">
            <v>11.079365079365079</v>
          </cell>
          <cell r="W25">
            <v>4.9285714285714279</v>
          </cell>
          <cell r="X25">
            <v>6.4</v>
          </cell>
          <cell r="Y25">
            <v>0</v>
          </cell>
          <cell r="Z25">
            <v>25.4</v>
          </cell>
        </row>
        <row r="26">
          <cell r="A26" t="str">
            <v>091  Сардельки Баварские, МГС 0.38кг, ТМ Стародворье  ПОКОМ</v>
          </cell>
          <cell r="B26" t="str">
            <v>шт</v>
          </cell>
          <cell r="C26">
            <v>-2</v>
          </cell>
          <cell r="D26">
            <v>300</v>
          </cell>
          <cell r="E26">
            <v>297</v>
          </cell>
          <cell r="F26">
            <v>-2</v>
          </cell>
          <cell r="G26">
            <v>0</v>
          </cell>
          <cell r="H26">
            <v>40</v>
          </cell>
          <cell r="I26">
            <v>300</v>
          </cell>
          <cell r="J26">
            <v>-3</v>
          </cell>
          <cell r="K26">
            <v>-3</v>
          </cell>
          <cell r="L26">
            <v>300</v>
          </cell>
          <cell r="M26">
            <v>0</v>
          </cell>
          <cell r="N26">
            <v>0</v>
          </cell>
          <cell r="O26">
            <v>-0.6</v>
          </cell>
          <cell r="Q26">
            <v>0</v>
          </cell>
          <cell r="V26">
            <v>3.3333333333333335</v>
          </cell>
          <cell r="W26">
            <v>3.3333333333333335</v>
          </cell>
          <cell r="X26">
            <v>1.2</v>
          </cell>
          <cell r="Y26">
            <v>0.4</v>
          </cell>
          <cell r="Z26">
            <v>0.4</v>
          </cell>
        </row>
        <row r="27">
          <cell r="A27" t="str">
            <v>094  Сосиски Баварские,  0.35кг, ТМ Колбасный стандарт ПОКОМ</v>
          </cell>
          <cell r="B27" t="str">
            <v>шт</v>
          </cell>
          <cell r="C27">
            <v>240</v>
          </cell>
          <cell r="E27">
            <v>60</v>
          </cell>
          <cell r="F27">
            <v>178</v>
          </cell>
          <cell r="G27">
            <v>0.35</v>
          </cell>
          <cell r="H27">
            <v>45</v>
          </cell>
          <cell r="I27">
            <v>60</v>
          </cell>
          <cell r="J27">
            <v>0</v>
          </cell>
          <cell r="K27">
            <v>60</v>
          </cell>
          <cell r="M27">
            <v>0</v>
          </cell>
          <cell r="N27">
            <v>0</v>
          </cell>
          <cell r="O27">
            <v>12</v>
          </cell>
          <cell r="Q27">
            <v>0</v>
          </cell>
          <cell r="V27">
            <v>14.833333333333334</v>
          </cell>
          <cell r="W27">
            <v>14.833333333333334</v>
          </cell>
          <cell r="X27">
            <v>1.6</v>
          </cell>
          <cell r="Y27">
            <v>4.2</v>
          </cell>
          <cell r="Z27">
            <v>10</v>
          </cell>
          <cell r="AA27" t="str">
            <v>необходимо увеличить продажи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68</v>
          </cell>
          <cell r="E28">
            <v>68</v>
          </cell>
          <cell r="G28">
            <v>0</v>
          </cell>
          <cell r="H28" t="e">
            <v>#N/A</v>
          </cell>
          <cell r="I28">
            <v>68</v>
          </cell>
          <cell r="J28">
            <v>0</v>
          </cell>
          <cell r="K28">
            <v>0</v>
          </cell>
          <cell r="L28">
            <v>68</v>
          </cell>
          <cell r="M28">
            <v>0</v>
          </cell>
          <cell r="N28">
            <v>0</v>
          </cell>
          <cell r="O28">
            <v>0</v>
          </cell>
          <cell r="Q28">
            <v>0</v>
          </cell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66</v>
          </cell>
          <cell r="E29">
            <v>66</v>
          </cell>
          <cell r="G29">
            <v>0</v>
          </cell>
          <cell r="H29" t="e">
            <v>#N/A</v>
          </cell>
          <cell r="I29">
            <v>66</v>
          </cell>
          <cell r="J29">
            <v>0</v>
          </cell>
          <cell r="K29">
            <v>0</v>
          </cell>
          <cell r="L29">
            <v>66</v>
          </cell>
          <cell r="M29">
            <v>0</v>
          </cell>
          <cell r="N29">
            <v>0</v>
          </cell>
          <cell r="O29">
            <v>0</v>
          </cell>
          <cell r="Q29">
            <v>0</v>
          </cell>
          <cell r="V29" t="e">
            <v>#DIV/0!</v>
          </cell>
          <cell r="W29" t="e">
            <v>#DIV/0!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88</v>
          </cell>
          <cell r="E30">
            <v>88</v>
          </cell>
          <cell r="G30">
            <v>0</v>
          </cell>
          <cell r="H30" t="e">
            <v>#N/A</v>
          </cell>
          <cell r="I30">
            <v>88</v>
          </cell>
          <cell r="J30">
            <v>0</v>
          </cell>
          <cell r="K30">
            <v>0</v>
          </cell>
          <cell r="L30">
            <v>88</v>
          </cell>
          <cell r="M30">
            <v>0</v>
          </cell>
          <cell r="N30">
            <v>0</v>
          </cell>
          <cell r="O30">
            <v>0</v>
          </cell>
          <cell r="Q30">
            <v>0</v>
          </cell>
          <cell r="V30" t="e">
            <v>#DIV/0!</v>
          </cell>
          <cell r="W30" t="e">
            <v>#DIV/0!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C31">
            <v>74</v>
          </cell>
          <cell r="E31">
            <v>23</v>
          </cell>
          <cell r="F31">
            <v>39</v>
          </cell>
          <cell r="G31">
            <v>0.35</v>
          </cell>
          <cell r="H31">
            <v>45</v>
          </cell>
          <cell r="I31">
            <v>94</v>
          </cell>
          <cell r="J31">
            <v>-71</v>
          </cell>
          <cell r="K31">
            <v>23</v>
          </cell>
          <cell r="M31">
            <v>0</v>
          </cell>
          <cell r="N31">
            <v>0</v>
          </cell>
          <cell r="O31">
            <v>4.5999999999999996</v>
          </cell>
          <cell r="P31">
            <v>15</v>
          </cell>
          <cell r="Q31">
            <v>15</v>
          </cell>
          <cell r="T31">
            <v>12</v>
          </cell>
          <cell r="V31">
            <v>11.739130434782609</v>
          </cell>
          <cell r="W31">
            <v>8.4782608695652186</v>
          </cell>
          <cell r="X31">
            <v>1.8</v>
          </cell>
          <cell r="Y31">
            <v>2.8</v>
          </cell>
          <cell r="Z31">
            <v>5.6</v>
          </cell>
        </row>
        <row r="32">
          <cell r="A32" t="str">
            <v>116  Колбаса Балыкбурская с копченым балыком, в/у 0,35 кг срез, БАВАРУШКА ПОКОМ</v>
          </cell>
          <cell r="B32" t="str">
            <v>шт</v>
          </cell>
          <cell r="C32">
            <v>4</v>
          </cell>
          <cell r="F32">
            <v>4</v>
          </cell>
          <cell r="G32">
            <v>0</v>
          </cell>
          <cell r="H32" t="e">
            <v>#N/A</v>
          </cell>
          <cell r="I32">
            <v>8</v>
          </cell>
          <cell r="J32">
            <v>-8</v>
          </cell>
          <cell r="K32">
            <v>0</v>
          </cell>
          <cell r="M32">
            <v>0</v>
          </cell>
          <cell r="N32">
            <v>0</v>
          </cell>
          <cell r="O32">
            <v>0</v>
          </cell>
          <cell r="Q32">
            <v>0</v>
          </cell>
          <cell r="V32" t="e">
            <v>#DIV/0!</v>
          </cell>
          <cell r="W32" t="e">
            <v>#DIV/0!</v>
          </cell>
          <cell r="X32">
            <v>2.2000000000000002</v>
          </cell>
          <cell r="Y32">
            <v>0.8</v>
          </cell>
          <cell r="Z32">
            <v>0</v>
          </cell>
        </row>
        <row r="33">
          <cell r="A33" t="str">
            <v>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3</v>
          </cell>
          <cell r="F33">
            <v>3</v>
          </cell>
          <cell r="G33">
            <v>0</v>
          </cell>
          <cell r="H33">
            <v>45</v>
          </cell>
          <cell r="I33">
            <v>5</v>
          </cell>
          <cell r="J33">
            <v>-5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Q33">
            <v>0</v>
          </cell>
          <cell r="V33" t="e">
            <v>#DIV/0!</v>
          </cell>
          <cell r="W33" t="e">
            <v>#DIV/0!</v>
          </cell>
          <cell r="X33">
            <v>1</v>
          </cell>
          <cell r="Y33">
            <v>0.6</v>
          </cell>
          <cell r="Z33">
            <v>0</v>
          </cell>
        </row>
        <row r="34">
          <cell r="A34" t="str">
            <v>118  Колбаса Сервелат Филейбургский с филе сочного окорока, в/у 0,35 кг срез, БАВАРУШКА ПОКОМ</v>
          </cell>
          <cell r="B34" t="str">
            <v>шт</v>
          </cell>
          <cell r="D34">
            <v>90</v>
          </cell>
          <cell r="E34">
            <v>90</v>
          </cell>
          <cell r="G34">
            <v>0</v>
          </cell>
          <cell r="H34">
            <v>45</v>
          </cell>
          <cell r="I34">
            <v>91</v>
          </cell>
          <cell r="J34">
            <v>-1</v>
          </cell>
          <cell r="K34">
            <v>0</v>
          </cell>
          <cell r="L34">
            <v>90</v>
          </cell>
          <cell r="M34">
            <v>0</v>
          </cell>
          <cell r="N34">
            <v>0</v>
          </cell>
          <cell r="O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1.4</v>
          </cell>
          <cell r="Y34">
            <v>0</v>
          </cell>
          <cell r="Z34">
            <v>0</v>
          </cell>
        </row>
        <row r="35">
          <cell r="A35" t="str">
            <v>200  Ветчина Дугушка ТМ Стародворье, вектор в/у    ПОКОМ</v>
          </cell>
          <cell r="B35" t="str">
            <v>кг</v>
          </cell>
          <cell r="C35">
            <v>524.65099999999995</v>
          </cell>
          <cell r="D35">
            <v>1514.0260000000001</v>
          </cell>
          <cell r="E35">
            <v>802.57299999999998</v>
          </cell>
          <cell r="F35">
            <v>849.33299999999997</v>
          </cell>
          <cell r="G35">
            <v>1</v>
          </cell>
          <cell r="H35">
            <v>55</v>
          </cell>
          <cell r="I35">
            <v>896.43</v>
          </cell>
          <cell r="J35">
            <v>-93.856999999999971</v>
          </cell>
          <cell r="K35">
            <v>802.57299999999998</v>
          </cell>
          <cell r="M35">
            <v>500</v>
          </cell>
          <cell r="N35">
            <v>0</v>
          </cell>
          <cell r="O35">
            <v>160.5146</v>
          </cell>
          <cell r="P35">
            <v>420</v>
          </cell>
          <cell r="Q35">
            <v>420</v>
          </cell>
          <cell r="T35">
            <v>416</v>
          </cell>
          <cell r="V35">
            <v>11.022878915687421</v>
          </cell>
          <cell r="W35">
            <v>8.4062945052973372</v>
          </cell>
          <cell r="X35">
            <v>150.5762</v>
          </cell>
          <cell r="Y35">
            <v>130.1618</v>
          </cell>
          <cell r="Z35">
            <v>229.30940000000001</v>
          </cell>
        </row>
        <row r="36">
          <cell r="A36" t="str">
            <v>201  Ветчина Нежная ТМ Особый рецепт, (2,5кг), ПОКОМ</v>
          </cell>
          <cell r="B36" t="str">
            <v>кг</v>
          </cell>
          <cell r="C36">
            <v>4416.8010000000004</v>
          </cell>
          <cell r="D36">
            <v>2022.25</v>
          </cell>
          <cell r="E36">
            <v>4313.1850000000004</v>
          </cell>
          <cell r="F36">
            <v>739.46699999999998</v>
          </cell>
          <cell r="G36">
            <v>1</v>
          </cell>
          <cell r="H36">
            <v>50</v>
          </cell>
          <cell r="I36">
            <v>4501.8999999999996</v>
          </cell>
          <cell r="J36">
            <v>-188.71499999999924</v>
          </cell>
          <cell r="K36">
            <v>4313.1850000000004</v>
          </cell>
          <cell r="M36">
            <v>2941.1751999999997</v>
          </cell>
          <cell r="N36">
            <v>0</v>
          </cell>
          <cell r="O36">
            <v>862.63700000000006</v>
          </cell>
          <cell r="P36">
            <v>5900</v>
          </cell>
          <cell r="Q36">
            <v>1900</v>
          </cell>
          <cell r="R36">
            <v>2000</v>
          </cell>
          <cell r="S36">
            <v>2000</v>
          </cell>
          <cell r="T36">
            <v>5808</v>
          </cell>
          <cell r="V36">
            <v>11.106226837012555</v>
          </cell>
          <cell r="W36">
            <v>4.2667335159516684</v>
          </cell>
          <cell r="X36">
            <v>705.86480000000006</v>
          </cell>
          <cell r="Y36">
            <v>573.68579999999997</v>
          </cell>
          <cell r="Z36">
            <v>824.56780000000003</v>
          </cell>
        </row>
        <row r="37">
          <cell r="A37" t="str">
            <v>215  Колбаса Докторская ГОСТ Дугушка, ВЕС, ТМ Стародворье ПОКОМ</v>
          </cell>
          <cell r="B37" t="str">
            <v>кг</v>
          </cell>
          <cell r="D37">
            <v>79.64</v>
          </cell>
          <cell r="E37">
            <v>19.222999999999999</v>
          </cell>
          <cell r="F37">
            <v>60.417000000000002</v>
          </cell>
          <cell r="G37">
            <v>1</v>
          </cell>
          <cell r="H37">
            <v>55</v>
          </cell>
          <cell r="I37">
            <v>23.11</v>
          </cell>
          <cell r="J37">
            <v>-3.8870000000000005</v>
          </cell>
          <cell r="K37">
            <v>19.222999999999999</v>
          </cell>
          <cell r="M37">
            <v>0</v>
          </cell>
          <cell r="N37">
            <v>0</v>
          </cell>
          <cell r="O37">
            <v>3.8445999999999998</v>
          </cell>
          <cell r="Q37">
            <v>0</v>
          </cell>
          <cell r="V37">
            <v>15.714768766581701</v>
          </cell>
          <cell r="W37">
            <v>15.714768766581701</v>
          </cell>
          <cell r="X37">
            <v>18.045999999999999</v>
          </cell>
          <cell r="Y37">
            <v>19.062200000000001</v>
          </cell>
          <cell r="Z37">
            <v>4.2698</v>
          </cell>
        </row>
        <row r="38">
          <cell r="A38" t="str">
            <v>217  Колбаса Докторская Дугушка, ВЕС, НЕ ГОСТ, ТМ Стародворье ПОКОМ</v>
          </cell>
          <cell r="B38" t="str">
            <v>кг</v>
          </cell>
          <cell r="C38">
            <v>427.30900000000003</v>
          </cell>
          <cell r="D38">
            <v>1404.54</v>
          </cell>
          <cell r="E38">
            <v>915.12199999999996</v>
          </cell>
          <cell r="F38">
            <v>501.65300000000002</v>
          </cell>
          <cell r="G38">
            <v>1</v>
          </cell>
          <cell r="H38">
            <v>55</v>
          </cell>
          <cell r="I38">
            <v>1037.1400000000001</v>
          </cell>
          <cell r="J38">
            <v>-122.01800000000014</v>
          </cell>
          <cell r="K38">
            <v>915.12199999999996</v>
          </cell>
          <cell r="M38">
            <v>429.24179999999978</v>
          </cell>
          <cell r="N38">
            <v>0</v>
          </cell>
          <cell r="O38">
            <v>183.02439999999999</v>
          </cell>
          <cell r="P38">
            <v>1080</v>
          </cell>
          <cell r="Q38">
            <v>1080</v>
          </cell>
          <cell r="T38">
            <v>1082</v>
          </cell>
          <cell r="V38">
            <v>10.987031237365072</v>
          </cell>
          <cell r="W38">
            <v>5.0861786734446328</v>
          </cell>
          <cell r="X38">
            <v>21.316600000000001</v>
          </cell>
          <cell r="Y38">
            <v>31.111799999999999</v>
          </cell>
          <cell r="Z38">
            <v>218.30659999999997</v>
          </cell>
        </row>
        <row r="39">
          <cell r="A39" t="str">
            <v>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-20.86</v>
          </cell>
          <cell r="F39">
            <v>-20.86</v>
          </cell>
          <cell r="G39">
            <v>0</v>
          </cell>
          <cell r="H39" t="e">
            <v>#N/A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0</v>
          </cell>
          <cell r="Q39">
            <v>0</v>
          </cell>
          <cell r="V39" t="e">
            <v>#DIV/0!</v>
          </cell>
          <cell r="W39" t="e">
            <v>#DIV/0!</v>
          </cell>
          <cell r="X39">
            <v>0.16200000000000001</v>
          </cell>
          <cell r="Y39">
            <v>6.2566000000000006</v>
          </cell>
          <cell r="Z39">
            <v>0</v>
          </cell>
        </row>
        <row r="40">
          <cell r="A40" t="str">
            <v>219  Колбаса Докторская Особая ТМ Особый рецепт, ВЕС  ПОКОМ</v>
          </cell>
          <cell r="B40" t="str">
            <v>кг</v>
          </cell>
          <cell r="C40">
            <v>6406.3919999999998</v>
          </cell>
          <cell r="D40">
            <v>2256.62</v>
          </cell>
          <cell r="E40">
            <v>6267.9709999999995</v>
          </cell>
          <cell r="F40">
            <v>719.99300000000005</v>
          </cell>
          <cell r="G40">
            <v>1</v>
          </cell>
          <cell r="H40">
            <v>60</v>
          </cell>
          <cell r="I40">
            <v>6639.09</v>
          </cell>
          <cell r="J40">
            <v>-371.1190000000006</v>
          </cell>
          <cell r="K40">
            <v>6267.9709999999995</v>
          </cell>
          <cell r="M40">
            <v>2700</v>
          </cell>
          <cell r="N40">
            <v>0</v>
          </cell>
          <cell r="O40">
            <v>1253.5942</v>
          </cell>
          <cell r="P40">
            <v>10200</v>
          </cell>
          <cell r="Q40">
            <v>4200</v>
          </cell>
          <cell r="R40">
            <v>3000</v>
          </cell>
          <cell r="S40">
            <v>3000</v>
          </cell>
          <cell r="T40">
            <v>10370</v>
          </cell>
          <cell r="V40">
            <v>10.864754320018392</v>
          </cell>
          <cell r="W40">
            <v>2.7281499866543735</v>
          </cell>
          <cell r="X40">
            <v>1019.6904000000001</v>
          </cell>
          <cell r="Y40">
            <v>870.09820000000002</v>
          </cell>
          <cell r="Z40">
            <v>1229.6986000000002</v>
          </cell>
          <cell r="AA40" t="str">
            <v>2700 забрал Мелитополь</v>
          </cell>
        </row>
        <row r="41">
          <cell r="A41" t="str">
            <v>220  Колбаса Докторская по-стародворски, амифлекс, ВЕС,   ПОКОМ</v>
          </cell>
          <cell r="B41" t="str">
            <v>кг</v>
          </cell>
          <cell r="C41">
            <v>55.38</v>
          </cell>
          <cell r="E41">
            <v>9.375</v>
          </cell>
          <cell r="F41">
            <v>41.968000000000004</v>
          </cell>
          <cell r="G41">
            <v>0</v>
          </cell>
          <cell r="H41" t="e">
            <v>#N/A</v>
          </cell>
          <cell r="I41">
            <v>10.4</v>
          </cell>
          <cell r="J41">
            <v>-1.0250000000000004</v>
          </cell>
          <cell r="K41">
            <v>9.375</v>
          </cell>
          <cell r="M41">
            <v>0</v>
          </cell>
          <cell r="N41">
            <v>0</v>
          </cell>
          <cell r="O41">
            <v>1.875</v>
          </cell>
          <cell r="Q41">
            <v>0</v>
          </cell>
          <cell r="V41">
            <v>22.382933333333334</v>
          </cell>
          <cell r="W41">
            <v>22.382933333333334</v>
          </cell>
          <cell r="X41">
            <v>1.6004</v>
          </cell>
          <cell r="Y41">
            <v>1.6106000000000003</v>
          </cell>
          <cell r="Z41">
            <v>2.1494</v>
          </cell>
          <cell r="AA41" t="str">
            <v>необходимо увеличить продажи</v>
          </cell>
        </row>
        <row r="42">
          <cell r="A42" t="str">
            <v>225  Колбаса Дугушка со шпиком, ВЕС, ТМ Стародворье   ПОКОМ</v>
          </cell>
          <cell r="B42" t="str">
            <v>кг</v>
          </cell>
          <cell r="C42">
            <v>192.89500000000001</v>
          </cell>
          <cell r="E42">
            <v>162.76300000000001</v>
          </cell>
          <cell r="F42">
            <v>5.4009999999999998</v>
          </cell>
          <cell r="G42">
            <v>1</v>
          </cell>
          <cell r="H42">
            <v>50</v>
          </cell>
          <cell r="I42">
            <v>175.84299999999999</v>
          </cell>
          <cell r="J42">
            <v>-13.079999999999984</v>
          </cell>
          <cell r="K42">
            <v>162.76300000000001</v>
          </cell>
          <cell r="M42">
            <v>219.95520000000005</v>
          </cell>
          <cell r="N42">
            <v>0</v>
          </cell>
          <cell r="O42">
            <v>32.552599999999998</v>
          </cell>
          <cell r="P42">
            <v>135</v>
          </cell>
          <cell r="Q42">
            <v>135</v>
          </cell>
          <cell r="T42">
            <v>133</v>
          </cell>
          <cell r="V42">
            <v>11.069966761487564</v>
          </cell>
          <cell r="W42">
            <v>6.922832584801216</v>
          </cell>
          <cell r="X42">
            <v>34.1372</v>
          </cell>
          <cell r="Y42">
            <v>16.3386</v>
          </cell>
          <cell r="Z42">
            <v>47.888600000000004</v>
          </cell>
        </row>
        <row r="43">
          <cell r="A43" t="str">
            <v>226  Колбаса Княжеская, с/к белков.обол в термоусад. пакете, ВЕС, ТМ Стародворье ПОКОМ</v>
          </cell>
          <cell r="B43" t="str">
            <v>кг</v>
          </cell>
          <cell r="C43">
            <v>1.4870000000000001</v>
          </cell>
          <cell r="E43">
            <v>0.74199999999999999</v>
          </cell>
          <cell r="G43">
            <v>0</v>
          </cell>
          <cell r="H43" t="e">
            <v>#N/A</v>
          </cell>
          <cell r="I43">
            <v>0.9</v>
          </cell>
          <cell r="J43">
            <v>-0.15800000000000003</v>
          </cell>
          <cell r="K43">
            <v>0.74199999999999999</v>
          </cell>
          <cell r="M43">
            <v>0</v>
          </cell>
          <cell r="N43">
            <v>0</v>
          </cell>
          <cell r="O43">
            <v>0.1484</v>
          </cell>
          <cell r="Q43">
            <v>0</v>
          </cell>
          <cell r="V43">
            <v>0</v>
          </cell>
          <cell r="W43">
            <v>0</v>
          </cell>
          <cell r="X43">
            <v>1.4157999999999999</v>
          </cell>
          <cell r="Y43">
            <v>1.1141999999999999</v>
          </cell>
          <cell r="Z43">
            <v>0.83140000000000003</v>
          </cell>
        </row>
        <row r="44">
          <cell r="A44" t="str">
            <v>229  Колбаса Молочная Дугушка, в/у, ВЕС, ТМ Стародворье   ПОКОМ</v>
          </cell>
          <cell r="B44" t="str">
            <v>кг</v>
          </cell>
          <cell r="C44">
            <v>838.48</v>
          </cell>
          <cell r="D44">
            <v>1308.5999999999999</v>
          </cell>
          <cell r="E44">
            <v>1116.489</v>
          </cell>
          <cell r="F44">
            <v>609.21</v>
          </cell>
          <cell r="G44">
            <v>1</v>
          </cell>
          <cell r="H44">
            <v>55</v>
          </cell>
          <cell r="I44">
            <v>1218.75</v>
          </cell>
          <cell r="J44">
            <v>-102.26099999999997</v>
          </cell>
          <cell r="K44">
            <v>1116.489</v>
          </cell>
          <cell r="M44">
            <v>1076.8625999999997</v>
          </cell>
          <cell r="N44">
            <v>0</v>
          </cell>
          <cell r="O44">
            <v>223.2978</v>
          </cell>
          <cell r="P44">
            <v>770</v>
          </cell>
          <cell r="Q44">
            <v>770</v>
          </cell>
          <cell r="T44">
            <v>770</v>
          </cell>
          <cell r="V44">
            <v>10.999090004469366</v>
          </cell>
          <cell r="W44">
            <v>7.5507801689044847</v>
          </cell>
          <cell r="X44">
            <v>214.44819999999999</v>
          </cell>
          <cell r="Y44">
            <v>83.924400000000006</v>
          </cell>
          <cell r="Z44">
            <v>341.99079999999998</v>
          </cell>
        </row>
        <row r="45">
          <cell r="A45" t="str">
            <v>230  Колбаса Молочная Особая ТМ Особый рецепт, п/а, ВЕС. ПОКОМ</v>
          </cell>
          <cell r="B45" t="str">
            <v>кг</v>
          </cell>
          <cell r="C45">
            <v>2747.9760000000001</v>
          </cell>
          <cell r="D45">
            <v>4548.875</v>
          </cell>
          <cell r="E45">
            <v>3945.212</v>
          </cell>
          <cell r="F45">
            <v>2005.4970000000001</v>
          </cell>
          <cell r="G45">
            <v>1</v>
          </cell>
          <cell r="H45">
            <v>60</v>
          </cell>
          <cell r="I45">
            <v>3893.29</v>
          </cell>
          <cell r="J45">
            <v>51.922000000000025</v>
          </cell>
          <cell r="K45">
            <v>3945.212</v>
          </cell>
          <cell r="M45">
            <v>2528.4366</v>
          </cell>
          <cell r="N45">
            <v>0</v>
          </cell>
          <cell r="O45">
            <v>789.04240000000004</v>
          </cell>
          <cell r="P45">
            <v>4200</v>
          </cell>
          <cell r="Q45">
            <v>2200</v>
          </cell>
          <cell r="R45">
            <v>1000</v>
          </cell>
          <cell r="S45">
            <v>1000</v>
          </cell>
          <cell r="T45">
            <v>4146</v>
          </cell>
          <cell r="V45">
            <v>11.069029497020692</v>
          </cell>
          <cell r="W45">
            <v>5.7461216279378649</v>
          </cell>
          <cell r="X45">
            <v>652.57899999999995</v>
          </cell>
          <cell r="Y45">
            <v>631.529</v>
          </cell>
          <cell r="Z45">
            <v>856.66239999999993</v>
          </cell>
        </row>
        <row r="46">
          <cell r="A46" t="str">
            <v>235  Колбаса Особая ТМ Особый рецепт, ВЕС, ТМ Стародворье ПОКОМ</v>
          </cell>
          <cell r="B46" t="str">
            <v>кг</v>
          </cell>
          <cell r="C46">
            <v>3228.91</v>
          </cell>
          <cell r="D46">
            <v>405.755</v>
          </cell>
          <cell r="E46">
            <v>2237.578</v>
          </cell>
          <cell r="F46">
            <v>806.69899999999996</v>
          </cell>
          <cell r="G46">
            <v>1</v>
          </cell>
          <cell r="H46">
            <v>60</v>
          </cell>
          <cell r="I46">
            <v>2204.3000000000002</v>
          </cell>
          <cell r="J46">
            <v>33.277999999999793</v>
          </cell>
          <cell r="K46">
            <v>2237.578</v>
          </cell>
          <cell r="M46">
            <v>405.18080000000009</v>
          </cell>
          <cell r="N46">
            <v>0</v>
          </cell>
          <cell r="O46">
            <v>447.51560000000001</v>
          </cell>
          <cell r="P46">
            <v>3750</v>
          </cell>
          <cell r="Q46">
            <v>1750</v>
          </cell>
          <cell r="R46">
            <v>1000</v>
          </cell>
          <cell r="S46">
            <v>1000</v>
          </cell>
          <cell r="T46">
            <v>3711</v>
          </cell>
          <cell r="V46">
            <v>11.087613035165703</v>
          </cell>
          <cell r="W46">
            <v>2.7080168825399609</v>
          </cell>
          <cell r="X46">
            <v>343.93639999999999</v>
          </cell>
          <cell r="Y46">
            <v>231.08800000000002</v>
          </cell>
          <cell r="Z46">
            <v>344.25819999999999</v>
          </cell>
        </row>
        <row r="47">
          <cell r="A47" t="str">
            <v>236  Колбаса Рубленая ЗАПЕЧ. Дугушка ТМ Стародворье, вектор, в/к    ПОКОМ</v>
          </cell>
          <cell r="B47" t="str">
            <v>кг</v>
          </cell>
          <cell r="C47">
            <v>691.72799999999995</v>
          </cell>
          <cell r="D47">
            <v>301.55900000000003</v>
          </cell>
          <cell r="E47">
            <v>426.18200000000002</v>
          </cell>
          <cell r="F47">
            <v>421.10700000000003</v>
          </cell>
          <cell r="G47">
            <v>1</v>
          </cell>
          <cell r="H47">
            <v>60</v>
          </cell>
          <cell r="I47">
            <v>398.86</v>
          </cell>
          <cell r="J47">
            <v>27.322000000000003</v>
          </cell>
          <cell r="K47">
            <v>426.18200000000002</v>
          </cell>
          <cell r="M47">
            <v>305.49959999999987</v>
          </cell>
          <cell r="N47">
            <v>0</v>
          </cell>
          <cell r="O47">
            <v>85.236400000000003</v>
          </cell>
          <cell r="P47">
            <v>215</v>
          </cell>
          <cell r="Q47">
            <v>215</v>
          </cell>
          <cell r="T47">
            <v>211</v>
          </cell>
          <cell r="V47">
            <v>11.047001046501258</v>
          </cell>
          <cell r="W47">
            <v>8.5246045116874924</v>
          </cell>
          <cell r="X47">
            <v>42.340400000000002</v>
          </cell>
          <cell r="Y47">
            <v>33.499200000000002</v>
          </cell>
          <cell r="Z47">
            <v>115.64739999999999</v>
          </cell>
        </row>
        <row r="48">
          <cell r="A48" t="str">
            <v>237  Колбаса Русская по-стародворски, ВЕС.  ПОКОМ</v>
          </cell>
          <cell r="B48" t="str">
            <v>кг</v>
          </cell>
          <cell r="C48">
            <v>34.99</v>
          </cell>
          <cell r="E48">
            <v>1.35</v>
          </cell>
          <cell r="F48">
            <v>33.64</v>
          </cell>
          <cell r="G48">
            <v>0</v>
          </cell>
          <cell r="H48" t="e">
            <v>#N/A</v>
          </cell>
          <cell r="I48">
            <v>1.3</v>
          </cell>
          <cell r="J48">
            <v>5.0000000000000044E-2</v>
          </cell>
          <cell r="K48">
            <v>1.35</v>
          </cell>
          <cell r="M48">
            <v>0</v>
          </cell>
          <cell r="N48">
            <v>0</v>
          </cell>
          <cell r="O48">
            <v>0.27</v>
          </cell>
          <cell r="Q48">
            <v>0</v>
          </cell>
          <cell r="V48">
            <v>124.59259259259258</v>
          </cell>
          <cell r="W48">
            <v>124.59259259259258</v>
          </cell>
          <cell r="X48">
            <v>0.26500000000000001</v>
          </cell>
          <cell r="Y48">
            <v>0.54100000000000004</v>
          </cell>
          <cell r="Z48">
            <v>0</v>
          </cell>
          <cell r="AA48" t="str">
            <v>необходимо увеличить продажи</v>
          </cell>
        </row>
        <row r="49">
          <cell r="A49" t="str">
            <v>239  Колбаса Салями запеч Дугушка, оболочка вектор, ВЕС, ТМ Стародворье  ПОКОМ</v>
          </cell>
          <cell r="B49" t="str">
            <v>кг</v>
          </cell>
          <cell r="C49">
            <v>583.44399999999996</v>
          </cell>
          <cell r="D49">
            <v>477.8</v>
          </cell>
          <cell r="E49">
            <v>666.56200000000001</v>
          </cell>
          <cell r="F49">
            <v>170.78899999999999</v>
          </cell>
          <cell r="G49">
            <v>1</v>
          </cell>
          <cell r="H49">
            <v>60</v>
          </cell>
          <cell r="I49">
            <v>623.97299999999996</v>
          </cell>
          <cell r="J49">
            <v>42.589000000000055</v>
          </cell>
          <cell r="K49">
            <v>666.56200000000001</v>
          </cell>
          <cell r="M49">
            <v>810.47579999999994</v>
          </cell>
          <cell r="N49">
            <v>0</v>
          </cell>
          <cell r="O49">
            <v>133.3124</v>
          </cell>
          <cell r="P49">
            <v>490</v>
          </cell>
          <cell r="Q49">
            <v>490</v>
          </cell>
          <cell r="T49">
            <v>485</v>
          </cell>
          <cell r="V49">
            <v>11.036218686333754</v>
          </cell>
          <cell r="W49">
            <v>7.3606416207344552</v>
          </cell>
          <cell r="X49">
            <v>125.09459999999999</v>
          </cell>
          <cell r="Y49">
            <v>63.197199999999995</v>
          </cell>
          <cell r="Z49">
            <v>182.3466</v>
          </cell>
        </row>
        <row r="50">
          <cell r="A50" t="str">
            <v>240  Колбаса Салями охотничья, ВЕС. ПОКОМ</v>
          </cell>
          <cell r="B50" t="str">
            <v>кг</v>
          </cell>
          <cell r="C50">
            <v>7.899</v>
          </cell>
          <cell r="D50">
            <v>28.23</v>
          </cell>
          <cell r="E50">
            <v>16.431000000000001</v>
          </cell>
          <cell r="F50">
            <v>16.058</v>
          </cell>
          <cell r="G50">
            <v>1</v>
          </cell>
          <cell r="H50">
            <v>180</v>
          </cell>
          <cell r="I50">
            <v>19.98</v>
          </cell>
          <cell r="J50">
            <v>-3.5489999999999995</v>
          </cell>
          <cell r="K50">
            <v>16.431000000000001</v>
          </cell>
          <cell r="M50">
            <v>0</v>
          </cell>
          <cell r="N50">
            <v>0</v>
          </cell>
          <cell r="O50">
            <v>3.2862</v>
          </cell>
          <cell r="P50">
            <v>20</v>
          </cell>
          <cell r="Q50">
            <v>20</v>
          </cell>
          <cell r="T50">
            <v>20</v>
          </cell>
          <cell r="V50">
            <v>10.972551883634592</v>
          </cell>
          <cell r="W50">
            <v>4.8864950398636724</v>
          </cell>
          <cell r="X50">
            <v>2.6217999999999999</v>
          </cell>
          <cell r="Y50">
            <v>4.1853999999999996</v>
          </cell>
          <cell r="Z50">
            <v>3.8201999999999998</v>
          </cell>
        </row>
        <row r="51">
          <cell r="A51" t="str">
            <v>242  Колбаса Сервелат ЗАПЕЧ.Дугушка ТМ Стародворье, вектор, в/к     ПОКОМ</v>
          </cell>
          <cell r="B51" t="str">
            <v>кг</v>
          </cell>
          <cell r="C51">
            <v>749.62800000000004</v>
          </cell>
          <cell r="D51">
            <v>1208.3920000000001</v>
          </cell>
          <cell r="E51">
            <v>883.04300000000001</v>
          </cell>
          <cell r="F51">
            <v>774.68700000000001</v>
          </cell>
          <cell r="G51">
            <v>1</v>
          </cell>
          <cell r="H51">
            <v>60</v>
          </cell>
          <cell r="I51">
            <v>831.45899999999995</v>
          </cell>
          <cell r="J51">
            <v>51.58400000000006</v>
          </cell>
          <cell r="K51">
            <v>883.04300000000001</v>
          </cell>
          <cell r="M51">
            <v>506.93439999999993</v>
          </cell>
          <cell r="N51">
            <v>0</v>
          </cell>
          <cell r="O51">
            <v>176.6086</v>
          </cell>
          <cell r="P51">
            <v>660</v>
          </cell>
          <cell r="Q51">
            <v>360</v>
          </cell>
          <cell r="S51">
            <v>300</v>
          </cell>
          <cell r="T51">
            <v>661</v>
          </cell>
          <cell r="V51">
            <v>10.993923285729007</v>
          </cell>
          <cell r="W51">
            <v>7.2568459293601784</v>
          </cell>
          <cell r="X51">
            <v>151.494</v>
          </cell>
          <cell r="Y51">
            <v>113.30760000000001</v>
          </cell>
          <cell r="Z51">
            <v>211.9016</v>
          </cell>
        </row>
        <row r="52">
          <cell r="A52" t="str">
            <v>243  Колбаса Сервелат Зернистый, ВЕС.  ПОКОМ</v>
          </cell>
          <cell r="B52" t="str">
            <v>кг</v>
          </cell>
          <cell r="C52">
            <v>-0.64900000000000002</v>
          </cell>
          <cell r="D52">
            <v>62.476999999999997</v>
          </cell>
          <cell r="E52">
            <v>20.582999999999998</v>
          </cell>
          <cell r="F52">
            <v>41.244999999999997</v>
          </cell>
          <cell r="G52">
            <v>1</v>
          </cell>
          <cell r="H52">
            <v>35</v>
          </cell>
          <cell r="I52">
            <v>20.5</v>
          </cell>
          <cell r="J52">
            <v>8.2999999999998408E-2</v>
          </cell>
          <cell r="K52">
            <v>20.582999999999998</v>
          </cell>
          <cell r="M52">
            <v>0</v>
          </cell>
          <cell r="N52">
            <v>0</v>
          </cell>
          <cell r="O52">
            <v>4.1166</v>
          </cell>
          <cell r="Q52">
            <v>0</v>
          </cell>
          <cell r="V52">
            <v>10.019190594179662</v>
          </cell>
          <cell r="W52">
            <v>10.019190594179662</v>
          </cell>
          <cell r="X52">
            <v>5.335</v>
          </cell>
          <cell r="Y52">
            <v>10.3704</v>
          </cell>
          <cell r="Z52">
            <v>2.8121999999999998</v>
          </cell>
        </row>
        <row r="53">
          <cell r="A53" t="str">
            <v>246  Колбаса Стародворская ТМ Стародворье ТС Старый двор, ПОКОМ</v>
          </cell>
          <cell r="B53" t="str">
            <v>кг</v>
          </cell>
          <cell r="C53">
            <v>33.54</v>
          </cell>
          <cell r="F53">
            <v>33.54</v>
          </cell>
          <cell r="G53">
            <v>0</v>
          </cell>
          <cell r="H53" t="e">
            <v>#N/A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Q53">
            <v>0</v>
          </cell>
          <cell r="V53" t="e">
            <v>#DIV/0!</v>
          </cell>
          <cell r="W53" t="e">
            <v>#DIV/0!</v>
          </cell>
          <cell r="X53">
            <v>1.0728</v>
          </cell>
          <cell r="Y53">
            <v>0.26900000000000002</v>
          </cell>
          <cell r="Z53">
            <v>0</v>
          </cell>
          <cell r="AA53" t="str">
            <v>необходимо увеличить продажи</v>
          </cell>
        </row>
        <row r="54">
          <cell r="A54" t="str">
            <v>248  Сардельки Сочные ТМ Особый рецепт,   ПОКОМ</v>
          </cell>
          <cell r="B54" t="str">
            <v>кг</v>
          </cell>
          <cell r="C54">
            <v>108.66</v>
          </cell>
          <cell r="D54">
            <v>707.96500000000003</v>
          </cell>
          <cell r="E54">
            <v>784.755</v>
          </cell>
          <cell r="F54">
            <v>1.1419999999999999</v>
          </cell>
          <cell r="G54">
            <v>1</v>
          </cell>
          <cell r="H54">
            <v>30</v>
          </cell>
          <cell r="I54">
            <v>793.36500000000001</v>
          </cell>
          <cell r="J54">
            <v>-8.6100000000000136</v>
          </cell>
          <cell r="K54">
            <v>76.789999999999964</v>
          </cell>
          <cell r="L54">
            <v>707.96500000000003</v>
          </cell>
          <cell r="M54">
            <v>92.183999999999969</v>
          </cell>
          <cell r="N54">
            <v>0</v>
          </cell>
          <cell r="O54">
            <v>15.357999999999993</v>
          </cell>
          <cell r="P54">
            <v>30</v>
          </cell>
          <cell r="Q54">
            <v>30</v>
          </cell>
          <cell r="T54">
            <v>30</v>
          </cell>
          <cell r="V54">
            <v>8.0300820419325447</v>
          </cell>
          <cell r="W54">
            <v>6.0767026956634984</v>
          </cell>
          <cell r="X54">
            <v>19.139800000000015</v>
          </cell>
          <cell r="Y54">
            <v>11.793800000000001</v>
          </cell>
          <cell r="Z54">
            <v>25.322799999999994</v>
          </cell>
        </row>
        <row r="55">
          <cell r="A55" t="str">
            <v>249  Сардельки Сочные, ПОКОМ</v>
          </cell>
          <cell r="B55" t="str">
            <v>кг</v>
          </cell>
          <cell r="E55">
            <v>1.282</v>
          </cell>
          <cell r="F55">
            <v>-1.282</v>
          </cell>
          <cell r="G55">
            <v>0</v>
          </cell>
          <cell r="H55" t="e">
            <v>#N/A</v>
          </cell>
          <cell r="I55">
            <v>1.3</v>
          </cell>
          <cell r="J55">
            <v>-1.8000000000000016E-2</v>
          </cell>
          <cell r="K55">
            <v>1.282</v>
          </cell>
          <cell r="O55">
            <v>0.25640000000000002</v>
          </cell>
          <cell r="Q55">
            <v>0</v>
          </cell>
          <cell r="V55">
            <v>-5</v>
          </cell>
          <cell r="W55">
            <v>-5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250  Сардельки стародворские с говядиной в обол. NDX, ВЕС. ПОКОМ</v>
          </cell>
          <cell r="B56" t="str">
            <v>кг</v>
          </cell>
          <cell r="C56">
            <v>438.61</v>
          </cell>
          <cell r="D56">
            <v>115.107</v>
          </cell>
          <cell r="E56">
            <v>368.55099999999999</v>
          </cell>
          <cell r="F56">
            <v>3.7930000000000001</v>
          </cell>
          <cell r="G56">
            <v>1</v>
          </cell>
          <cell r="H56">
            <v>30</v>
          </cell>
          <cell r="I56">
            <v>419.1</v>
          </cell>
          <cell r="J56">
            <v>-50.549000000000035</v>
          </cell>
          <cell r="K56">
            <v>368.55099999999999</v>
          </cell>
          <cell r="M56">
            <v>332.73200000000008</v>
          </cell>
          <cell r="N56">
            <v>0</v>
          </cell>
          <cell r="O56">
            <v>73.7102</v>
          </cell>
          <cell r="P56">
            <v>255</v>
          </cell>
          <cell r="Q56">
            <v>255</v>
          </cell>
          <cell r="T56">
            <v>253</v>
          </cell>
          <cell r="V56">
            <v>8.0250087504850089</v>
          </cell>
          <cell r="W56">
            <v>4.5655146777515201</v>
          </cell>
          <cell r="X56">
            <v>74.238399999999999</v>
          </cell>
          <cell r="Y56">
            <v>66.116799999999998</v>
          </cell>
          <cell r="Z56">
            <v>96.203000000000003</v>
          </cell>
        </row>
        <row r="57">
          <cell r="A57" t="str">
            <v>251  Сосиски Баварские, ВЕС.  ПОКОМ</v>
          </cell>
          <cell r="B57" t="str">
            <v>кг</v>
          </cell>
          <cell r="C57">
            <v>63.543999999999997</v>
          </cell>
          <cell r="G57">
            <v>0</v>
          </cell>
          <cell r="H57" t="e">
            <v>#N/A</v>
          </cell>
          <cell r="I57">
            <v>9.1</v>
          </cell>
          <cell r="J57">
            <v>-9.1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Q57">
            <v>0</v>
          </cell>
          <cell r="V57" t="e">
            <v>#DIV/0!</v>
          </cell>
          <cell r="W57" t="e">
            <v>#DIV/0!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255  Сосиски Молочные для завтрака ТМ Особый рецепт, п/а МГС, ВЕС, ТМ Стародворье  ПОКОМ</v>
          </cell>
          <cell r="B58" t="str">
            <v>кг</v>
          </cell>
          <cell r="C58">
            <v>1541.75</v>
          </cell>
          <cell r="D58">
            <v>507.673</v>
          </cell>
          <cell r="E58">
            <v>1003.681</v>
          </cell>
          <cell r="F58">
            <v>0.29499999999999998</v>
          </cell>
          <cell r="G58">
            <v>1</v>
          </cell>
          <cell r="H58">
            <v>40</v>
          </cell>
          <cell r="I58">
            <v>2335.4</v>
          </cell>
          <cell r="J58">
            <v>-1331.7190000000001</v>
          </cell>
          <cell r="K58">
            <v>1003.681</v>
          </cell>
          <cell r="M58">
            <v>2638.9168</v>
          </cell>
          <cell r="N58">
            <v>0</v>
          </cell>
          <cell r="O58">
            <v>200.7362</v>
          </cell>
          <cell r="Q58">
            <v>0</v>
          </cell>
          <cell r="V58">
            <v>13.147662454504967</v>
          </cell>
          <cell r="W58">
            <v>13.147662454504967</v>
          </cell>
          <cell r="X58">
            <v>298.18400000000003</v>
          </cell>
          <cell r="Y58">
            <v>173.18119999999999</v>
          </cell>
          <cell r="Z58">
            <v>559.59879999999998</v>
          </cell>
        </row>
        <row r="59">
          <cell r="A59" t="str">
            <v>257  Сосиски Молочные оригинальные ТМ Особый рецепт, ВЕС.   ПОКОМ</v>
          </cell>
          <cell r="B59" t="str">
            <v>кг</v>
          </cell>
          <cell r="D59">
            <v>7.6109999999999998</v>
          </cell>
          <cell r="E59">
            <v>1.268</v>
          </cell>
          <cell r="F59">
            <v>6.343</v>
          </cell>
          <cell r="G59">
            <v>1</v>
          </cell>
          <cell r="H59">
            <v>35</v>
          </cell>
          <cell r="I59">
            <v>1.3</v>
          </cell>
          <cell r="J59">
            <v>-3.2000000000000028E-2</v>
          </cell>
          <cell r="K59">
            <v>1.268</v>
          </cell>
          <cell r="M59">
            <v>0</v>
          </cell>
          <cell r="N59">
            <v>0</v>
          </cell>
          <cell r="O59">
            <v>0.25359999999999999</v>
          </cell>
          <cell r="Q59">
            <v>0</v>
          </cell>
          <cell r="V59">
            <v>25.011829652996845</v>
          </cell>
          <cell r="W59">
            <v>25.011829652996845</v>
          </cell>
          <cell r="X59">
            <v>1.0333999999999999</v>
          </cell>
          <cell r="Y59">
            <v>0.51800000000000002</v>
          </cell>
          <cell r="Z59">
            <v>0</v>
          </cell>
        </row>
        <row r="60">
          <cell r="A60" t="str">
            <v>264  Колбаса Молочная стародворская, амифлекс, ВЕС, ТМ Стародворье  ПОКОМ</v>
          </cell>
          <cell r="B60" t="str">
            <v>кг</v>
          </cell>
          <cell r="C60">
            <v>51.22</v>
          </cell>
          <cell r="F60">
            <v>51.22</v>
          </cell>
          <cell r="G60">
            <v>0</v>
          </cell>
          <cell r="H60" t="e">
            <v>#N/A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Q60">
            <v>0</v>
          </cell>
          <cell r="V60" t="e">
            <v>#DIV/0!</v>
          </cell>
          <cell r="W60" t="e">
            <v>#DIV/0!</v>
          </cell>
          <cell r="X60">
            <v>0.26900000000000002</v>
          </cell>
          <cell r="Y60">
            <v>0</v>
          </cell>
          <cell r="Z60">
            <v>0.28799999999999998</v>
          </cell>
        </row>
        <row r="61">
          <cell r="A61" t="str">
            <v>265  Колбаса Балыкбургская, ВЕС, ТМ Баварушка  ПОКОМ</v>
          </cell>
          <cell r="B61" t="str">
            <v>кг</v>
          </cell>
          <cell r="C61">
            <v>59.890999999999998</v>
          </cell>
          <cell r="E61">
            <v>27.311</v>
          </cell>
          <cell r="F61">
            <v>30.434000000000001</v>
          </cell>
          <cell r="G61">
            <v>1</v>
          </cell>
          <cell r="H61">
            <v>45</v>
          </cell>
          <cell r="I61">
            <v>27.3</v>
          </cell>
          <cell r="J61">
            <v>1.0999999999999233E-2</v>
          </cell>
          <cell r="K61">
            <v>27.311</v>
          </cell>
          <cell r="M61">
            <v>0</v>
          </cell>
          <cell r="N61">
            <v>0</v>
          </cell>
          <cell r="O61">
            <v>5.4622000000000002</v>
          </cell>
          <cell r="P61">
            <v>30</v>
          </cell>
          <cell r="Q61">
            <v>30</v>
          </cell>
          <cell r="T61">
            <v>30</v>
          </cell>
          <cell r="V61">
            <v>11.064040130350408</v>
          </cell>
          <cell r="W61">
            <v>5.5717476474680536</v>
          </cell>
          <cell r="X61">
            <v>1.4188000000000001</v>
          </cell>
          <cell r="Y61">
            <v>0</v>
          </cell>
          <cell r="Z61">
            <v>1.5602</v>
          </cell>
        </row>
        <row r="62">
          <cell r="A62" t="str">
            <v>266  Колбаса Филейбургская с сочным окороком, ВЕС, ТМ Баварушка  ПОКОМ</v>
          </cell>
          <cell r="B62" t="str">
            <v>кг</v>
          </cell>
          <cell r="C62">
            <v>42.918999999999997</v>
          </cell>
          <cell r="D62">
            <v>12.938000000000001</v>
          </cell>
          <cell r="E62">
            <v>50.045999999999999</v>
          </cell>
          <cell r="F62">
            <v>-1.3360000000000001</v>
          </cell>
          <cell r="G62">
            <v>1</v>
          </cell>
          <cell r="H62">
            <v>45</v>
          </cell>
          <cell r="I62">
            <v>56.1</v>
          </cell>
          <cell r="J62">
            <v>-6.054000000000002</v>
          </cell>
          <cell r="K62">
            <v>50.045999999999999</v>
          </cell>
          <cell r="M62">
            <v>86.625399999999999</v>
          </cell>
          <cell r="N62">
            <v>0</v>
          </cell>
          <cell r="O62">
            <v>10.0092</v>
          </cell>
          <cell r="P62">
            <v>25</v>
          </cell>
          <cell r="Q62">
            <v>25</v>
          </cell>
          <cell r="T62">
            <v>25</v>
          </cell>
          <cell r="V62">
            <v>11.018802701514607</v>
          </cell>
          <cell r="W62">
            <v>8.5211005874595376</v>
          </cell>
          <cell r="X62">
            <v>12.236000000000001</v>
          </cell>
          <cell r="Y62">
            <v>9.5299999999999994</v>
          </cell>
          <cell r="Z62">
            <v>15.802199999999999</v>
          </cell>
        </row>
        <row r="63">
          <cell r="A63" t="str">
            <v>267  Колбаса Салями Филейбургская зернистая, оболочка фиброуз, ВЕС, ТМ Баварушка  ПОКОМ</v>
          </cell>
          <cell r="B63" t="str">
            <v>кг</v>
          </cell>
          <cell r="C63">
            <v>52.908999999999999</v>
          </cell>
          <cell r="D63">
            <v>4.3079999999999998</v>
          </cell>
          <cell r="E63">
            <v>55.982999999999997</v>
          </cell>
          <cell r="F63">
            <v>-6.83</v>
          </cell>
          <cell r="G63">
            <v>1</v>
          </cell>
          <cell r="H63">
            <v>45</v>
          </cell>
          <cell r="I63">
            <v>59.87</v>
          </cell>
          <cell r="J63">
            <v>-3.8870000000000005</v>
          </cell>
          <cell r="K63">
            <v>55.982999999999997</v>
          </cell>
          <cell r="M63">
            <v>57.567799999999998</v>
          </cell>
          <cell r="N63">
            <v>0</v>
          </cell>
          <cell r="O63">
            <v>11.1966</v>
          </cell>
          <cell r="P63">
            <v>75</v>
          </cell>
          <cell r="Q63">
            <v>75</v>
          </cell>
          <cell r="T63">
            <v>72</v>
          </cell>
          <cell r="V63">
            <v>11.229998392369112</v>
          </cell>
          <cell r="W63">
            <v>4.5315363592519153</v>
          </cell>
          <cell r="X63">
            <v>4.0511999999999997</v>
          </cell>
          <cell r="Y63">
            <v>8.0822000000000003</v>
          </cell>
          <cell r="Z63">
            <v>11.1206</v>
          </cell>
        </row>
        <row r="64">
          <cell r="A64" t="str">
            <v>272  Колбаса Сервелат Филедворский, фиброуз, в/у 0,35 кг срез,  ПОКОМ</v>
          </cell>
          <cell r="B64" t="str">
            <v>шт</v>
          </cell>
          <cell r="C64">
            <v>8</v>
          </cell>
          <cell r="D64">
            <v>138</v>
          </cell>
          <cell r="E64">
            <v>56</v>
          </cell>
          <cell r="F64">
            <v>85</v>
          </cell>
          <cell r="G64">
            <v>0.35</v>
          </cell>
          <cell r="H64">
            <v>40</v>
          </cell>
          <cell r="I64">
            <v>60</v>
          </cell>
          <cell r="J64">
            <v>-4</v>
          </cell>
          <cell r="K64">
            <v>56</v>
          </cell>
          <cell r="M64">
            <v>0</v>
          </cell>
          <cell r="N64">
            <v>0</v>
          </cell>
          <cell r="O64">
            <v>11.2</v>
          </cell>
          <cell r="P64">
            <v>40</v>
          </cell>
          <cell r="Q64">
            <v>40</v>
          </cell>
          <cell r="T64">
            <v>38</v>
          </cell>
          <cell r="V64">
            <v>11.160714285714286</v>
          </cell>
          <cell r="W64">
            <v>7.5892857142857144</v>
          </cell>
          <cell r="X64">
            <v>10.6</v>
          </cell>
          <cell r="Y64">
            <v>23.4</v>
          </cell>
          <cell r="Z64">
            <v>9.8000000000000007</v>
          </cell>
        </row>
        <row r="65">
          <cell r="A65" t="str">
            <v>273  Сосиски Сочинки с сочной грудинкой, МГС 0.4кг,   ПОКОМ</v>
          </cell>
          <cell r="B65" t="str">
            <v>шт</v>
          </cell>
          <cell r="C65">
            <v>909</v>
          </cell>
          <cell r="E65">
            <v>618</v>
          </cell>
          <cell r="F65">
            <v>140</v>
          </cell>
          <cell r="G65">
            <v>0.4</v>
          </cell>
          <cell r="H65">
            <v>45</v>
          </cell>
          <cell r="I65">
            <v>618</v>
          </cell>
          <cell r="J65">
            <v>0</v>
          </cell>
          <cell r="K65">
            <v>618</v>
          </cell>
          <cell r="M65">
            <v>252</v>
          </cell>
          <cell r="N65">
            <v>0</v>
          </cell>
          <cell r="O65">
            <v>123.6</v>
          </cell>
          <cell r="P65">
            <v>970</v>
          </cell>
          <cell r="Q65">
            <v>970</v>
          </cell>
          <cell r="T65">
            <v>968</v>
          </cell>
          <cell r="V65">
            <v>11.019417475728156</v>
          </cell>
          <cell r="W65">
            <v>3.1715210355987056</v>
          </cell>
          <cell r="X65">
            <v>148.4</v>
          </cell>
          <cell r="Y65">
            <v>89.2</v>
          </cell>
          <cell r="Z65">
            <v>111</v>
          </cell>
        </row>
        <row r="66">
          <cell r="A66" t="str">
            <v>276  Колбаса Сливушка ТМ Вязанка в оболочке полиамид 0,45 кг  ПОКОМ</v>
          </cell>
          <cell r="B66" t="str">
            <v>шт</v>
          </cell>
          <cell r="C66">
            <v>1</v>
          </cell>
          <cell r="D66">
            <v>70</v>
          </cell>
          <cell r="E66">
            <v>15</v>
          </cell>
          <cell r="F66">
            <v>56</v>
          </cell>
          <cell r="G66">
            <v>0.45</v>
          </cell>
          <cell r="H66">
            <v>50</v>
          </cell>
          <cell r="I66">
            <v>17</v>
          </cell>
          <cell r="J66">
            <v>-2</v>
          </cell>
          <cell r="K66">
            <v>15</v>
          </cell>
          <cell r="M66">
            <v>0</v>
          </cell>
          <cell r="N66">
            <v>0</v>
          </cell>
          <cell r="O66">
            <v>3</v>
          </cell>
          <cell r="Q66">
            <v>0</v>
          </cell>
          <cell r="V66">
            <v>18.666666666666668</v>
          </cell>
          <cell r="W66">
            <v>18.666666666666668</v>
          </cell>
          <cell r="X66">
            <v>6.4</v>
          </cell>
          <cell r="Y66">
            <v>10.8</v>
          </cell>
          <cell r="Z66">
            <v>6.4</v>
          </cell>
        </row>
        <row r="67">
          <cell r="A67" t="str">
            <v>283  Сосиски Сочинки, ВЕС, ТМ Стародворье ПОКОМ</v>
          </cell>
          <cell r="B67" t="str">
            <v>кг</v>
          </cell>
          <cell r="C67">
            <v>170.096</v>
          </cell>
          <cell r="E67">
            <v>19.887</v>
          </cell>
          <cell r="F67">
            <v>-0.125</v>
          </cell>
          <cell r="G67">
            <v>1</v>
          </cell>
          <cell r="H67">
            <v>45</v>
          </cell>
          <cell r="I67">
            <v>40.5</v>
          </cell>
          <cell r="J67">
            <v>-20.613</v>
          </cell>
          <cell r="K67">
            <v>19.887</v>
          </cell>
          <cell r="M67">
            <v>357.19</v>
          </cell>
          <cell r="N67">
            <v>0</v>
          </cell>
          <cell r="O67">
            <v>3.9774000000000003</v>
          </cell>
          <cell r="Q67">
            <v>0</v>
          </cell>
          <cell r="V67">
            <v>89.773470106099452</v>
          </cell>
          <cell r="W67">
            <v>89.773470106099452</v>
          </cell>
          <cell r="X67">
            <v>33.676600000000001</v>
          </cell>
          <cell r="Y67">
            <v>31.123200000000004</v>
          </cell>
          <cell r="Z67">
            <v>71.412999999999997</v>
          </cell>
        </row>
        <row r="68">
          <cell r="A68" t="str">
            <v>296  Колбаса Мясорубская с рубленой грудинкой 0,35кг срез ТМ Стародворье  ПОКОМ</v>
          </cell>
          <cell r="B68" t="str">
            <v>шт</v>
          </cell>
          <cell r="C68">
            <v>230</v>
          </cell>
          <cell r="E68">
            <v>198</v>
          </cell>
          <cell r="F68">
            <v>7</v>
          </cell>
          <cell r="G68">
            <v>0.35</v>
          </cell>
          <cell r="H68">
            <v>40</v>
          </cell>
          <cell r="I68">
            <v>205</v>
          </cell>
          <cell r="J68">
            <v>-7</v>
          </cell>
          <cell r="K68">
            <v>198</v>
          </cell>
          <cell r="M68">
            <v>0</v>
          </cell>
          <cell r="N68">
            <v>0</v>
          </cell>
          <cell r="O68">
            <v>39.6</v>
          </cell>
          <cell r="P68">
            <v>310</v>
          </cell>
          <cell r="Q68">
            <v>310</v>
          </cell>
          <cell r="T68">
            <v>310</v>
          </cell>
          <cell r="V68">
            <v>8.0050505050505052</v>
          </cell>
          <cell r="W68">
            <v>0.17676767676767677</v>
          </cell>
          <cell r="X68">
            <v>33.200000000000003</v>
          </cell>
          <cell r="Y68">
            <v>16.2</v>
          </cell>
          <cell r="Z68">
            <v>21.6</v>
          </cell>
        </row>
        <row r="69">
          <cell r="A69" t="str">
            <v>297  Колбаса Мясорубская с рубленой грудинкой ВЕС ТМ Стародворье  ПОКОМ</v>
          </cell>
          <cell r="B69" t="str">
            <v>кг</v>
          </cell>
          <cell r="C69">
            <v>5.6689999999999996</v>
          </cell>
          <cell r="F69">
            <v>5.6689999999999996</v>
          </cell>
          <cell r="G69">
            <v>0</v>
          </cell>
          <cell r="H69" t="e">
            <v>#N/A</v>
          </cell>
          <cell r="I69">
            <v>3.5</v>
          </cell>
          <cell r="J69">
            <v>-3.5</v>
          </cell>
          <cell r="K69">
            <v>0</v>
          </cell>
          <cell r="M69">
            <v>0</v>
          </cell>
          <cell r="N69">
            <v>0</v>
          </cell>
          <cell r="O69">
            <v>0</v>
          </cell>
          <cell r="Q69">
            <v>0</v>
          </cell>
          <cell r="V69" t="e">
            <v>#DIV/0!</v>
          </cell>
          <cell r="W69" t="e">
            <v>#DIV/0!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301  Сосиски Сочинки по-баварски с сыром,  0.4кг, ТМ Стародворье  ПОКОМ</v>
          </cell>
          <cell r="B70" t="str">
            <v>шт</v>
          </cell>
          <cell r="C70">
            <v>638</v>
          </cell>
          <cell r="D70">
            <v>744</v>
          </cell>
          <cell r="E70">
            <v>1152</v>
          </cell>
          <cell r="F70">
            <v>134</v>
          </cell>
          <cell r="G70">
            <v>0.4</v>
          </cell>
          <cell r="H70">
            <v>40</v>
          </cell>
          <cell r="I70">
            <v>1157</v>
          </cell>
          <cell r="J70">
            <v>-5</v>
          </cell>
          <cell r="K70">
            <v>408</v>
          </cell>
          <cell r="L70">
            <v>744</v>
          </cell>
          <cell r="M70">
            <v>366.6</v>
          </cell>
          <cell r="N70">
            <v>0</v>
          </cell>
          <cell r="O70">
            <v>81.599999999999994</v>
          </cell>
          <cell r="P70">
            <v>400</v>
          </cell>
          <cell r="Q70">
            <v>400</v>
          </cell>
          <cell r="T70">
            <v>397</v>
          </cell>
          <cell r="V70">
            <v>11.036764705882353</v>
          </cell>
          <cell r="W70">
            <v>6.1348039215686283</v>
          </cell>
          <cell r="X70">
            <v>97.6</v>
          </cell>
          <cell r="Y70">
            <v>65.599999999999994</v>
          </cell>
          <cell r="Z70">
            <v>100.2</v>
          </cell>
        </row>
        <row r="71">
          <cell r="A71" t="str">
            <v>302  Сосиски Сочинки по-баварски,  0.4кг, ТМ Стародворье  ПОКОМ</v>
          </cell>
          <cell r="B71" t="str">
            <v>шт</v>
          </cell>
          <cell r="C71">
            <v>410</v>
          </cell>
          <cell r="D71">
            <v>966</v>
          </cell>
          <cell r="E71">
            <v>1035</v>
          </cell>
          <cell r="F71">
            <v>225</v>
          </cell>
          <cell r="G71">
            <v>0.4</v>
          </cell>
          <cell r="H71">
            <v>45</v>
          </cell>
          <cell r="I71">
            <v>1141</v>
          </cell>
          <cell r="J71">
            <v>-106</v>
          </cell>
          <cell r="K71">
            <v>435</v>
          </cell>
          <cell r="L71">
            <v>600</v>
          </cell>
          <cell r="M71">
            <v>707.2</v>
          </cell>
          <cell r="N71">
            <v>0</v>
          </cell>
          <cell r="O71">
            <v>87</v>
          </cell>
          <cell r="P71">
            <v>25</v>
          </cell>
          <cell r="Q71">
            <v>25</v>
          </cell>
          <cell r="T71">
            <v>25</v>
          </cell>
          <cell r="V71">
            <v>11.002298850574713</v>
          </cell>
          <cell r="W71">
            <v>10.714942528735632</v>
          </cell>
          <cell r="X71">
            <v>114.8</v>
          </cell>
          <cell r="Y71">
            <v>115.4</v>
          </cell>
          <cell r="Z71">
            <v>152.4</v>
          </cell>
        </row>
        <row r="72">
          <cell r="A72" t="str">
            <v>309  Сосиски Сочинки с сыром 0,4 кг ТМ Стародворье  ПОКОМ</v>
          </cell>
          <cell r="B72" t="str">
            <v>шт</v>
          </cell>
          <cell r="C72">
            <v>181</v>
          </cell>
          <cell r="D72">
            <v>60</v>
          </cell>
          <cell r="E72">
            <v>127</v>
          </cell>
          <cell r="F72">
            <v>91</v>
          </cell>
          <cell r="G72">
            <v>0.4</v>
          </cell>
          <cell r="H72">
            <v>40</v>
          </cell>
          <cell r="I72">
            <v>132</v>
          </cell>
          <cell r="J72">
            <v>-5</v>
          </cell>
          <cell r="K72">
            <v>67</v>
          </cell>
          <cell r="L72">
            <v>60</v>
          </cell>
          <cell r="M72">
            <v>0</v>
          </cell>
          <cell r="N72">
            <v>0</v>
          </cell>
          <cell r="O72">
            <v>13.4</v>
          </cell>
          <cell r="P72">
            <v>55</v>
          </cell>
          <cell r="Q72">
            <v>55</v>
          </cell>
          <cell r="T72">
            <v>56</v>
          </cell>
          <cell r="V72">
            <v>10.895522388059701</v>
          </cell>
          <cell r="W72">
            <v>6.7910447761194028</v>
          </cell>
          <cell r="X72">
            <v>13</v>
          </cell>
          <cell r="Y72">
            <v>2</v>
          </cell>
          <cell r="Z72">
            <v>12.6</v>
          </cell>
        </row>
        <row r="73">
          <cell r="A73" t="str">
            <v>312  Ветчина Филейская ТМ Вязанка ТС Столичная ВЕС  ПОКОМ</v>
          </cell>
          <cell r="B73" t="str">
            <v>кг</v>
          </cell>
          <cell r="C73">
            <v>211.667</v>
          </cell>
          <cell r="E73">
            <v>137.761</v>
          </cell>
          <cell r="F73">
            <v>62.92</v>
          </cell>
          <cell r="G73">
            <v>1</v>
          </cell>
          <cell r="H73">
            <v>50</v>
          </cell>
          <cell r="I73">
            <v>132.30000000000001</v>
          </cell>
          <cell r="J73">
            <v>5.4609999999999843</v>
          </cell>
          <cell r="K73">
            <v>137.761</v>
          </cell>
          <cell r="M73">
            <v>42.541200000000003</v>
          </cell>
          <cell r="N73">
            <v>0</v>
          </cell>
          <cell r="O73">
            <v>27.552199999999999</v>
          </cell>
          <cell r="P73">
            <v>200</v>
          </cell>
          <cell r="Q73">
            <v>200</v>
          </cell>
          <cell r="T73">
            <v>198</v>
          </cell>
          <cell r="V73">
            <v>11.086635549974233</v>
          </cell>
          <cell r="W73">
            <v>3.8276870812494104</v>
          </cell>
          <cell r="X73">
            <v>15.8322</v>
          </cell>
          <cell r="Y73">
            <v>17.807600000000001</v>
          </cell>
          <cell r="Z73">
            <v>24.260400000000001</v>
          </cell>
        </row>
        <row r="74">
          <cell r="A74" t="str">
            <v>313 Колбаса вареная Молокуша ТМ Вязанка в оболочке полиамид. ВЕС  ПОКОМ</v>
          </cell>
          <cell r="B74" t="str">
            <v>кг</v>
          </cell>
          <cell r="C74">
            <v>100.986</v>
          </cell>
          <cell r="D74">
            <v>194.959</v>
          </cell>
          <cell r="E74">
            <v>154.22499999999999</v>
          </cell>
          <cell r="F74">
            <v>108.75700000000001</v>
          </cell>
          <cell r="G74">
            <v>1</v>
          </cell>
          <cell r="H74">
            <v>50</v>
          </cell>
          <cell r="I74">
            <v>174.7</v>
          </cell>
          <cell r="J74">
            <v>-20.474999999999994</v>
          </cell>
          <cell r="K74">
            <v>154.22499999999999</v>
          </cell>
          <cell r="M74">
            <v>197.44980000000001</v>
          </cell>
          <cell r="N74">
            <v>0</v>
          </cell>
          <cell r="O74">
            <v>30.844999999999999</v>
          </cell>
          <cell r="P74">
            <v>35</v>
          </cell>
          <cell r="Q74">
            <v>35</v>
          </cell>
          <cell r="T74">
            <v>33</v>
          </cell>
          <cell r="V74">
            <v>11.061980872102449</v>
          </cell>
          <cell r="W74">
            <v>9.9272750851029361</v>
          </cell>
          <cell r="X74">
            <v>32.861000000000004</v>
          </cell>
          <cell r="Y74">
            <v>38.483999999999995</v>
          </cell>
          <cell r="Z74">
            <v>47.743600000000001</v>
          </cell>
        </row>
        <row r="75">
          <cell r="A75" t="str">
            <v>314 Колбаса вареная Филейская ТМ Вязанка ТС Классическая в оболочке полиамид.  ПОКОМ</v>
          </cell>
          <cell r="B75" t="str">
            <v>кг</v>
          </cell>
          <cell r="C75">
            <v>315.95400000000001</v>
          </cell>
          <cell r="E75">
            <v>277.255</v>
          </cell>
          <cell r="F75">
            <v>17.469000000000001</v>
          </cell>
          <cell r="G75">
            <v>1</v>
          </cell>
          <cell r="H75">
            <v>55</v>
          </cell>
          <cell r="I75">
            <v>288</v>
          </cell>
          <cell r="J75">
            <v>-10.745000000000005</v>
          </cell>
          <cell r="K75">
            <v>277.255</v>
          </cell>
          <cell r="M75">
            <v>87.524600000000021</v>
          </cell>
          <cell r="N75">
            <v>0</v>
          </cell>
          <cell r="O75">
            <v>55.451000000000001</v>
          </cell>
          <cell r="P75">
            <v>450</v>
          </cell>
          <cell r="Q75">
            <v>450</v>
          </cell>
          <cell r="T75">
            <v>450</v>
          </cell>
          <cell r="V75">
            <v>10.008721213323476</v>
          </cell>
          <cell r="W75">
            <v>1.8934482696434694</v>
          </cell>
          <cell r="X75">
            <v>37.617399999999996</v>
          </cell>
          <cell r="Y75">
            <v>24.663599999999999</v>
          </cell>
          <cell r="Z75">
            <v>39.605200000000004</v>
          </cell>
        </row>
        <row r="76">
          <cell r="A76" t="str">
            <v>317 Колбаса Сервелат Рижский ТМ Зареченские ТС Зареченские  фиброуз в вакуумной у  ПОКОМ</v>
          </cell>
          <cell r="B76" t="str">
            <v>кг</v>
          </cell>
          <cell r="C76">
            <v>28.995999999999999</v>
          </cell>
          <cell r="F76">
            <v>28.995999999999999</v>
          </cell>
          <cell r="G76">
            <v>0</v>
          </cell>
          <cell r="H76" t="e">
            <v>#N/A</v>
          </cell>
          <cell r="I76">
            <v>4.3</v>
          </cell>
          <cell r="J76">
            <v>-4.3</v>
          </cell>
          <cell r="K76">
            <v>0</v>
          </cell>
          <cell r="M76">
            <v>0</v>
          </cell>
          <cell r="N76">
            <v>0</v>
          </cell>
          <cell r="O76">
            <v>0</v>
          </cell>
          <cell r="Q76">
            <v>0</v>
          </cell>
          <cell r="V76" t="e">
            <v>#DIV/0!</v>
          </cell>
          <cell r="W76" t="e">
            <v>#DIV/0!</v>
          </cell>
          <cell r="X76">
            <v>0.14799999999999999</v>
          </cell>
          <cell r="Y76">
            <v>0</v>
          </cell>
          <cell r="Z76">
            <v>0</v>
          </cell>
        </row>
        <row r="77">
          <cell r="A77" t="str">
            <v>318 Сосиски Датские ТМ Зареченские колбасы ТС Зареченские п полиамид в модифициров  ПОКОМ</v>
          </cell>
          <cell r="B77" t="str">
            <v>кг</v>
          </cell>
          <cell r="C77">
            <v>251.596</v>
          </cell>
          <cell r="E77">
            <v>139.822</v>
          </cell>
          <cell r="F77">
            <v>45.984999999999999</v>
          </cell>
          <cell r="G77">
            <v>1</v>
          </cell>
          <cell r="H77">
            <v>40</v>
          </cell>
          <cell r="I77">
            <v>143.679</v>
          </cell>
          <cell r="J77">
            <v>-3.8569999999999993</v>
          </cell>
          <cell r="K77">
            <v>139.822</v>
          </cell>
          <cell r="M77">
            <v>34.061599999999999</v>
          </cell>
          <cell r="N77">
            <v>0</v>
          </cell>
          <cell r="O77">
            <v>27.964400000000001</v>
          </cell>
          <cell r="P77">
            <v>230</v>
          </cell>
          <cell r="Q77">
            <v>230</v>
          </cell>
          <cell r="T77">
            <v>228</v>
          </cell>
          <cell r="V77">
            <v>11.087189426556622</v>
          </cell>
          <cell r="W77">
            <v>2.8624465391712319</v>
          </cell>
          <cell r="X77">
            <v>36.366399999999999</v>
          </cell>
          <cell r="Y77">
            <v>13.5322</v>
          </cell>
          <cell r="Z77">
            <v>29.752199999999998</v>
          </cell>
        </row>
        <row r="78">
          <cell r="A78" t="str">
            <v>320  Сосиски Сочинки с сочным окороком 0,4 кг ТМ Стародворье  ПОКОМ</v>
          </cell>
          <cell r="B78" t="str">
            <v>шт</v>
          </cell>
          <cell r="C78">
            <v>11</v>
          </cell>
          <cell r="D78">
            <v>408</v>
          </cell>
          <cell r="E78">
            <v>87</v>
          </cell>
          <cell r="F78">
            <v>331</v>
          </cell>
          <cell r="G78">
            <v>0.4</v>
          </cell>
          <cell r="H78">
            <v>45</v>
          </cell>
          <cell r="I78">
            <v>121</v>
          </cell>
          <cell r="J78">
            <v>-34</v>
          </cell>
          <cell r="K78">
            <v>87</v>
          </cell>
          <cell r="M78">
            <v>0</v>
          </cell>
          <cell r="N78">
            <v>0</v>
          </cell>
          <cell r="O78">
            <v>17.399999999999999</v>
          </cell>
          <cell r="Q78">
            <v>0</v>
          </cell>
          <cell r="V78">
            <v>19.022988505747129</v>
          </cell>
          <cell r="W78">
            <v>19.022988505747129</v>
          </cell>
          <cell r="X78">
            <v>30.8</v>
          </cell>
          <cell r="Y78">
            <v>65.599999999999994</v>
          </cell>
          <cell r="Z78">
            <v>13</v>
          </cell>
        </row>
        <row r="79">
          <cell r="A79" t="str">
            <v>325 Колбаса Сервелат Мясорубский ТМ Стародворье с мелкорубленным окороком 0,35 кг  ПОКОМ</v>
          </cell>
          <cell r="B79" t="str">
            <v>шт</v>
          </cell>
          <cell r="C79">
            <v>54</v>
          </cell>
          <cell r="E79">
            <v>27</v>
          </cell>
          <cell r="F79">
            <v>2</v>
          </cell>
          <cell r="G79">
            <v>0.35</v>
          </cell>
          <cell r="H79">
            <v>40</v>
          </cell>
          <cell r="I79">
            <v>33</v>
          </cell>
          <cell r="J79">
            <v>-6</v>
          </cell>
          <cell r="K79">
            <v>27</v>
          </cell>
          <cell r="M79">
            <v>89</v>
          </cell>
          <cell r="N79">
            <v>0</v>
          </cell>
          <cell r="O79">
            <v>5.4</v>
          </cell>
          <cell r="Q79">
            <v>0</v>
          </cell>
          <cell r="V79">
            <v>16.851851851851851</v>
          </cell>
          <cell r="W79">
            <v>16.851851851851851</v>
          </cell>
          <cell r="X79">
            <v>10.6</v>
          </cell>
          <cell r="Y79">
            <v>8.6</v>
          </cell>
          <cell r="Z79">
            <v>18.399999999999999</v>
          </cell>
        </row>
        <row r="80">
          <cell r="A80" t="str">
            <v>343 Колбаса Докторская оригинальная ТМ Особый рецепт в оболочке полиамид 0,4 кг.  ПОКОМ</v>
          </cell>
          <cell r="B80" t="str">
            <v>шт</v>
          </cell>
          <cell r="C80">
            <v>23</v>
          </cell>
          <cell r="D80">
            <v>160</v>
          </cell>
          <cell r="E80">
            <v>164</v>
          </cell>
          <cell r="F80">
            <v>16</v>
          </cell>
          <cell r="G80">
            <v>0</v>
          </cell>
          <cell r="H80">
            <v>60</v>
          </cell>
          <cell r="I80">
            <v>164</v>
          </cell>
          <cell r="J80">
            <v>0</v>
          </cell>
          <cell r="K80">
            <v>4</v>
          </cell>
          <cell r="L80">
            <v>160</v>
          </cell>
          <cell r="M80">
            <v>0</v>
          </cell>
          <cell r="N80">
            <v>0</v>
          </cell>
          <cell r="O80">
            <v>0.8</v>
          </cell>
          <cell r="Q80">
            <v>0</v>
          </cell>
          <cell r="V80">
            <v>20</v>
          </cell>
          <cell r="W80">
            <v>20</v>
          </cell>
          <cell r="X80">
            <v>0.8</v>
          </cell>
          <cell r="Y80">
            <v>0.6</v>
          </cell>
          <cell r="Z80">
            <v>0</v>
          </cell>
        </row>
        <row r="81">
          <cell r="A81" t="str">
            <v>344 Колбаса Салями Финская ТМ Стародворски колбасы ТС Вязанка в оболочке фиброуз в вак 0,35 кг ПОКОМ</v>
          </cell>
          <cell r="B81" t="str">
            <v>шт</v>
          </cell>
          <cell r="D81">
            <v>40</v>
          </cell>
          <cell r="E81">
            <v>40</v>
          </cell>
          <cell r="G81">
            <v>0</v>
          </cell>
          <cell r="H81" t="e">
            <v>#N/A</v>
          </cell>
          <cell r="I81">
            <v>40</v>
          </cell>
          <cell r="J81">
            <v>0</v>
          </cell>
          <cell r="K81">
            <v>0</v>
          </cell>
          <cell r="L81">
            <v>40</v>
          </cell>
          <cell r="M81">
            <v>0</v>
          </cell>
          <cell r="N81">
            <v>0</v>
          </cell>
          <cell r="O81">
            <v>0</v>
          </cell>
          <cell r="Q81">
            <v>0</v>
          </cell>
          <cell r="V81" t="e">
            <v>#DIV/0!</v>
          </cell>
          <cell r="W81" t="e">
            <v>#DIV/0!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346 Колбаса Сервелат Филейбургский с копченой грудинкой ТМ Баварушка в оболов/у 0,35 кг срез  ПОКОМ</v>
          </cell>
          <cell r="B82" t="str">
            <v>шт</v>
          </cell>
          <cell r="D82">
            <v>48</v>
          </cell>
          <cell r="E82">
            <v>47</v>
          </cell>
          <cell r="G82">
            <v>0</v>
          </cell>
          <cell r="H82" t="e">
            <v>#N/A</v>
          </cell>
          <cell r="I82">
            <v>48</v>
          </cell>
          <cell r="J82">
            <v>-1</v>
          </cell>
          <cell r="K82">
            <v>-1</v>
          </cell>
          <cell r="L82">
            <v>48</v>
          </cell>
          <cell r="M82">
            <v>0</v>
          </cell>
          <cell r="N82">
            <v>0</v>
          </cell>
          <cell r="O82">
            <v>-0.2</v>
          </cell>
          <cell r="Q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347 Паштет печеночный со сливочным маслом ТМ Стародворье ламистер 0,1 кг. Консервы   ПОКОМ</v>
          </cell>
          <cell r="B83" t="str">
            <v>шт</v>
          </cell>
          <cell r="D83">
            <v>300</v>
          </cell>
          <cell r="E83">
            <v>300</v>
          </cell>
          <cell r="G83">
            <v>0</v>
          </cell>
          <cell r="H83" t="e">
            <v>#N/A</v>
          </cell>
          <cell r="I83">
            <v>300</v>
          </cell>
          <cell r="J83">
            <v>0</v>
          </cell>
          <cell r="K83">
            <v>0</v>
          </cell>
          <cell r="L83">
            <v>300</v>
          </cell>
          <cell r="M83">
            <v>0</v>
          </cell>
          <cell r="N83">
            <v>0</v>
          </cell>
          <cell r="O83">
            <v>0</v>
          </cell>
          <cell r="Q83">
            <v>0</v>
          </cell>
          <cell r="V83" t="e">
            <v>#DIV/0!</v>
          </cell>
          <cell r="W83" t="e">
            <v>#DIV/0!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350 Сосиски Молокуши миникушай ТМ Вязанка в оболочке амицел в модифиц газовой среде 0,45 кг  Поком</v>
          </cell>
          <cell r="B84" t="str">
            <v>шт</v>
          </cell>
          <cell r="D84">
            <v>174</v>
          </cell>
          <cell r="E84">
            <v>174</v>
          </cell>
          <cell r="G84">
            <v>0</v>
          </cell>
          <cell r="H84" t="e">
            <v>#N/A</v>
          </cell>
          <cell r="I84">
            <v>174</v>
          </cell>
          <cell r="J84">
            <v>0</v>
          </cell>
          <cell r="K84">
            <v>0</v>
          </cell>
          <cell r="L84">
            <v>174</v>
          </cell>
          <cell r="M84">
            <v>0</v>
          </cell>
          <cell r="N84">
            <v>0</v>
          </cell>
          <cell r="O84">
            <v>0</v>
          </cell>
          <cell r="Q84">
            <v>0</v>
          </cell>
          <cell r="V84" t="e">
            <v>#DIV/0!</v>
          </cell>
          <cell r="W84" t="e">
            <v>#DIV/0!</v>
          </cell>
          <cell r="X84">
            <v>0</v>
          </cell>
          <cell r="Y84">
            <v>0</v>
          </cell>
          <cell r="Z84">
            <v>-0.2</v>
          </cell>
        </row>
        <row r="85">
          <cell r="A85" t="str">
            <v>351 Сосиски Филейбургские с грудкой ТМ Баварушка в оболо амицел в моди газовой среде 0,33 кг  Поком</v>
          </cell>
          <cell r="B85" t="str">
            <v>шт</v>
          </cell>
          <cell r="D85">
            <v>60</v>
          </cell>
          <cell r="E85">
            <v>60</v>
          </cell>
          <cell r="G85">
            <v>0</v>
          </cell>
          <cell r="H85" t="e">
            <v>#N/A</v>
          </cell>
          <cell r="I85">
            <v>60</v>
          </cell>
          <cell r="J85">
            <v>0</v>
          </cell>
          <cell r="K85">
            <v>0</v>
          </cell>
          <cell r="L85">
            <v>60</v>
          </cell>
          <cell r="M85">
            <v>0</v>
          </cell>
          <cell r="N85">
            <v>0</v>
          </cell>
          <cell r="O85">
            <v>0</v>
          </cell>
          <cell r="Q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352  Сардельки Сочинки с сыром 0,4 кг ТМ Стародворье   ПОКОМ</v>
          </cell>
          <cell r="B86" t="str">
            <v>шт</v>
          </cell>
          <cell r="D86">
            <v>504</v>
          </cell>
          <cell r="E86">
            <v>508</v>
          </cell>
          <cell r="F86">
            <v>-6</v>
          </cell>
          <cell r="G86">
            <v>0.4</v>
          </cell>
          <cell r="H86">
            <v>40</v>
          </cell>
          <cell r="I86">
            <v>508</v>
          </cell>
          <cell r="J86">
            <v>0</v>
          </cell>
          <cell r="K86">
            <v>4</v>
          </cell>
          <cell r="L86">
            <v>504</v>
          </cell>
          <cell r="M86">
            <v>0</v>
          </cell>
          <cell r="N86">
            <v>0</v>
          </cell>
          <cell r="O86">
            <v>0.8</v>
          </cell>
          <cell r="P86">
            <v>10</v>
          </cell>
          <cell r="Q86">
            <v>10</v>
          </cell>
          <cell r="T86">
            <v>10</v>
          </cell>
          <cell r="V86">
            <v>5</v>
          </cell>
          <cell r="W86">
            <v>-7.5</v>
          </cell>
          <cell r="X86">
            <v>15.2</v>
          </cell>
          <cell r="Y86">
            <v>11.2</v>
          </cell>
          <cell r="Z86">
            <v>6.6</v>
          </cell>
        </row>
        <row r="87">
          <cell r="A87" t="str">
            <v>355 Сос Молочные для завтрака ОР полиамид мгс 0,4 кг НД СК  ПОКОМ</v>
          </cell>
          <cell r="B87" t="str">
            <v>шт</v>
          </cell>
          <cell r="D87">
            <v>600</v>
          </cell>
          <cell r="E87">
            <v>600</v>
          </cell>
          <cell r="G87">
            <v>0</v>
          </cell>
          <cell r="H87">
            <v>40</v>
          </cell>
          <cell r="I87">
            <v>600</v>
          </cell>
          <cell r="J87">
            <v>0</v>
          </cell>
          <cell r="K87">
            <v>0</v>
          </cell>
          <cell r="L87">
            <v>600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V87" t="e">
            <v>#DIV/0!</v>
          </cell>
          <cell r="W87" t="e">
            <v>#DIV/0!</v>
          </cell>
          <cell r="X87">
            <v>2.8</v>
          </cell>
          <cell r="Y87">
            <v>0</v>
          </cell>
          <cell r="Z87">
            <v>0</v>
          </cell>
        </row>
        <row r="88">
          <cell r="A88" t="str">
            <v>358 Колбаса Сервелат Мясорубский ТМ Стародворье с мелкорубленным окороком в вак упак  ПОКОМ</v>
          </cell>
          <cell r="B88" t="str">
            <v>кг</v>
          </cell>
          <cell r="C88">
            <v>10.143000000000001</v>
          </cell>
          <cell r="E88">
            <v>7.2089999999999996</v>
          </cell>
          <cell r="F88">
            <v>1.504</v>
          </cell>
          <cell r="G88">
            <v>1</v>
          </cell>
          <cell r="H88">
            <v>40</v>
          </cell>
          <cell r="I88">
            <v>6.8</v>
          </cell>
          <cell r="J88">
            <v>0.40899999999999981</v>
          </cell>
          <cell r="K88">
            <v>7.2089999999999996</v>
          </cell>
          <cell r="M88">
            <v>5.7353999999999994</v>
          </cell>
          <cell r="N88">
            <v>0</v>
          </cell>
          <cell r="O88">
            <v>1.4418</v>
          </cell>
          <cell r="P88">
            <v>10</v>
          </cell>
          <cell r="Q88">
            <v>10</v>
          </cell>
          <cell r="T88">
            <v>9</v>
          </cell>
          <cell r="V88">
            <v>11.956859481204051</v>
          </cell>
          <cell r="W88">
            <v>5.021084755167152</v>
          </cell>
          <cell r="X88">
            <v>2.1288</v>
          </cell>
          <cell r="Y88">
            <v>0.4224</v>
          </cell>
          <cell r="Z88">
            <v>1.7167999999999999</v>
          </cell>
        </row>
        <row r="89">
          <cell r="A89" t="str">
            <v>360 Колбаса варено-копченая  Сервелат Левантский ТМ Особый Рецепт  0,35 кг  ПОКОМ</v>
          </cell>
          <cell r="B89" t="str">
            <v>шт</v>
          </cell>
          <cell r="C89">
            <v>5</v>
          </cell>
          <cell r="D89">
            <v>8</v>
          </cell>
          <cell r="F89">
            <v>13</v>
          </cell>
          <cell r="G89">
            <v>0.35</v>
          </cell>
          <cell r="H89">
            <v>35</v>
          </cell>
          <cell r="J89">
            <v>0</v>
          </cell>
          <cell r="K89">
            <v>0</v>
          </cell>
          <cell r="M89">
            <v>0</v>
          </cell>
          <cell r="N89">
            <v>0</v>
          </cell>
          <cell r="O89">
            <v>0</v>
          </cell>
          <cell r="Q89">
            <v>0</v>
          </cell>
          <cell r="V89" t="e">
            <v>#DIV/0!</v>
          </cell>
          <cell r="W89" t="e">
            <v>#DIV/0!</v>
          </cell>
          <cell r="X89">
            <v>1.4</v>
          </cell>
          <cell r="Y89">
            <v>1.2</v>
          </cell>
          <cell r="Z89">
            <v>1</v>
          </cell>
        </row>
        <row r="90">
          <cell r="A90" t="str">
            <v>361 Колбаса Салями Филейбургская зернистая ТМ Баварушка в оболочке  в вак 0.28кг ПОКОМ</v>
          </cell>
          <cell r="B90" t="str">
            <v>шт</v>
          </cell>
          <cell r="C90">
            <v>-1</v>
          </cell>
          <cell r="D90">
            <v>54</v>
          </cell>
          <cell r="E90">
            <v>13</v>
          </cell>
          <cell r="F90">
            <v>39</v>
          </cell>
          <cell r="G90">
            <v>0.28000000000000003</v>
          </cell>
          <cell r="H90">
            <v>45</v>
          </cell>
          <cell r="I90">
            <v>14</v>
          </cell>
          <cell r="J90">
            <v>-1</v>
          </cell>
          <cell r="K90">
            <v>13</v>
          </cell>
          <cell r="M90">
            <v>0</v>
          </cell>
          <cell r="N90">
            <v>0</v>
          </cell>
          <cell r="O90">
            <v>2.6</v>
          </cell>
          <cell r="Q90">
            <v>0</v>
          </cell>
          <cell r="V90">
            <v>15</v>
          </cell>
          <cell r="W90">
            <v>15</v>
          </cell>
          <cell r="X90">
            <v>6</v>
          </cell>
          <cell r="Y90">
            <v>8.8000000000000007</v>
          </cell>
          <cell r="Z90">
            <v>5.4</v>
          </cell>
        </row>
        <row r="91">
          <cell r="A91" t="str">
            <v>363 Сардельки Филейские Вязанка ТМ Вязанка в обол NDX  ПОКОМ</v>
          </cell>
          <cell r="B91" t="str">
            <v>кг</v>
          </cell>
          <cell r="D91">
            <v>48.540999999999997</v>
          </cell>
          <cell r="E91">
            <v>12.257</v>
          </cell>
          <cell r="F91">
            <v>35.177999999999997</v>
          </cell>
          <cell r="G91">
            <v>1</v>
          </cell>
          <cell r="H91">
            <v>30</v>
          </cell>
          <cell r="I91">
            <v>11.7</v>
          </cell>
          <cell r="J91">
            <v>0.55700000000000038</v>
          </cell>
          <cell r="K91">
            <v>12.257</v>
          </cell>
          <cell r="M91">
            <v>16.080799999999996</v>
          </cell>
          <cell r="N91">
            <v>0</v>
          </cell>
          <cell r="O91">
            <v>2.4514</v>
          </cell>
          <cell r="Q91">
            <v>0</v>
          </cell>
          <cell r="V91">
            <v>20.910010606184219</v>
          </cell>
          <cell r="W91">
            <v>20.910010606184219</v>
          </cell>
          <cell r="X91">
            <v>9.6793999999999993</v>
          </cell>
          <cell r="Y91">
            <v>11.305400000000001</v>
          </cell>
          <cell r="Z91">
            <v>8.8468</v>
          </cell>
        </row>
        <row r="92">
          <cell r="A92" t="str">
            <v>364 Колбаса Сервелат Филейбургский с копченой грудинкой ТМ Баварушка  в/у 0,28 кг  ПОКОМ</v>
          </cell>
          <cell r="B92" t="str">
            <v>шт</v>
          </cell>
          <cell r="C92">
            <v>2</v>
          </cell>
          <cell r="D92">
            <v>78</v>
          </cell>
          <cell r="E92">
            <v>23</v>
          </cell>
          <cell r="F92">
            <v>56</v>
          </cell>
          <cell r="G92">
            <v>0.28000000000000003</v>
          </cell>
          <cell r="H92">
            <v>45</v>
          </cell>
          <cell r="I92">
            <v>27</v>
          </cell>
          <cell r="J92">
            <v>-4</v>
          </cell>
          <cell r="K92">
            <v>23</v>
          </cell>
          <cell r="M92">
            <v>0</v>
          </cell>
          <cell r="N92">
            <v>0</v>
          </cell>
          <cell r="O92">
            <v>4.5999999999999996</v>
          </cell>
          <cell r="Q92">
            <v>0</v>
          </cell>
          <cell r="V92">
            <v>12.173913043478262</v>
          </cell>
          <cell r="W92">
            <v>12.173913043478262</v>
          </cell>
          <cell r="X92">
            <v>8.4</v>
          </cell>
          <cell r="Y92">
            <v>12</v>
          </cell>
          <cell r="Z92">
            <v>7.8</v>
          </cell>
        </row>
        <row r="93">
          <cell r="A93" t="str">
            <v>368 Колбаса вареная Молокуша ТМ Вязанка в оболочке полиамид 0,45 кг</v>
          </cell>
          <cell r="B93" t="str">
            <v>шт</v>
          </cell>
          <cell r="E93">
            <v>1</v>
          </cell>
          <cell r="F93">
            <v>-1</v>
          </cell>
          <cell r="G93">
            <v>0</v>
          </cell>
          <cell r="H93" t="e">
            <v>#N/A</v>
          </cell>
          <cell r="I93">
            <v>1</v>
          </cell>
          <cell r="J93">
            <v>0</v>
          </cell>
          <cell r="K93">
            <v>1</v>
          </cell>
          <cell r="M93">
            <v>0</v>
          </cell>
          <cell r="N93">
            <v>0</v>
          </cell>
          <cell r="O93">
            <v>0.2</v>
          </cell>
          <cell r="Q93">
            <v>0</v>
          </cell>
          <cell r="V93">
            <v>-5</v>
          </cell>
          <cell r="W93">
            <v>-5</v>
          </cell>
          <cell r="X93">
            <v>4</v>
          </cell>
          <cell r="Y93">
            <v>5</v>
          </cell>
          <cell r="Z93">
            <v>2.2000000000000002</v>
          </cell>
        </row>
        <row r="94">
          <cell r="A94" t="str">
            <v>369 Колбаса Сливушка ТМ Вязанка в оболочке полиамид вес.  ПОКОМ</v>
          </cell>
          <cell r="B94" t="str">
            <v>кг</v>
          </cell>
          <cell r="C94">
            <v>0.22</v>
          </cell>
          <cell r="D94">
            <v>115.45</v>
          </cell>
          <cell r="E94">
            <v>50.19</v>
          </cell>
          <cell r="F94">
            <v>65.262</v>
          </cell>
          <cell r="G94">
            <v>1</v>
          </cell>
          <cell r="H94">
            <v>50</v>
          </cell>
          <cell r="I94">
            <v>39.799999999999997</v>
          </cell>
          <cell r="J94">
            <v>10.39</v>
          </cell>
          <cell r="K94">
            <v>50.19</v>
          </cell>
          <cell r="M94">
            <v>0</v>
          </cell>
          <cell r="N94">
            <v>0</v>
          </cell>
          <cell r="O94">
            <v>10.038</v>
          </cell>
          <cell r="P94">
            <v>45</v>
          </cell>
          <cell r="Q94">
            <v>45</v>
          </cell>
          <cell r="T94">
            <v>45</v>
          </cell>
          <cell r="V94">
            <v>10.984459055588763</v>
          </cell>
          <cell r="W94">
            <v>6.5014943215780034</v>
          </cell>
          <cell r="X94">
            <v>8.8268000000000004</v>
          </cell>
          <cell r="Y94">
            <v>17.763399999999997</v>
          </cell>
          <cell r="Z94">
            <v>4.6871999999999998</v>
          </cell>
        </row>
        <row r="95">
          <cell r="A95" t="str">
            <v>370 Ветчина Сливушка с индейкой ТМ Вязанка в оболочке полиамид.</v>
          </cell>
          <cell r="B95" t="str">
            <v>кг</v>
          </cell>
          <cell r="C95">
            <v>17.731000000000002</v>
          </cell>
          <cell r="D95">
            <v>43.850999999999999</v>
          </cell>
          <cell r="E95">
            <v>18.654</v>
          </cell>
          <cell r="F95">
            <v>38.481000000000002</v>
          </cell>
          <cell r="G95">
            <v>1</v>
          </cell>
          <cell r="H95">
            <v>50</v>
          </cell>
          <cell r="I95">
            <v>22.2</v>
          </cell>
          <cell r="J95">
            <v>-3.5459999999999994</v>
          </cell>
          <cell r="K95">
            <v>18.654</v>
          </cell>
          <cell r="M95">
            <v>21.250199999999992</v>
          </cell>
          <cell r="N95">
            <v>0</v>
          </cell>
          <cell r="O95">
            <v>3.7307999999999999</v>
          </cell>
          <cell r="Q95">
            <v>0</v>
          </cell>
          <cell r="V95">
            <v>16.010292698616919</v>
          </cell>
          <cell r="W95">
            <v>16.010292698616919</v>
          </cell>
          <cell r="X95">
            <v>5.9466000000000001</v>
          </cell>
          <cell r="Y95">
            <v>7.6159999999999997</v>
          </cell>
          <cell r="Z95">
            <v>8.0323999999999991</v>
          </cell>
        </row>
        <row r="96">
          <cell r="A96" t="str">
            <v>371  Сосиски Сочинки Молочные 0,4 кг ТМ Стародворье  ПОКОМ</v>
          </cell>
          <cell r="B96" t="str">
            <v>шт</v>
          </cell>
          <cell r="C96">
            <v>317</v>
          </cell>
          <cell r="D96">
            <v>240</v>
          </cell>
          <cell r="E96">
            <v>296</v>
          </cell>
          <cell r="F96">
            <v>152</v>
          </cell>
          <cell r="G96">
            <v>0.4</v>
          </cell>
          <cell r="H96">
            <v>40</v>
          </cell>
          <cell r="I96">
            <v>331</v>
          </cell>
          <cell r="J96">
            <v>-35</v>
          </cell>
          <cell r="K96">
            <v>296</v>
          </cell>
          <cell r="M96">
            <v>285.60000000000002</v>
          </cell>
          <cell r="N96">
            <v>0</v>
          </cell>
          <cell r="O96">
            <v>59.2</v>
          </cell>
          <cell r="P96">
            <v>215</v>
          </cell>
          <cell r="Q96">
            <v>215</v>
          </cell>
          <cell r="T96">
            <v>214</v>
          </cell>
          <cell r="V96">
            <v>11.023648648648649</v>
          </cell>
          <cell r="W96">
            <v>7.3918918918918921</v>
          </cell>
          <cell r="X96">
            <v>54.2</v>
          </cell>
          <cell r="Y96">
            <v>69.400000000000006</v>
          </cell>
          <cell r="Z96">
            <v>81.2</v>
          </cell>
        </row>
        <row r="97">
          <cell r="A97" t="str">
            <v>372  Сосиски Сочинки Сливочные 0,4 кг ТМ Стародворье  ПОКОМ</v>
          </cell>
          <cell r="B97" t="str">
            <v>шт</v>
          </cell>
          <cell r="C97">
            <v>113</v>
          </cell>
          <cell r="D97">
            <v>288</v>
          </cell>
          <cell r="E97">
            <v>135</v>
          </cell>
          <cell r="F97">
            <v>216</v>
          </cell>
          <cell r="G97">
            <v>0.4</v>
          </cell>
          <cell r="H97">
            <v>40</v>
          </cell>
          <cell r="I97">
            <v>149</v>
          </cell>
          <cell r="J97">
            <v>-14</v>
          </cell>
          <cell r="K97">
            <v>135</v>
          </cell>
          <cell r="M97">
            <v>77</v>
          </cell>
          <cell r="N97">
            <v>0</v>
          </cell>
          <cell r="O97">
            <v>27</v>
          </cell>
          <cell r="P97">
            <v>10</v>
          </cell>
          <cell r="Q97">
            <v>10</v>
          </cell>
          <cell r="T97">
            <v>4</v>
          </cell>
          <cell r="V97">
            <v>11.222222222222221</v>
          </cell>
          <cell r="W97">
            <v>10.851851851851851</v>
          </cell>
          <cell r="X97">
            <v>39.4</v>
          </cell>
          <cell r="Y97">
            <v>52.8</v>
          </cell>
          <cell r="Z97">
            <v>51</v>
          </cell>
        </row>
        <row r="98">
          <cell r="A98" t="str">
            <v>373 Ветчины «Филейская» Фикс.вес 0,45 Вектор ТМ «Вязанка»  Поком</v>
          </cell>
          <cell r="B98" t="str">
            <v>шт</v>
          </cell>
          <cell r="C98">
            <v>95</v>
          </cell>
          <cell r="D98">
            <v>130</v>
          </cell>
          <cell r="E98">
            <v>146</v>
          </cell>
          <cell r="F98">
            <v>79</v>
          </cell>
          <cell r="G98">
            <v>0</v>
          </cell>
          <cell r="H98">
            <v>50</v>
          </cell>
          <cell r="I98">
            <v>146</v>
          </cell>
          <cell r="J98">
            <v>0</v>
          </cell>
          <cell r="K98">
            <v>16</v>
          </cell>
          <cell r="L98">
            <v>130</v>
          </cell>
          <cell r="M98">
            <v>0</v>
          </cell>
          <cell r="N98">
            <v>0</v>
          </cell>
          <cell r="O98">
            <v>3.2</v>
          </cell>
          <cell r="Q98">
            <v>0</v>
          </cell>
          <cell r="V98">
            <v>24.6875</v>
          </cell>
          <cell r="W98">
            <v>24.6875</v>
          </cell>
          <cell r="X98">
            <v>0.8</v>
          </cell>
          <cell r="Y98">
            <v>1.6</v>
          </cell>
          <cell r="Z98">
            <v>2</v>
          </cell>
        </row>
        <row r="99">
          <cell r="A99" t="str">
            <v>374  Сосиски Сочинки с сыром ф/в 0,3 кг п/а ТМ "Стародворье"  Поком</v>
          </cell>
          <cell r="B99" t="str">
            <v>шт</v>
          </cell>
          <cell r="D99">
            <v>90</v>
          </cell>
          <cell r="E99">
            <v>90</v>
          </cell>
          <cell r="G99">
            <v>0</v>
          </cell>
          <cell r="H99" t="e">
            <v>#N/A</v>
          </cell>
          <cell r="I99">
            <v>90</v>
          </cell>
          <cell r="J99">
            <v>0</v>
          </cell>
          <cell r="K99">
            <v>0</v>
          </cell>
          <cell r="L99">
            <v>90</v>
          </cell>
          <cell r="M99">
            <v>0</v>
          </cell>
          <cell r="N99">
            <v>0</v>
          </cell>
          <cell r="O99">
            <v>0</v>
          </cell>
          <cell r="Q99">
            <v>0</v>
          </cell>
          <cell r="V99" t="e">
            <v>#DIV/0!</v>
          </cell>
          <cell r="W99" t="e">
            <v>#DIV/0!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375  Сосиски Сочинки по-баварски Бавария Фикс.вес 0,84 П/а мгс Стародворье</v>
          </cell>
          <cell r="B100" t="str">
            <v>шт</v>
          </cell>
          <cell r="D100">
            <v>152</v>
          </cell>
          <cell r="E100">
            <v>152</v>
          </cell>
          <cell r="G100">
            <v>0</v>
          </cell>
          <cell r="H100" t="e">
            <v>#N/A</v>
          </cell>
          <cell r="I100">
            <v>152</v>
          </cell>
          <cell r="J100">
            <v>0</v>
          </cell>
          <cell r="K100">
            <v>0</v>
          </cell>
          <cell r="L100">
            <v>152</v>
          </cell>
          <cell r="M100">
            <v>0</v>
          </cell>
          <cell r="N100">
            <v>0</v>
          </cell>
          <cell r="O100">
            <v>0</v>
          </cell>
          <cell r="Q100">
            <v>0</v>
          </cell>
          <cell r="V100" t="e">
            <v>#DIV/0!</v>
          </cell>
          <cell r="W100" t="e">
            <v>#DIV/0!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376  Сардельки Сочинки с сочным окороком ТМ Стародворье полиамид мгс ф/в 0,4 кг СК3</v>
          </cell>
          <cell r="B101" t="str">
            <v>шт</v>
          </cell>
          <cell r="D101">
            <v>450</v>
          </cell>
          <cell r="E101">
            <v>450</v>
          </cell>
          <cell r="G101">
            <v>0</v>
          </cell>
          <cell r="H101" t="e">
            <v>#N/A</v>
          </cell>
          <cell r="I101">
            <v>450</v>
          </cell>
          <cell r="J101">
            <v>0</v>
          </cell>
          <cell r="K101">
            <v>0</v>
          </cell>
          <cell r="L101">
            <v>450</v>
          </cell>
          <cell r="M101">
            <v>0</v>
          </cell>
          <cell r="N101">
            <v>0</v>
          </cell>
          <cell r="O101">
            <v>0</v>
          </cell>
          <cell r="Q101">
            <v>0</v>
          </cell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377  Сосиски Сочинки по-баварски с сыром ТМ Стародворье полиамид мгс ф/в 0,84 кг СК3</v>
          </cell>
          <cell r="B102" t="str">
            <v>шт</v>
          </cell>
          <cell r="D102">
            <v>124</v>
          </cell>
          <cell r="E102">
            <v>124</v>
          </cell>
          <cell r="G102">
            <v>0</v>
          </cell>
          <cell r="H102" t="e">
            <v>#N/A</v>
          </cell>
          <cell r="I102">
            <v>124</v>
          </cell>
          <cell r="J102">
            <v>0</v>
          </cell>
          <cell r="K102">
            <v>0</v>
          </cell>
          <cell r="L102">
            <v>124</v>
          </cell>
          <cell r="M102">
            <v>0</v>
          </cell>
          <cell r="N102">
            <v>0</v>
          </cell>
          <cell r="O102">
            <v>0</v>
          </cell>
          <cell r="Q102">
            <v>0</v>
          </cell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381  Сардельки Сочинки 0,4кг ТМ Стародворье  ПОКОМ</v>
          </cell>
          <cell r="B103" t="str">
            <v>шт</v>
          </cell>
          <cell r="C103">
            <v>11</v>
          </cell>
          <cell r="D103">
            <v>12</v>
          </cell>
          <cell r="E103">
            <v>2</v>
          </cell>
          <cell r="F103">
            <v>21</v>
          </cell>
          <cell r="G103">
            <v>0.4</v>
          </cell>
          <cell r="H103">
            <v>40</v>
          </cell>
          <cell r="I103">
            <v>15</v>
          </cell>
          <cell r="J103">
            <v>-13</v>
          </cell>
          <cell r="K103">
            <v>2</v>
          </cell>
          <cell r="M103">
            <v>13.600000000000001</v>
          </cell>
          <cell r="N103">
            <v>0</v>
          </cell>
          <cell r="O103">
            <v>0.4</v>
          </cell>
          <cell r="Q103">
            <v>0</v>
          </cell>
          <cell r="V103">
            <v>86.5</v>
          </cell>
          <cell r="W103">
            <v>86.5</v>
          </cell>
          <cell r="X103">
            <v>3.6</v>
          </cell>
          <cell r="Y103">
            <v>3.8</v>
          </cell>
          <cell r="Z103">
            <v>4.2</v>
          </cell>
        </row>
        <row r="104">
          <cell r="A104" t="str">
            <v>383 Колбаса Сочинка по-европейски с сочной грудиной ТМ Стародворье в оболочке фиброуз в ва  Поком</v>
          </cell>
          <cell r="B104" t="str">
            <v>кг</v>
          </cell>
          <cell r="C104">
            <v>84.504000000000005</v>
          </cell>
          <cell r="D104">
            <v>88.525999999999996</v>
          </cell>
          <cell r="E104">
            <v>107.923</v>
          </cell>
          <cell r="F104">
            <v>41.468000000000004</v>
          </cell>
          <cell r="G104">
            <v>1</v>
          </cell>
          <cell r="H104">
            <v>40</v>
          </cell>
          <cell r="I104">
            <v>105.6</v>
          </cell>
          <cell r="J104">
            <v>2.3230000000000075</v>
          </cell>
          <cell r="K104">
            <v>107.923</v>
          </cell>
          <cell r="M104">
            <v>45.799199999999999</v>
          </cell>
          <cell r="N104">
            <v>0</v>
          </cell>
          <cell r="O104">
            <v>21.584600000000002</v>
          </cell>
          <cell r="P104">
            <v>150</v>
          </cell>
          <cell r="Q104">
            <v>150</v>
          </cell>
          <cell r="T104">
            <v>150</v>
          </cell>
          <cell r="V104">
            <v>10.992429787904339</v>
          </cell>
          <cell r="W104">
            <v>4.0430306792805979</v>
          </cell>
          <cell r="X104">
            <v>14.928599999999999</v>
          </cell>
          <cell r="Y104">
            <v>21.179600000000001</v>
          </cell>
          <cell r="Z104">
            <v>21.416399999999999</v>
          </cell>
        </row>
        <row r="105">
          <cell r="A105" t="str">
            <v>384  Колбаса Сочинка по-фински с сочным окороком ТМ Стародворье в оболочке фиброуз в ва  Поком</v>
          </cell>
          <cell r="B105" t="str">
            <v>кг</v>
          </cell>
          <cell r="C105">
            <v>18.260000000000002</v>
          </cell>
          <cell r="D105">
            <v>96.271000000000001</v>
          </cell>
          <cell r="E105">
            <v>43.466000000000001</v>
          </cell>
          <cell r="F105">
            <v>61.360999999999997</v>
          </cell>
          <cell r="G105">
            <v>1</v>
          </cell>
          <cell r="H105">
            <v>40</v>
          </cell>
          <cell r="I105">
            <v>54.8</v>
          </cell>
          <cell r="J105">
            <v>-11.333999999999996</v>
          </cell>
          <cell r="K105">
            <v>43.466000000000001</v>
          </cell>
          <cell r="M105">
            <v>0</v>
          </cell>
          <cell r="N105">
            <v>0</v>
          </cell>
          <cell r="O105">
            <v>8.6932000000000009</v>
          </cell>
          <cell r="P105">
            <v>35</v>
          </cell>
          <cell r="Q105">
            <v>35</v>
          </cell>
          <cell r="T105">
            <v>34</v>
          </cell>
          <cell r="V105">
            <v>11.084640868724978</v>
          </cell>
          <cell r="W105">
            <v>7.0585054985505904</v>
          </cell>
          <cell r="X105">
            <v>7.9227999999999996</v>
          </cell>
          <cell r="Y105">
            <v>14.079800000000001</v>
          </cell>
          <cell r="Z105">
            <v>10.481999999999999</v>
          </cell>
        </row>
        <row r="106">
          <cell r="A106" t="str">
            <v>385 Ветчина Нежная ТМ Зареченские ТС Зареченские продук в оболочке полиамид большой батон.  ПОКОМ</v>
          </cell>
          <cell r="B106" t="str">
            <v>кг</v>
          </cell>
          <cell r="C106">
            <v>10.88</v>
          </cell>
          <cell r="G106">
            <v>0</v>
          </cell>
          <cell r="H106" t="e">
            <v>#N/A</v>
          </cell>
          <cell r="J106">
            <v>0</v>
          </cell>
          <cell r="K106">
            <v>0</v>
          </cell>
          <cell r="M106">
            <v>0</v>
          </cell>
          <cell r="N106">
            <v>0</v>
          </cell>
          <cell r="O106">
            <v>0</v>
          </cell>
          <cell r="Q106">
            <v>0</v>
          </cell>
          <cell r="V106" t="e">
            <v>#DIV/0!</v>
          </cell>
          <cell r="W106" t="e">
            <v>#DIV/0!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386 Колбаса Филейбургская с душистым чесноком ТМ Баварушка в оболочке фиброуз в вакуу  ПОКОМ</v>
          </cell>
          <cell r="B107" t="str">
            <v>кг</v>
          </cell>
          <cell r="C107">
            <v>2.1760000000000002</v>
          </cell>
          <cell r="E107">
            <v>-0.71899999999999997</v>
          </cell>
          <cell r="F107">
            <v>2.1760000000000002</v>
          </cell>
          <cell r="G107">
            <v>0</v>
          </cell>
          <cell r="H107" t="e">
            <v>#N/A</v>
          </cell>
          <cell r="I107">
            <v>4.4000000000000004</v>
          </cell>
          <cell r="J107">
            <v>-5.1190000000000007</v>
          </cell>
          <cell r="K107">
            <v>-0.71899999999999997</v>
          </cell>
          <cell r="M107">
            <v>0</v>
          </cell>
          <cell r="N107">
            <v>0</v>
          </cell>
          <cell r="O107">
            <v>-0.14379999999999998</v>
          </cell>
          <cell r="Q107">
            <v>0</v>
          </cell>
          <cell r="V107">
            <v>-15.132127955493743</v>
          </cell>
          <cell r="W107">
            <v>-15.132127955493743</v>
          </cell>
          <cell r="X107">
            <v>1.159</v>
          </cell>
          <cell r="Y107">
            <v>1.2993999999999999</v>
          </cell>
          <cell r="Z107">
            <v>-0.14379999999999998</v>
          </cell>
        </row>
        <row r="108">
          <cell r="A108" t="str">
            <v>389 Колбаса вареная Мусульманская Халяль ТМ Вязанка Халяль оболочка вектор 0,4 кг АК.  Поком</v>
          </cell>
          <cell r="B108" t="str">
            <v>шт</v>
          </cell>
          <cell r="C108">
            <v>64</v>
          </cell>
          <cell r="E108">
            <v>53</v>
          </cell>
          <cell r="F108">
            <v>9</v>
          </cell>
          <cell r="G108">
            <v>0.4</v>
          </cell>
          <cell r="H108">
            <v>90</v>
          </cell>
          <cell r="I108">
            <v>69</v>
          </cell>
          <cell r="J108">
            <v>-16</v>
          </cell>
          <cell r="K108">
            <v>53</v>
          </cell>
          <cell r="M108">
            <v>0</v>
          </cell>
          <cell r="N108">
            <v>0</v>
          </cell>
          <cell r="O108">
            <v>10.6</v>
          </cell>
          <cell r="P108">
            <v>90</v>
          </cell>
          <cell r="Q108">
            <v>90</v>
          </cell>
          <cell r="T108">
            <v>86</v>
          </cell>
          <cell r="V108">
            <v>9.3396226415094343</v>
          </cell>
          <cell r="W108">
            <v>0.84905660377358494</v>
          </cell>
          <cell r="X108">
            <v>9.8000000000000007</v>
          </cell>
          <cell r="Y108">
            <v>10.4</v>
          </cell>
          <cell r="Z108">
            <v>8.4</v>
          </cell>
          <cell r="AA108" t="str">
            <v>отсутствует в бланке заказа</v>
          </cell>
        </row>
        <row r="109">
          <cell r="A109" t="str">
            <v>390 Сосиски Восточные Халяль ТМ Вязанка в оболочке полиамид в вакуумной упаковке 0,33 кг  Поком</v>
          </cell>
          <cell r="B109" t="str">
            <v>шт</v>
          </cell>
          <cell r="C109">
            <v>66</v>
          </cell>
          <cell r="E109">
            <v>47</v>
          </cell>
          <cell r="F109">
            <v>15</v>
          </cell>
          <cell r="G109">
            <v>0.33</v>
          </cell>
          <cell r="H109">
            <v>60</v>
          </cell>
          <cell r="I109">
            <v>45</v>
          </cell>
          <cell r="J109">
            <v>2</v>
          </cell>
          <cell r="K109">
            <v>47</v>
          </cell>
          <cell r="M109">
            <v>0</v>
          </cell>
          <cell r="N109">
            <v>0</v>
          </cell>
          <cell r="O109">
            <v>9.4</v>
          </cell>
          <cell r="P109">
            <v>80</v>
          </cell>
          <cell r="Q109">
            <v>80</v>
          </cell>
          <cell r="T109">
            <v>79</v>
          </cell>
          <cell r="V109">
            <v>10.106382978723405</v>
          </cell>
          <cell r="W109">
            <v>1.5957446808510638</v>
          </cell>
          <cell r="X109">
            <v>13.8</v>
          </cell>
          <cell r="Y109">
            <v>13.6</v>
          </cell>
          <cell r="Z109">
            <v>7.6</v>
          </cell>
          <cell r="AA109" t="str">
            <v>отсутствует в бланке заказа</v>
          </cell>
        </row>
        <row r="110">
          <cell r="A110" t="str">
            <v>418 С/к колбасы Мини-салями во вкусом бекона Ядрена копоть Фикс.вес 0,05 б/о Ядрена копоть  Поком</v>
          </cell>
          <cell r="B110" t="str">
            <v>шт</v>
          </cell>
          <cell r="C110">
            <v>9</v>
          </cell>
          <cell r="E110">
            <v>1</v>
          </cell>
          <cell r="F110">
            <v>8</v>
          </cell>
          <cell r="G110">
            <v>0</v>
          </cell>
          <cell r="H110" t="e">
            <v>#N/A</v>
          </cell>
          <cell r="I110">
            <v>1</v>
          </cell>
          <cell r="J110">
            <v>0</v>
          </cell>
          <cell r="K110">
            <v>1</v>
          </cell>
          <cell r="M110">
            <v>0</v>
          </cell>
          <cell r="N110">
            <v>0</v>
          </cell>
          <cell r="O110">
            <v>0.2</v>
          </cell>
          <cell r="Q110">
            <v>0</v>
          </cell>
          <cell r="V110">
            <v>40</v>
          </cell>
          <cell r="W110">
            <v>40</v>
          </cell>
          <cell r="X110">
            <v>1.2</v>
          </cell>
          <cell r="Y110">
            <v>0.4</v>
          </cell>
          <cell r="Z110">
            <v>1.4</v>
          </cell>
        </row>
        <row r="111">
          <cell r="A111" t="str">
            <v>424 Сосиски Сливочные Вязанка Сливушки Весовые П/а мгс Вязанка  Поком</v>
          </cell>
          <cell r="B111" t="str">
            <v>кг</v>
          </cell>
          <cell r="E111">
            <v>1.39</v>
          </cell>
          <cell r="F111">
            <v>-1.39</v>
          </cell>
          <cell r="G111">
            <v>0</v>
          </cell>
          <cell r="H111" t="e">
            <v>#N/A</v>
          </cell>
          <cell r="J111">
            <v>1.39</v>
          </cell>
          <cell r="K111">
            <v>1.39</v>
          </cell>
          <cell r="O111">
            <v>0.27799999999999997</v>
          </cell>
          <cell r="Q111">
            <v>0</v>
          </cell>
          <cell r="V111">
            <v>-5</v>
          </cell>
          <cell r="W111">
            <v>-5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427 Колбаса Молочная оригинальная ТМ Особый рецепт в оболочке посное издел  Поком</v>
          </cell>
          <cell r="B112" t="str">
            <v>кг</v>
          </cell>
          <cell r="C112">
            <v>-10.945</v>
          </cell>
          <cell r="F112">
            <v>-10.945</v>
          </cell>
          <cell r="G112">
            <v>0</v>
          </cell>
          <cell r="H112" t="e">
            <v>#N/A</v>
          </cell>
          <cell r="J112">
            <v>0</v>
          </cell>
          <cell r="K112">
            <v>0</v>
          </cell>
          <cell r="M112">
            <v>0</v>
          </cell>
          <cell r="N112">
            <v>0</v>
          </cell>
          <cell r="O112">
            <v>0</v>
          </cell>
          <cell r="Q112">
            <v>0</v>
          </cell>
          <cell r="V112" t="e">
            <v>#DIV/0!</v>
          </cell>
          <cell r="W112" t="e">
            <v>#DIV/0!</v>
          </cell>
          <cell r="X112">
            <v>0</v>
          </cell>
          <cell r="Y112">
            <v>0</v>
          </cell>
          <cell r="Z112">
            <v>2.1890000000000001</v>
          </cell>
        </row>
        <row r="113">
          <cell r="A113" t="str">
            <v>428 Колбаса Русская стародворская ТМ Стародворье в оболочке амифлекс. Поком</v>
          </cell>
          <cell r="B113" t="str">
            <v>кг</v>
          </cell>
          <cell r="C113">
            <v>177.54499999999999</v>
          </cell>
          <cell r="F113">
            <v>177.54499999999999</v>
          </cell>
          <cell r="G113">
            <v>0</v>
          </cell>
          <cell r="H113" t="e">
            <v>#N/A</v>
          </cell>
          <cell r="J113">
            <v>0</v>
          </cell>
          <cell r="K113">
            <v>0</v>
          </cell>
          <cell r="M113">
            <v>0</v>
          </cell>
          <cell r="N113">
            <v>0</v>
          </cell>
          <cell r="O113">
            <v>0</v>
          </cell>
          <cell r="Q113">
            <v>0</v>
          </cell>
          <cell r="V113" t="e">
            <v>#DIV/0!</v>
          </cell>
          <cell r="W113" t="e">
            <v>#DIV/0!</v>
          </cell>
          <cell r="X113">
            <v>0.27400000000000002</v>
          </cell>
          <cell r="Y113">
            <v>0</v>
          </cell>
          <cell r="Z113">
            <v>0.53700000000000003</v>
          </cell>
        </row>
        <row r="114">
          <cell r="A114" t="str">
            <v>446 Сосиски Баварские с сыром 0,35 кг. ТМ Стародворье в оболочке айпил в модифи газовой среде  Поком</v>
          </cell>
          <cell r="B114" t="str">
            <v>шт</v>
          </cell>
          <cell r="C114">
            <v>78</v>
          </cell>
          <cell r="D114">
            <v>600</v>
          </cell>
          <cell r="E114">
            <v>626</v>
          </cell>
          <cell r="F114">
            <v>52</v>
          </cell>
          <cell r="G114">
            <v>0.35</v>
          </cell>
          <cell r="H114">
            <v>40</v>
          </cell>
          <cell r="I114">
            <v>627</v>
          </cell>
          <cell r="J114">
            <v>-1</v>
          </cell>
          <cell r="K114">
            <v>26</v>
          </cell>
          <cell r="L114">
            <v>600</v>
          </cell>
          <cell r="M114">
            <v>0</v>
          </cell>
          <cell r="N114">
            <v>0</v>
          </cell>
          <cell r="O114">
            <v>5.2</v>
          </cell>
          <cell r="P114">
            <v>10</v>
          </cell>
          <cell r="Q114">
            <v>10</v>
          </cell>
          <cell r="T114">
            <v>5</v>
          </cell>
          <cell r="V114">
            <v>11.923076923076923</v>
          </cell>
          <cell r="W114">
            <v>10</v>
          </cell>
          <cell r="X114">
            <v>5.8</v>
          </cell>
          <cell r="Y114">
            <v>12.2</v>
          </cell>
          <cell r="Z114">
            <v>6.6</v>
          </cell>
        </row>
        <row r="115">
          <cell r="A115" t="str">
            <v>451 Сосиски «Баварские» Фикс.вес 0,35 П/а ТМ «Стародворье»  Поком</v>
          </cell>
          <cell r="B115" t="str">
            <v>шт</v>
          </cell>
          <cell r="D115">
            <v>1404</v>
          </cell>
          <cell r="E115">
            <v>1404</v>
          </cell>
          <cell r="G115">
            <v>0</v>
          </cell>
          <cell r="H115" t="e">
            <v>#N/A</v>
          </cell>
          <cell r="I115">
            <v>1404</v>
          </cell>
          <cell r="J115">
            <v>0</v>
          </cell>
          <cell r="K115">
            <v>0</v>
          </cell>
          <cell r="L115">
            <v>1404</v>
          </cell>
          <cell r="M115">
            <v>0</v>
          </cell>
          <cell r="N115">
            <v>0</v>
          </cell>
          <cell r="O115">
            <v>0</v>
          </cell>
          <cell r="Q115">
            <v>0</v>
          </cell>
          <cell r="V115" t="e">
            <v>#DIV/0!</v>
          </cell>
          <cell r="W115" t="e">
            <v>#DIV/0!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458 Колбаса Балыкбургская ТМ Баварушка с мраморным балыком в оболочке черева в вакуу 0,11 кг.  Поком</v>
          </cell>
          <cell r="B116" t="str">
            <v>шт</v>
          </cell>
          <cell r="C116">
            <v>300</v>
          </cell>
          <cell r="E116">
            <v>174</v>
          </cell>
          <cell r="F116">
            <v>126</v>
          </cell>
          <cell r="G116">
            <v>0</v>
          </cell>
          <cell r="H116" t="e">
            <v>#N/A</v>
          </cell>
          <cell r="I116">
            <v>272</v>
          </cell>
          <cell r="J116">
            <v>-98</v>
          </cell>
          <cell r="K116">
            <v>174</v>
          </cell>
          <cell r="M116">
            <v>0</v>
          </cell>
          <cell r="N116">
            <v>0</v>
          </cell>
          <cell r="O116">
            <v>34.799999999999997</v>
          </cell>
          <cell r="Q116">
            <v>0</v>
          </cell>
          <cell r="V116">
            <v>3.6206896551724141</v>
          </cell>
          <cell r="W116">
            <v>3.6206896551724141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Вареные колбасы «Любительская ГОСТ» Весовой п/а ТМ «Вязанка»</v>
          </cell>
          <cell r="B117" t="str">
            <v>кг</v>
          </cell>
          <cell r="G117">
            <v>1</v>
          </cell>
          <cell r="H117">
            <v>50</v>
          </cell>
          <cell r="P117">
            <v>10</v>
          </cell>
          <cell r="Q117">
            <v>10</v>
          </cell>
          <cell r="T117">
            <v>10</v>
          </cell>
          <cell r="AA117" t="str">
            <v>согласовал Химич</v>
          </cell>
        </row>
        <row r="118">
          <cell r="A118" t="str">
            <v>У_215  Колбаса Докторская ГОСТ Дугушка, ВЕС, ТМ Стародворье ПОКОМ</v>
          </cell>
          <cell r="B118" t="str">
            <v>кг</v>
          </cell>
          <cell r="C118">
            <v>95.081999999999994</v>
          </cell>
          <cell r="E118">
            <v>12.42</v>
          </cell>
          <cell r="F118">
            <v>80.906999999999996</v>
          </cell>
          <cell r="G118">
            <v>0</v>
          </cell>
          <cell r="H118" t="e">
            <v>#N/A</v>
          </cell>
          <cell r="I118">
            <v>14.65</v>
          </cell>
          <cell r="J118">
            <v>-2.2300000000000004</v>
          </cell>
          <cell r="K118">
            <v>12.42</v>
          </cell>
          <cell r="M118">
            <v>0</v>
          </cell>
          <cell r="N118">
            <v>0</v>
          </cell>
          <cell r="O118">
            <v>2.484</v>
          </cell>
          <cell r="Q118">
            <v>0</v>
          </cell>
          <cell r="V118">
            <v>32.571256038647341</v>
          </cell>
          <cell r="W118">
            <v>32.571256038647341</v>
          </cell>
          <cell r="X118">
            <v>0</v>
          </cell>
          <cell r="Y118">
            <v>0</v>
          </cell>
          <cell r="Z118">
            <v>5.8109999999999999</v>
          </cell>
        </row>
        <row r="119">
          <cell r="A119" t="str">
            <v>У_222  Колбаса Докторская стародворская, ВЕС, ВсхЗв   ПОКОМ</v>
          </cell>
          <cell r="B119" t="str">
            <v>кг</v>
          </cell>
          <cell r="C119">
            <v>60.715000000000003</v>
          </cell>
          <cell r="E119">
            <v>1.325</v>
          </cell>
          <cell r="G119">
            <v>0</v>
          </cell>
          <cell r="H119" t="e">
            <v>#N/A</v>
          </cell>
          <cell r="I119">
            <v>3.9</v>
          </cell>
          <cell r="J119">
            <v>-2.5750000000000002</v>
          </cell>
          <cell r="K119">
            <v>1.325</v>
          </cell>
          <cell r="M119">
            <v>0</v>
          </cell>
          <cell r="N119">
            <v>0</v>
          </cell>
          <cell r="O119">
            <v>0.26500000000000001</v>
          </cell>
          <cell r="Q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3.7030000000000003</v>
          </cell>
        </row>
        <row r="120">
          <cell r="A120" t="str">
            <v>У_231  Колбаса Молочная по-стародворски, ВЕС   ПОКОМ</v>
          </cell>
          <cell r="B120" t="str">
            <v>кг</v>
          </cell>
          <cell r="C120">
            <v>129.75</v>
          </cell>
          <cell r="E120">
            <v>15.007</v>
          </cell>
          <cell r="F120">
            <v>113.298</v>
          </cell>
          <cell r="G120">
            <v>0</v>
          </cell>
          <cell r="H120" t="e">
            <v>#N/A</v>
          </cell>
          <cell r="I120">
            <v>14.3</v>
          </cell>
          <cell r="J120">
            <v>0.70699999999999896</v>
          </cell>
          <cell r="K120">
            <v>15.007</v>
          </cell>
          <cell r="M120">
            <v>0</v>
          </cell>
          <cell r="N120">
            <v>0</v>
          </cell>
          <cell r="O120">
            <v>3.0013999999999998</v>
          </cell>
          <cell r="Q120">
            <v>0</v>
          </cell>
          <cell r="V120">
            <v>37.748384087425869</v>
          </cell>
          <cell r="W120">
            <v>37.748384087425869</v>
          </cell>
          <cell r="X120">
            <v>0</v>
          </cell>
          <cell r="Y120">
            <v>0</v>
          </cell>
          <cell r="Z120">
            <v>0.28900000000000003</v>
          </cell>
        </row>
        <row r="121">
          <cell r="A121" t="str">
            <v>У_254  Сосиски Датские, ВЕС, ТМ КОЛБАСНЫЙ СТАНДАРТ ПОКОМ</v>
          </cell>
          <cell r="B121" t="str">
            <v>кг</v>
          </cell>
          <cell r="C121">
            <v>14.217000000000001</v>
          </cell>
          <cell r="E121">
            <v>2.5750000000000002</v>
          </cell>
          <cell r="G121">
            <v>0</v>
          </cell>
          <cell r="H121" t="e">
            <v>#N/A</v>
          </cell>
          <cell r="I121">
            <v>2.6</v>
          </cell>
          <cell r="J121">
            <v>-2.4999999999999911E-2</v>
          </cell>
          <cell r="K121">
            <v>2.5750000000000002</v>
          </cell>
          <cell r="M121">
            <v>0</v>
          </cell>
          <cell r="N121">
            <v>0</v>
          </cell>
          <cell r="O121">
            <v>0.51500000000000001</v>
          </cell>
          <cell r="Q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0.51740000000000008</v>
          </cell>
        </row>
        <row r="122">
          <cell r="A122" t="str">
            <v>У_352  Сардельки Сочинки с сыром 0,4 кг ТМ Стародворье   ПОКОМ</v>
          </cell>
          <cell r="B122" t="str">
            <v>шт</v>
          </cell>
          <cell r="C122">
            <v>128</v>
          </cell>
          <cell r="E122">
            <v>12</v>
          </cell>
          <cell r="F122">
            <v>114</v>
          </cell>
          <cell r="G122">
            <v>0</v>
          </cell>
          <cell r="H122" t="e">
            <v>#N/A</v>
          </cell>
          <cell r="I122">
            <v>12</v>
          </cell>
          <cell r="J122">
            <v>0</v>
          </cell>
          <cell r="K122">
            <v>12</v>
          </cell>
          <cell r="M122">
            <v>0</v>
          </cell>
          <cell r="N122">
            <v>0</v>
          </cell>
          <cell r="O122">
            <v>2.4</v>
          </cell>
          <cell r="Q122">
            <v>0</v>
          </cell>
          <cell r="V122">
            <v>47.5</v>
          </cell>
          <cell r="W122">
            <v>47.5</v>
          </cell>
          <cell r="X122">
            <v>0</v>
          </cell>
          <cell r="Y122">
            <v>0</v>
          </cell>
          <cell r="Z122">
            <v>1.2</v>
          </cell>
        </row>
        <row r="123">
          <cell r="A123" t="str">
            <v>У_363 Сардельки Филейские Вязанка ТМ Вязанка в обол NDX  ПОКОМ</v>
          </cell>
          <cell r="B123" t="str">
            <v>кг</v>
          </cell>
          <cell r="C123">
            <v>31.706</v>
          </cell>
          <cell r="E123">
            <v>17.617000000000001</v>
          </cell>
          <cell r="F123">
            <v>3.4529999999999998</v>
          </cell>
          <cell r="G123">
            <v>0</v>
          </cell>
          <cell r="H123" t="e">
            <v>#N/A</v>
          </cell>
          <cell r="I123">
            <v>18.600000000000001</v>
          </cell>
          <cell r="J123">
            <v>-0.98300000000000054</v>
          </cell>
          <cell r="K123">
            <v>17.617000000000001</v>
          </cell>
          <cell r="M123">
            <v>0</v>
          </cell>
          <cell r="N123">
            <v>0</v>
          </cell>
          <cell r="O123">
            <v>3.5234000000000001</v>
          </cell>
          <cell r="Q123">
            <v>0</v>
          </cell>
          <cell r="V123">
            <v>0.98001929954021672</v>
          </cell>
          <cell r="W123">
            <v>0.98001929954021672</v>
          </cell>
          <cell r="X123">
            <v>0</v>
          </cell>
          <cell r="Y123">
            <v>0</v>
          </cell>
          <cell r="Z123">
            <v>6.4445999999999994</v>
          </cell>
        </row>
        <row r="124">
          <cell r="A124" t="str">
            <v>У_368 Колбаса вареная Молокуша ТМ Вязанка в оболочке полиамид 0,45 кг</v>
          </cell>
          <cell r="B124" t="str">
            <v>шт</v>
          </cell>
          <cell r="C124">
            <v>23</v>
          </cell>
          <cell r="E124">
            <v>3</v>
          </cell>
          <cell r="F124">
            <v>19</v>
          </cell>
          <cell r="G124">
            <v>0</v>
          </cell>
          <cell r="H124" t="e">
            <v>#N/A</v>
          </cell>
          <cell r="I124">
            <v>8</v>
          </cell>
          <cell r="J124">
            <v>-5</v>
          </cell>
          <cell r="K124">
            <v>3</v>
          </cell>
          <cell r="M124">
            <v>0</v>
          </cell>
          <cell r="N124">
            <v>0</v>
          </cell>
          <cell r="O124">
            <v>0.6</v>
          </cell>
          <cell r="Q124">
            <v>0</v>
          </cell>
          <cell r="V124">
            <v>31.666666666666668</v>
          </cell>
          <cell r="W124">
            <v>31.666666666666668</v>
          </cell>
          <cell r="X124">
            <v>0</v>
          </cell>
          <cell r="Y124">
            <v>0</v>
          </cell>
          <cell r="Z124">
            <v>1.8</v>
          </cell>
        </row>
        <row r="125">
          <cell r="A125" t="str">
            <v>У_446 Сосиски Баварские с сыром 0,35 кг. ТМ Стародворье  Поком</v>
          </cell>
          <cell r="B125" t="str">
            <v>шт</v>
          </cell>
          <cell r="C125">
            <v>783</v>
          </cell>
          <cell r="E125">
            <v>2</v>
          </cell>
          <cell r="F125">
            <v>781</v>
          </cell>
          <cell r="G125">
            <v>0</v>
          </cell>
          <cell r="H125" t="e">
            <v>#N/A</v>
          </cell>
          <cell r="I125">
            <v>2</v>
          </cell>
          <cell r="J125">
            <v>0</v>
          </cell>
          <cell r="K125">
            <v>2</v>
          </cell>
          <cell r="M125">
            <v>0</v>
          </cell>
          <cell r="N125">
            <v>0</v>
          </cell>
          <cell r="O125">
            <v>0.4</v>
          </cell>
          <cell r="Q125">
            <v>0</v>
          </cell>
          <cell r="V125">
            <v>1952.5</v>
          </cell>
          <cell r="W125">
            <v>1952.5</v>
          </cell>
          <cell r="X125">
            <v>0</v>
          </cell>
          <cell r="Y125">
            <v>0</v>
          </cell>
          <cell r="Z125">
            <v>0.6</v>
          </cell>
          <cell r="AA125" t="str">
            <v>Почему не продали??? (Гермес)</v>
          </cell>
        </row>
        <row r="126">
          <cell r="C126" t="str">
            <v>Начальный остаток</v>
          </cell>
          <cell r="D126" t="str">
            <v>Приход</v>
          </cell>
          <cell r="E126" t="str">
            <v>Расход</v>
          </cell>
          <cell r="F126" t="str">
            <v>Конечный остаток</v>
          </cell>
          <cell r="H126" t="str">
            <v>сроки</v>
          </cell>
          <cell r="L126" t="str">
            <v>Гермес</v>
          </cell>
          <cell r="Q126">
            <v>6</v>
          </cell>
          <cell r="R126">
            <v>5</v>
          </cell>
          <cell r="S126">
            <v>7</v>
          </cell>
          <cell r="T126" t="str">
            <v>от филиала</v>
          </cell>
          <cell r="U126" t="str">
            <v>комментарий филиала</v>
          </cell>
        </row>
        <row r="127">
          <cell r="E127">
            <v>0</v>
          </cell>
          <cell r="F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X127">
            <v>0</v>
          </cell>
          <cell r="Y127">
            <v>0</v>
          </cell>
          <cell r="Z1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  <cell r="D1">
            <v>31829.424999999999</v>
          </cell>
        </row>
        <row r="2">
          <cell r="A2" t="str">
            <v>ПОКОМ Логистический Партнер</v>
          </cell>
          <cell r="D2">
            <v>31829.424999999999</v>
          </cell>
        </row>
        <row r="3">
          <cell r="A3" t="str">
            <v>Вязанка Логистический Партнер(Кг)</v>
          </cell>
          <cell r="D3">
            <v>721.53399999999999</v>
          </cell>
        </row>
        <row r="4">
          <cell r="A4" t="str">
            <v>005  Колбаса Докторская ГОСТ, Вязанка вектор,ВЕС. ПОКОМ</v>
          </cell>
          <cell r="D4">
            <v>138.05000000000001</v>
          </cell>
        </row>
        <row r="5">
          <cell r="A5" t="str">
            <v>016  Сосиски Вязанка Молочные, Вязанка вискофан  ВЕС.ПОКОМ</v>
          </cell>
          <cell r="D5">
            <v>60.5</v>
          </cell>
        </row>
        <row r="6">
          <cell r="A6" t="str">
            <v>017  Сосиски Вязанка Сливочные, Вязанка амицел ВЕС.ПОКОМ</v>
          </cell>
          <cell r="D6">
            <v>91.6</v>
          </cell>
        </row>
        <row r="7">
          <cell r="A7" t="str">
            <v>312  Ветчина Филейская ТМ Вязанка ТС Столичная ВЕС  ПОКОМ</v>
          </cell>
          <cell r="D7">
            <v>55.2</v>
          </cell>
        </row>
        <row r="8">
          <cell r="A8" t="str">
            <v>313 Колбаса вареная Молокуша ТМ Вязанка в оболочке полиамид. ВЕС  ПОКОМ</v>
          </cell>
          <cell r="D8">
            <v>203.32900000000001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>
            <v>103.155</v>
          </cell>
        </row>
        <row r="10">
          <cell r="A10" t="str">
            <v>363 Сардельки Филейские Вязанка ТМ Вязанка в обол NDX  ПОКОМ</v>
          </cell>
          <cell r="D10">
            <v>22.2</v>
          </cell>
        </row>
        <row r="11">
          <cell r="A11" t="str">
            <v>369 Колбаса Сливушка ТМ Вязанка в оболочке полиамид вес.  ПОКОМ</v>
          </cell>
          <cell r="D11">
            <v>30.8</v>
          </cell>
        </row>
        <row r="12">
          <cell r="A12" t="str">
            <v>370 Ветчина Сливушка с индейкой ТМ Вязанка в оболочке полиамид.</v>
          </cell>
          <cell r="D12">
            <v>16.7</v>
          </cell>
        </row>
        <row r="13">
          <cell r="A13" t="str">
            <v>Вязанка Логистический Партнер(Шт)</v>
          </cell>
          <cell r="D13">
            <v>1612</v>
          </cell>
        </row>
        <row r="14">
          <cell r="A14" t="str">
            <v>023  Колбаса Докторская ГОСТ, Вязанка вектор, 0,4 кг, ПОКОМ</v>
          </cell>
          <cell r="D14">
            <v>37</v>
          </cell>
        </row>
        <row r="15">
          <cell r="A15" t="str">
            <v>029  Сосиски Венские, Вязанка NDX МГС, 0.5кг, ПОКОМ</v>
          </cell>
          <cell r="D15">
            <v>295</v>
          </cell>
        </row>
        <row r="16">
          <cell r="A16" t="str">
            <v>030  Сосиски Вязанка Молочные, Вязанка вискофан МГС, 0.45кг, ПОКОМ</v>
          </cell>
          <cell r="D16">
            <v>130</v>
          </cell>
        </row>
        <row r="17">
          <cell r="A17" t="str">
            <v>032  Сосиски Вязанка Сливочные, Вязанка амицел МГС, 0.45кг, ПОКОМ</v>
          </cell>
          <cell r="D17">
            <v>151</v>
          </cell>
        </row>
        <row r="18">
          <cell r="A18" t="str">
            <v>276  Колбаса Сливушка ТМ Вязанка в оболочке полиамид 0,45 кг  ПОКОМ</v>
          </cell>
          <cell r="D18">
            <v>45</v>
          </cell>
        </row>
        <row r="19">
          <cell r="A19" t="str">
            <v>340 Ветчина Запекуша с сочным окороком ТМ Стародворские колбасы ТС Вязанка в обо 0,42 кг. ПОКОМ</v>
          </cell>
          <cell r="D19">
            <v>42</v>
          </cell>
        </row>
        <row r="20">
          <cell r="A20" t="str">
            <v>344 Колбаса Салями Финская ТМ Стародворски колбасы ТС Вязанка в оболочке фиброуз в вак 0,35 кг ПОКОМ</v>
          </cell>
          <cell r="D20">
            <v>88</v>
          </cell>
        </row>
        <row r="21">
          <cell r="A21" t="str">
            <v>350 Сосиски Молокуши миникушай ТМ Вязанка в оболочке амицел в модифиц газовой среде 0,45 кг  Поком</v>
          </cell>
          <cell r="D21">
            <v>505</v>
          </cell>
        </row>
        <row r="22">
          <cell r="A22" t="str">
            <v>373 Ветчины «Филейская» Фикс.вес 0,45 Вектор ТМ «Вязанка»  Поком</v>
          </cell>
          <cell r="D22">
            <v>304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8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3</v>
          </cell>
        </row>
        <row r="25">
          <cell r="A25" t="str">
            <v>У_368 Колбаса вареная Молокуша ТМ Вязанка в оболочке полиамид 0,45 кг</v>
          </cell>
          <cell r="D25">
            <v>4</v>
          </cell>
        </row>
        <row r="26">
          <cell r="A26" t="str">
            <v>Логистический Партнер кг</v>
          </cell>
          <cell r="D26">
            <v>12945.991</v>
          </cell>
        </row>
        <row r="27">
          <cell r="A27" t="str">
            <v>200  Ветчина Дугушка ТМ Стародворье, вектор в/у    ПОКОМ</v>
          </cell>
          <cell r="D27">
            <v>518.75</v>
          </cell>
        </row>
        <row r="28">
          <cell r="A28" t="str">
            <v>201  Ветчина Нежная ТМ Особый рецепт, (2,5кг), ПОКОМ</v>
          </cell>
          <cell r="D28">
            <v>1834.32</v>
          </cell>
        </row>
        <row r="29">
          <cell r="A29" t="str">
            <v>215  Колбаса Докторская ГОСТ Дугушка, ВЕС, ТМ Стародворье ПОКОМ</v>
          </cell>
          <cell r="D29">
            <v>31.4</v>
          </cell>
        </row>
        <row r="30">
          <cell r="A30" t="str">
            <v>217  Колбаса Докторская Дугушка, ВЕС, НЕ ГОСТ, ТМ Стародворье ПОКОМ</v>
          </cell>
          <cell r="D30">
            <v>518.54</v>
          </cell>
        </row>
        <row r="31">
          <cell r="A31" t="str">
            <v>219  Колбаса Докторская Особая ТМ Особый рецепт, ВЕС  ПОКОМ</v>
          </cell>
          <cell r="D31">
            <v>2723.34</v>
          </cell>
        </row>
        <row r="32">
          <cell r="A32" t="str">
            <v>220  Колбаса Докторская по-стародворски, амифлекс, ВЕС,   ПОКОМ</v>
          </cell>
          <cell r="D32">
            <v>9.4</v>
          </cell>
        </row>
        <row r="33">
          <cell r="A33" t="str">
            <v>225  Колбаса Дугушка со шпиком, ВЕС, ТМ Стародворье   ПОКОМ</v>
          </cell>
          <cell r="D33">
            <v>48.2</v>
          </cell>
        </row>
        <row r="34">
          <cell r="A34" t="str">
            <v>229  Колбаса Молочная Дугушка, в/у, ВЕС, ТМ Стародворье   ПОКОМ</v>
          </cell>
          <cell r="D34">
            <v>845.9</v>
          </cell>
        </row>
        <row r="35">
          <cell r="A35" t="str">
            <v>230  Колбаса Молочная Особая ТМ Особый рецепт, п/а, ВЕС. ПОКОМ</v>
          </cell>
          <cell r="D35">
            <v>2080.64</v>
          </cell>
        </row>
        <row r="36">
          <cell r="A36" t="str">
            <v>235  Колбаса Особая ТМ Особый рецепт, ВЕС, ТМ Стародворье ПОКОМ</v>
          </cell>
          <cell r="D36">
            <v>572.02499999999998</v>
          </cell>
        </row>
        <row r="37">
          <cell r="A37" t="str">
            <v>236  Колбаса Рубленая ЗАПЕЧ. Дугушка ТМ Стародворье, вектор, в/к    ПОКОМ</v>
          </cell>
          <cell r="D37">
            <v>150.19999999999999</v>
          </cell>
        </row>
        <row r="38">
          <cell r="A38" t="str">
            <v>239  Колбаса Салями запеч Дугушка, оболочка вектор, ВЕС, ТМ Стародворье  ПОКОМ</v>
          </cell>
          <cell r="D38">
            <v>259.85000000000002</v>
          </cell>
        </row>
        <row r="39">
          <cell r="A39" t="str">
            <v>240  Колбаса Салями охотничья, ВЕС. ПОКОМ</v>
          </cell>
          <cell r="D39">
            <v>4.0999999999999996</v>
          </cell>
        </row>
        <row r="40">
          <cell r="A40" t="str">
            <v>242  Колбаса Сервелат ЗАПЕЧ.Дугушка ТМ Стародворье, вектор, в/к     ПОКОМ</v>
          </cell>
          <cell r="D40">
            <v>419.85</v>
          </cell>
        </row>
        <row r="41">
          <cell r="A41" t="str">
            <v>243  Колбаса Сервелат Зернистый, ВЕС.  ПОКОМ</v>
          </cell>
          <cell r="D41">
            <v>15.9</v>
          </cell>
        </row>
        <row r="42">
          <cell r="A42" t="str">
            <v>246  Колбаса Стародворская ТМ Стародворье ТС Старый двор, ПОКОМ</v>
          </cell>
          <cell r="D42">
            <v>4.7</v>
          </cell>
        </row>
        <row r="43">
          <cell r="A43" t="str">
            <v>248  Сардельки Сочные ТМ Особый рецепт,   ПОКОМ</v>
          </cell>
          <cell r="D43">
            <v>958.476</v>
          </cell>
        </row>
        <row r="44">
          <cell r="A44" t="str">
            <v>250  Сардельки стародворские с говядиной в обол. NDX, ВЕС. ПОКОМ</v>
          </cell>
          <cell r="D44">
            <v>168</v>
          </cell>
        </row>
        <row r="45">
          <cell r="A45" t="str">
            <v>253  Сосиски Ганноверские   ПОКОМ</v>
          </cell>
          <cell r="D45">
            <v>1.3</v>
          </cell>
        </row>
        <row r="46">
          <cell r="A46" t="str">
            <v>255  Сосиски Молочные для завтрака ТМ Особый рецепт, п/а МГС, ВЕС, ТМ Стародворье  ПОКОМ</v>
          </cell>
          <cell r="D46">
            <v>1492.7</v>
          </cell>
        </row>
        <row r="47">
          <cell r="A47" t="str">
            <v>264  Колбаса Молочная стародворская, амифлекс, ВЕС, ТМ Стародворье  ПОКОМ</v>
          </cell>
          <cell r="D47">
            <v>1.3</v>
          </cell>
        </row>
        <row r="48">
          <cell r="A48" t="str">
            <v>265  Колбаса Балыкбургская, ВЕС, ТМ Баварушка  ПОКОМ</v>
          </cell>
          <cell r="D48">
            <v>18.399999999999999</v>
          </cell>
        </row>
        <row r="49">
          <cell r="A49" t="str">
            <v>266  Колбаса Филейбургская с сочным окороком, ВЕС, ТМ Баварушка  ПОКОМ</v>
          </cell>
          <cell r="D49">
            <v>46.2</v>
          </cell>
        </row>
        <row r="50">
          <cell r="A50" t="str">
            <v>267  Колбаса Салями Филейбургская зернистая, оболочка фиброуз, ВЕС, ТМ Баварушка  ПОКОМ</v>
          </cell>
          <cell r="D50">
            <v>40.799999999999997</v>
          </cell>
        </row>
        <row r="51">
          <cell r="A51" t="str">
            <v>268  Сосиски Филейбургские с филе сочного окорока, ВЕС, ТМ Баварушка  ПОКОМ</v>
          </cell>
          <cell r="D51">
            <v>0.7</v>
          </cell>
        </row>
        <row r="52">
          <cell r="A52" t="str">
            <v>283  Сосиски Сочинки, ВЕС, ТМ Стародворье ПОКОМ</v>
          </cell>
          <cell r="D52">
            <v>63.3</v>
          </cell>
        </row>
        <row r="53">
          <cell r="A53" t="str">
            <v>297  Колбаса Мясорубская с рубленой грудинкой ВЕС ТМ Стародворье  ПОКОМ</v>
          </cell>
          <cell r="D53">
            <v>2.8</v>
          </cell>
        </row>
        <row r="54">
          <cell r="A54" t="str">
            <v>317 Колбаса Сервелат Рижский ТМ Зареченские ТС Зареченские  фиброуз в вакуумной у  ПОКОМ</v>
          </cell>
          <cell r="D54">
            <v>2.8</v>
          </cell>
        </row>
        <row r="55">
          <cell r="A55" t="str">
            <v>318 Сосиски Датские ТМ Зареченские колбасы ТС Зареченские п полиамид в модифициров  ПОКОМ</v>
          </cell>
          <cell r="D55">
            <v>27.9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D56">
            <v>5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43.6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27.1</v>
          </cell>
        </row>
        <row r="59">
          <cell r="A59" t="str">
            <v>386 Колбаса Филейбургская с душистым чесноком ТМ Баварушка в оболочке фиброуз в вакуу  ПОКОМ</v>
          </cell>
          <cell r="D59">
            <v>2.1</v>
          </cell>
        </row>
        <row r="60">
          <cell r="A60" t="str">
            <v>У_215  Колбаса Докторская ГОСТ Дугушка, ВЕС, ТМ Стародворье ПОКОМ</v>
          </cell>
          <cell r="D60">
            <v>5.0999999999999996</v>
          </cell>
        </row>
        <row r="61">
          <cell r="A61" t="str">
            <v>У_231  Колбаса Молочная по-стародворски, ВЕС   ПОКОМ</v>
          </cell>
          <cell r="D61">
            <v>1.3</v>
          </cell>
        </row>
        <row r="62">
          <cell r="A62" t="str">
            <v>Логистический Партнер Шт</v>
          </cell>
          <cell r="D62">
            <v>14919</v>
          </cell>
        </row>
        <row r="63">
          <cell r="A63" t="str">
            <v>043  Ветчина Нежная ТМ Особый рецепт, п/а, 0,4кг    ПОКОМ</v>
          </cell>
          <cell r="D63">
            <v>299</v>
          </cell>
        </row>
        <row r="64">
          <cell r="A64" t="str">
            <v>047  Кол Баварская, белков.обол. в термоусад. пакете 0.17 кг, ТМ Стародворье  ПОКОМ</v>
          </cell>
          <cell r="D64">
            <v>318</v>
          </cell>
        </row>
        <row r="65">
          <cell r="A65" t="str">
            <v>054  Колбаса вареная Филейбургская с филе сочного окорока, 0,45 кг, БАВАРУШКА ПОКОМ</v>
          </cell>
          <cell r="D65">
            <v>183</v>
          </cell>
        </row>
        <row r="66">
          <cell r="A66" t="str">
            <v>055  Колбаса вареная Филейбургская, 0,45 кг, БАВАРУШКА ПОКОМ</v>
          </cell>
          <cell r="D66">
            <v>58</v>
          </cell>
        </row>
        <row r="67">
          <cell r="A67" t="str">
            <v>058  Колбаса Докторская Особая ТМ Особый рецепт,  0,5кг, ПОКОМ</v>
          </cell>
          <cell r="D67">
            <v>17</v>
          </cell>
        </row>
        <row r="68">
          <cell r="A68" t="str">
            <v>059  Колбаса Докторская по-стародворски  0.5 кг, ПОКОМ</v>
          </cell>
          <cell r="D68">
            <v>293</v>
          </cell>
        </row>
        <row r="69">
          <cell r="A69" t="str">
            <v>060  Колбаса Докторская стародворская  0,5 кг,ПОКОМ</v>
          </cell>
          <cell r="D69">
            <v>251</v>
          </cell>
        </row>
        <row r="70">
          <cell r="A70" t="str">
            <v>062  Колбаса Кракушка пряная с сальцем, 0.3кг в/у п/к, БАВАРУШКА ПОКОМ</v>
          </cell>
          <cell r="D70">
            <v>433</v>
          </cell>
        </row>
        <row r="71">
          <cell r="A71" t="str">
            <v>064  Колбаса Молочная Дугушка, вектор 0,4 кг, ТМ Стародворье  ПОКОМ</v>
          </cell>
          <cell r="D71">
            <v>756</v>
          </cell>
        </row>
        <row r="72">
          <cell r="A72" t="str">
            <v>068  Колбаса Особая ТМ Особый рецепт, 0,5 кг, ПОКОМ</v>
          </cell>
          <cell r="D72">
            <v>2</v>
          </cell>
        </row>
        <row r="73">
          <cell r="A73" t="str">
            <v>079  Колбаса Сервелат Кремлевский,  0.35 кг, ПОКОМ</v>
          </cell>
          <cell r="D73">
            <v>6</v>
          </cell>
        </row>
        <row r="74">
          <cell r="A74" t="str">
            <v>083  Колбаса Швейцарская 0,17 кг., ШТ., сырокопченая   ПОКОМ</v>
          </cell>
          <cell r="D74">
            <v>124</v>
          </cell>
        </row>
        <row r="75">
          <cell r="A75" t="str">
            <v>091  Сардельки Баварские, МГС 0.38кг, ТМ Стародворье  ПОКОМ</v>
          </cell>
          <cell r="D75">
            <v>601</v>
          </cell>
        </row>
        <row r="76">
          <cell r="A76" t="str">
            <v>094  Сосиски Баварские,  0.35кг, ТМ Колбасный стандарт ПОКОМ</v>
          </cell>
          <cell r="D76">
            <v>13</v>
          </cell>
        </row>
        <row r="77">
          <cell r="A77" t="str">
            <v>100  Сосиски Баварушки, 0.6кг, БАВАРУШКА ПОКОМ</v>
          </cell>
          <cell r="D77">
            <v>284</v>
          </cell>
        </row>
        <row r="78">
          <cell r="A78" t="str">
            <v>108  Сосиски С сыром,  0.42кг,ядрена копоть ПОКОМ</v>
          </cell>
          <cell r="D78">
            <v>168</v>
          </cell>
        </row>
        <row r="79">
          <cell r="A79" t="str">
            <v>114  Сосиски Филейбургские с филе сочного окорока, 0,55 кг, БАВАРУШКА ПОКОМ</v>
          </cell>
          <cell r="D79">
            <v>305</v>
          </cell>
        </row>
        <row r="80">
          <cell r="A80" t="str">
            <v>115  Колбаса Салями Филейбургская зернистая, в/у 0,35 кг срез, БАВАРУШКА ПОКОМ</v>
          </cell>
          <cell r="D80">
            <v>97</v>
          </cell>
        </row>
        <row r="81">
          <cell r="A81" t="str">
            <v>117  Колбаса Сервелат Филейбургский с ароматными пряностями, в/у 0,35 кг срез, БАВАРУШКА ПОКОМ</v>
          </cell>
          <cell r="D81">
            <v>76</v>
          </cell>
        </row>
        <row r="82">
          <cell r="A82" t="str">
            <v>118  Колбаса Сервелат Филейбургский с филе сочного окорока, в/у 0,35 кг срез, БАВАРУШКА ПОКОМ</v>
          </cell>
          <cell r="D82">
            <v>212</v>
          </cell>
        </row>
        <row r="83">
          <cell r="A83" t="str">
            <v>272  Колбаса Сервелат Филедворский, фиброуз, в/у 0,35 кг срез,  ПОКОМ</v>
          </cell>
          <cell r="D83">
            <v>43</v>
          </cell>
        </row>
        <row r="84">
          <cell r="A84" t="str">
            <v>273  Сосиски Сочинки с сочной грудинкой, МГС 0.4кг,   ПОКОМ</v>
          </cell>
          <cell r="D84">
            <v>162</v>
          </cell>
        </row>
        <row r="85">
          <cell r="A85" t="str">
            <v>296  Колбаса Мясорубская с рубленой грудинкой 0,35кг срез ТМ Стародворье  ПОКОМ</v>
          </cell>
          <cell r="D85">
            <v>24</v>
          </cell>
        </row>
        <row r="86">
          <cell r="A86" t="str">
            <v>301  Сосиски Сочинки по-баварски с сыром,  0.4кг, ТМ Стародворье  ПОКОМ</v>
          </cell>
          <cell r="D86">
            <v>827</v>
          </cell>
        </row>
        <row r="87">
          <cell r="A87" t="str">
            <v>302  Сосиски Сочинки по-баварски,  0.4кг, ТМ Стародворье  ПОКОМ</v>
          </cell>
          <cell r="D87">
            <v>912</v>
          </cell>
        </row>
        <row r="88">
          <cell r="A88" t="str">
            <v>309  Сосиски Сочинки с сыром 0,4 кг ТМ Стародворье  ПОКОМ</v>
          </cell>
          <cell r="D88">
            <v>273</v>
          </cell>
        </row>
        <row r="89">
          <cell r="A89" t="str">
            <v>320  Сосиски Сочинки с сочным окороком 0,4 кг ТМ Стародворье  ПОКОМ</v>
          </cell>
          <cell r="D89">
            <v>137</v>
          </cell>
        </row>
        <row r="90">
          <cell r="A90" t="str">
            <v>325 Колбаса Сервелат Мясорубский ТМ Стародворье с мелкорубленным окороком 0,35 кг  ПОКОМ</v>
          </cell>
          <cell r="D90">
            <v>71</v>
          </cell>
        </row>
        <row r="91">
          <cell r="A91" t="str">
            <v>343 Колбаса Докторская оригинальная ТМ Особый рецепт в оболочке полиамид 0,4 кг.  ПОКОМ</v>
          </cell>
          <cell r="D91">
            <v>657</v>
          </cell>
        </row>
        <row r="92">
          <cell r="A92" t="str">
            <v>346 Колбаса Сервелат Филейбургский с копченой грудинкой ТМ Баварушка в оболов/у 0,35 кг срез  ПОКОМ</v>
          </cell>
          <cell r="D92">
            <v>163</v>
          </cell>
        </row>
        <row r="93">
          <cell r="A93" t="str">
            <v>347 Паштет печеночный со сливочным маслом ТМ Стародворье ламистер 0,1 кг. Консервы   ПОКОМ</v>
          </cell>
          <cell r="D93">
            <v>1501</v>
          </cell>
        </row>
        <row r="94">
          <cell r="A94" t="str">
            <v>351 Сосиски Филейбургские с грудкой ТМ Баварушка в оболо амицел в моди газовой среде 0,33 кг  Поком</v>
          </cell>
          <cell r="D94">
            <v>214</v>
          </cell>
        </row>
        <row r="95">
          <cell r="A95" t="str">
            <v>352  Сардельки Сочинки с сыром 0,4 кг ТМ Стародворье   ПОКОМ</v>
          </cell>
          <cell r="D95">
            <v>905</v>
          </cell>
        </row>
        <row r="96">
          <cell r="A96" t="str">
            <v>355 Сос Молочные для завтрака ОР полиамид мгс 0,4 кг НД СК  ПОКОМ</v>
          </cell>
          <cell r="D96">
            <v>804</v>
          </cell>
        </row>
        <row r="97">
          <cell r="A97" t="str">
            <v>360 Колбаса варено-копченая  Сервелат Левантский ТМ Особый Рецепт  0,35 кг  ПОКОМ</v>
          </cell>
          <cell r="D97">
            <v>9</v>
          </cell>
        </row>
        <row r="98">
          <cell r="A98" t="str">
            <v>361 Колбаса Салями Филейбургская зернистая ТМ Баварушка в оболочке  в вак 0.28кг ПОКОМ</v>
          </cell>
          <cell r="D98">
            <v>36</v>
          </cell>
        </row>
        <row r="99">
          <cell r="A99" t="str">
            <v>364 Колбаса Сервелат Филейбургский с копченой грудинкой ТМ Баварушка  в/у 0,28 кг  ПОКОМ</v>
          </cell>
          <cell r="D99">
            <v>35</v>
          </cell>
        </row>
        <row r="100">
          <cell r="A100" t="str">
            <v>371  Сосиски Сочинки Молочные 0,4 кг ТМ Стародворье  ПОКОМ</v>
          </cell>
          <cell r="D100">
            <v>87</v>
          </cell>
        </row>
        <row r="101">
          <cell r="A101" t="str">
            <v>372  Сосиски Сочинки Сливочные 0,4 кг ТМ Стародворье  ПОКОМ</v>
          </cell>
          <cell r="D101">
            <v>74</v>
          </cell>
        </row>
        <row r="102">
          <cell r="A102" t="str">
            <v>374  Сосиски Сочинки с сыром ф/в 0,3 кг п/а ТМ "Стародворье"  Поком</v>
          </cell>
          <cell r="D102">
            <v>248</v>
          </cell>
        </row>
        <row r="103">
          <cell r="A103" t="str">
            <v>375  Сосиски Сочинки по-баварски Бавария Фикс.вес 0,84 П/а мгс Стародворье</v>
          </cell>
          <cell r="D103">
            <v>416</v>
          </cell>
        </row>
        <row r="104">
          <cell r="A104" t="str">
            <v>376  Сардельки Сочинки с сочным окороком ТМ Стародворье полиамид мгс ф/в 0,4 кг СК3</v>
          </cell>
          <cell r="D104">
            <v>704</v>
          </cell>
        </row>
        <row r="105">
          <cell r="A105" t="str">
            <v>377  Сосиски Сочинки по-баварски с сыром ТМ Стародворье полиамид мгс ф/в 0,84 кг СК3</v>
          </cell>
          <cell r="D105">
            <v>328</v>
          </cell>
        </row>
        <row r="106">
          <cell r="A106" t="str">
            <v>381  Сардельки Сочинки 0,4кг ТМ Стародворье  ПОКОМ</v>
          </cell>
          <cell r="D106">
            <v>7</v>
          </cell>
        </row>
        <row r="107">
          <cell r="A107" t="str">
            <v>446 Сосиски Баварские с сыром 0,35 кг. ТМ Стародворье в оболочке айпил в модифи газовой среде  Поком</v>
          </cell>
          <cell r="D107">
            <v>807</v>
          </cell>
        </row>
        <row r="108">
          <cell r="A108" t="str">
            <v>451 Сосиски «Баварские» Фикс.вес 0,35 П/а ТМ «Стародворье»  Поком</v>
          </cell>
          <cell r="D108">
            <v>901</v>
          </cell>
        </row>
        <row r="109">
          <cell r="A109" t="str">
            <v>458 Колбаса Балыкбургская ТМ Баварушка с мраморным балыком в оболочке черева в вакуу 0,11 кг.  Поком</v>
          </cell>
          <cell r="D109">
            <v>76</v>
          </cell>
        </row>
        <row r="110">
          <cell r="A110" t="str">
            <v>У_446 Сосиски Баварские с сыром 0,35 кг. ТМ Стародворье  Поком</v>
          </cell>
          <cell r="D110">
            <v>2</v>
          </cell>
        </row>
        <row r="111">
          <cell r="A111" t="str">
            <v>ПОКОМ Логистический Партнер Заморозка</v>
          </cell>
          <cell r="D111">
            <v>1630.9</v>
          </cell>
        </row>
        <row r="112">
          <cell r="A112" t="str">
            <v>Готовые чебупели острые с мясом Горячая штучка 0,3 кг зам  ПОКОМ</v>
          </cell>
          <cell r="D112">
            <v>18</v>
          </cell>
        </row>
        <row r="113">
          <cell r="A113" t="str">
            <v>Готовые чебупели с ветчиной и сыром Горячая штучка 0,3кг зам  ПОКОМ</v>
          </cell>
          <cell r="D113">
            <v>34</v>
          </cell>
        </row>
        <row r="114">
          <cell r="A114" t="str">
            <v>Готовые чебупели сочные с мясом ТМ Горячая штучка  0,3кг зам  ПОКОМ</v>
          </cell>
          <cell r="D114">
            <v>35</v>
          </cell>
        </row>
        <row r="115">
          <cell r="A115" t="str">
            <v>Готовые чебуреки с мясом ТМ Горячая штучка 0,09 кг флоу-пак ПОКОМ</v>
          </cell>
          <cell r="D115">
            <v>11</v>
          </cell>
        </row>
        <row r="116">
          <cell r="A116" t="str">
            <v>Жар-боллы с курочкой и сыром. Кулинарные изделия рубленые в тесте куриные жареные  ПОКОМ</v>
          </cell>
          <cell r="D116">
            <v>3</v>
          </cell>
        </row>
        <row r="117">
          <cell r="A117" t="str">
            <v>Жар-ладушки с клубникой и вишней ТМ Зареченские ТС Зареченские продукты.  Поком</v>
          </cell>
          <cell r="D117">
            <v>3.7</v>
          </cell>
        </row>
        <row r="118">
          <cell r="A118" t="str">
            <v>Жар-ладушки с яблоком и грушей. Изделия хлебобулочные жареные с начинкой зам  ПОКОМ</v>
          </cell>
          <cell r="D118">
            <v>3.7</v>
          </cell>
        </row>
        <row r="119">
          <cell r="A119" t="str">
            <v>Жар-мени вес "Мясная галерея"</v>
          </cell>
          <cell r="D119">
            <v>5</v>
          </cell>
        </row>
        <row r="120">
          <cell r="A120" t="str">
            <v>Круггетсы с сырным соусом ТМ Горячая штучка 0,25 кг зам  ПОКОМ</v>
          </cell>
          <cell r="D120">
            <v>29</v>
          </cell>
        </row>
        <row r="121">
          <cell r="A121" t="str">
            <v>Круггетсы сочные ТМ Горячая штучка ТС Круггетсы 0,25 кг зам  ПОКОМ</v>
          </cell>
          <cell r="D121">
            <v>25</v>
          </cell>
        </row>
        <row r="122">
          <cell r="A122" t="str">
            <v>Мини-сосиски в тесте "Фрайпики" 3,7кг ВЕС, ТМ Зареченские  ПОКОМ</v>
          </cell>
          <cell r="D122">
            <v>3.7</v>
          </cell>
        </row>
        <row r="123">
          <cell r="A123" t="str">
            <v>Мини-сосиски в тесте Фрайпики 1,8кг ВЕС ТМ Зареченские  Поком</v>
          </cell>
          <cell r="D123">
            <v>1.8</v>
          </cell>
        </row>
        <row r="124">
          <cell r="A124" t="str">
            <v>Наггетсы Нагетосы Сочная курочка ТМ Горячая штучка 0,25 кг зам  ПОКОМ</v>
          </cell>
          <cell r="D124">
            <v>125</v>
          </cell>
        </row>
        <row r="125">
          <cell r="A125" t="str">
            <v>Наггетсы с индейкой 0,25кг ТМ Вязанка ТС Няняггетсы Сливушки НД2 замор.  ПОКОМ</v>
          </cell>
          <cell r="D125">
            <v>175</v>
          </cell>
        </row>
        <row r="126">
          <cell r="A126" t="str">
            <v>Наггетсы Хрустящие ТМ Зареченские ТС Зареченские продукты. Поком</v>
          </cell>
          <cell r="D126">
            <v>45</v>
          </cell>
        </row>
        <row r="127">
          <cell r="A127" t="str">
            <v>Пельмени Grandmeni со сливочным маслом Горячая штучка 0,75 кг ПОКОМ</v>
          </cell>
          <cell r="D127">
            <v>58</v>
          </cell>
        </row>
        <row r="128">
          <cell r="A128" t="str">
            <v>Пельмени Бигбули #МЕГАВКУСИЩЕ с сочной грудинкой ТМ Горячая штучка ТС Бигбули  сфера 0,43  ПОКОМ</v>
          </cell>
          <cell r="D128">
            <v>1</v>
          </cell>
        </row>
        <row r="129">
          <cell r="A129" t="str">
            <v>Пельмени Бигбули с мясом, Горячая штучка 0,9кг  ПОКОМ</v>
          </cell>
          <cell r="D129">
            <v>3</v>
          </cell>
        </row>
        <row r="130">
          <cell r="A130" t="str">
            <v>Пельмени Бигбули со слив.маслом 0,9 кг   Поком</v>
          </cell>
          <cell r="D130">
            <v>26</v>
          </cell>
        </row>
        <row r="131">
          <cell r="A131" t="str">
            <v>Пельмени Бигбули со сливочным маслом ТМ Горячая штучка ТС Бигбули ГШ флоу-пак сфера 0,43 УВС.  ПОКОМ</v>
          </cell>
          <cell r="D131">
            <v>10</v>
          </cell>
        </row>
        <row r="132">
          <cell r="A132" t="str">
            <v>Пельмени Бульмени с говядиной и свининой Горячая шт. 0,9 кг  ПОКОМ</v>
          </cell>
          <cell r="D132">
            <v>38</v>
          </cell>
        </row>
        <row r="133">
          <cell r="A133" t="str">
            <v>Пельмени Бульмени с говядиной и свининой Наваристые Горячая штучка ВЕС  ПОКОМ</v>
          </cell>
          <cell r="D133">
            <v>220</v>
          </cell>
        </row>
        <row r="134">
          <cell r="A134" t="str">
            <v>Пельмени Бульмени со сливочным маслом Горячая штучка 0,9 кг  ПОКОМ</v>
          </cell>
          <cell r="D134">
            <v>89</v>
          </cell>
        </row>
        <row r="135">
          <cell r="A135" t="str">
            <v>Пельмени Бульмени со сливочным маслом ТМ Горячая шт. 0,43 кг  ПОКОМ</v>
          </cell>
          <cell r="D135">
            <v>2</v>
          </cell>
        </row>
        <row r="136">
          <cell r="A136" t="str">
            <v>Пельмени Мясорубские с рубленой грудинкой ТМ Стародворье фоу-пак классическая форма 0,7 кг.  Поком</v>
          </cell>
          <cell r="D136">
            <v>23</v>
          </cell>
        </row>
        <row r="137">
          <cell r="A137" t="str">
            <v>Пельмени Мясорубские ТМ Стародворье фоу-пак равиоли 0,7 кг.  Поком</v>
          </cell>
          <cell r="D137">
            <v>42</v>
          </cell>
        </row>
        <row r="138">
          <cell r="A138" t="str">
            <v>Пельмени отборные  с говядиной и свининой 0,43кг ушко  Поком</v>
          </cell>
          <cell r="D138">
            <v>3</v>
          </cell>
        </row>
        <row r="139">
          <cell r="A139" t="str">
            <v>Пельмени Отборные из свинины и говядины 0,9 кг ТМ Стародворье ТС Медвежье ушко  ПОКОМ</v>
          </cell>
          <cell r="D139">
            <v>33</v>
          </cell>
        </row>
        <row r="140">
          <cell r="A140" t="str">
            <v>Пельмени Отборные с говядиной 0,9 кг НОВА ТМ Стародворье ТС Медвежье ушко  ПОКОМ</v>
          </cell>
          <cell r="D140">
            <v>12</v>
          </cell>
        </row>
        <row r="141">
          <cell r="A141" t="str">
            <v>Пельмени С говядиной и свининой, ВЕС, ТМ Славница сфера пуговки  ПОКОМ</v>
          </cell>
          <cell r="D141">
            <v>90</v>
          </cell>
        </row>
        <row r="142">
          <cell r="A142" t="str">
            <v>Пельмени Со свининой и говядиной ТМ Особый рецепт Любимая ложка 1,0 кг  ПОКОМ</v>
          </cell>
          <cell r="D142">
            <v>3</v>
          </cell>
        </row>
        <row r="143">
          <cell r="A143" t="str">
            <v>Пельмени Сочные сфера 0,9 кг ТМ Стародворье ПОКОМ</v>
          </cell>
          <cell r="D143">
            <v>1</v>
          </cell>
        </row>
        <row r="144">
          <cell r="A144" t="str">
            <v>У_Круггетсы сочные ТМ Горячая штучка ТС Круггетсы 3 кг. Изделия кулинарные рубленые в тесте куриные</v>
          </cell>
          <cell r="D144">
            <v>3</v>
          </cell>
        </row>
        <row r="145">
          <cell r="A145" t="str">
            <v>У_Пельмени Бульмени с говядиной и свининой Горячая штучка 0,43  ПОКОМ</v>
          </cell>
          <cell r="D145">
            <v>15</v>
          </cell>
        </row>
        <row r="146">
          <cell r="A146" t="str">
            <v>У_Пельмени Бульмени со сливочным маслом ТМ Горячая шт. 0,43 кг  ПОКОМ</v>
          </cell>
          <cell r="D146">
            <v>37</v>
          </cell>
        </row>
        <row r="147">
          <cell r="A147" t="str">
            <v>У_Пельмени Быстромени рубл. в тесте из мяса кур. вареные сфера "Мясная галерея" ВЕС</v>
          </cell>
          <cell r="D147">
            <v>5</v>
          </cell>
        </row>
        <row r="148">
          <cell r="A148" t="str">
            <v>Фрай-пицца с ветчиной и грибами 3,0 кг. ВЕС.  ПОКОМ</v>
          </cell>
          <cell r="D148">
            <v>3</v>
          </cell>
        </row>
        <row r="149">
          <cell r="A149" t="str">
            <v>Хотстеры ТМ Горячая штучка ТС Хотстеры 0,25 кг зам  ПОКОМ</v>
          </cell>
          <cell r="D149">
            <v>26</v>
          </cell>
        </row>
        <row r="150">
          <cell r="A150" t="str">
            <v>Хрустящие крылышки острые к пиву ТМ Горячая штучка 0,3кг зам  ПОКОМ</v>
          </cell>
          <cell r="D150">
            <v>27</v>
          </cell>
        </row>
        <row r="151">
          <cell r="A151" t="str">
            <v>Хрустящие крылышки ТМ Горячая штучка 0,3 кг зам  ПОКОМ</v>
          </cell>
          <cell r="D151">
            <v>39</v>
          </cell>
        </row>
        <row r="152">
          <cell r="A152" t="str">
            <v>Хрустящие крылышки ТМ Зареченские ТС Зареченские продукты.   Поком</v>
          </cell>
          <cell r="D152">
            <v>16</v>
          </cell>
        </row>
        <row r="153">
          <cell r="A153" t="str">
            <v>Чебупай сочное яблоко ТМ Горячая штучка ТС Чебупай 0,2 кг УВС.  зам  ПОКОМ</v>
          </cell>
          <cell r="D153">
            <v>24</v>
          </cell>
        </row>
        <row r="154">
          <cell r="A154" t="str">
            <v>Чебупай спелая вишня ТМ Горячая штучка ТС Чебупай 0,2 кг УВС. зам  ПОКОМ</v>
          </cell>
          <cell r="D154">
            <v>31</v>
          </cell>
        </row>
        <row r="155">
          <cell r="A155" t="str">
            <v>Чебупицца курочка по-итальянски Горячая штучка 0,25 кг зам  ПОКОМ</v>
          </cell>
          <cell r="D155">
            <v>57</v>
          </cell>
        </row>
        <row r="156">
          <cell r="A156" t="str">
            <v>Чебупицца Пепперони ТМ Горячая штучка ТС Чебупицца 0.25кг зам  ПОКОМ</v>
          </cell>
          <cell r="D156">
            <v>51</v>
          </cell>
        </row>
        <row r="157">
          <cell r="A157" t="str">
            <v>Чебуреки Мясные вес 2,7 кг ТМ Зареченские ТС Зареченские продукты   Поком</v>
          </cell>
          <cell r="D157">
            <v>51.2</v>
          </cell>
        </row>
        <row r="158">
          <cell r="A158" t="str">
            <v>Чебуреки сочные ТМ Зареченские ТС Зареченские продукты.  Поком</v>
          </cell>
          <cell r="D158">
            <v>40.799999999999997</v>
          </cell>
        </row>
        <row r="159">
          <cell r="A159" t="str">
            <v>Чебуречище горячая штучка 0,14кг Поком</v>
          </cell>
          <cell r="D159">
            <v>33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28.12.2023 - 03.01.2024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147</v>
          </cell>
          <cell r="F7">
            <v>294</v>
          </cell>
        </row>
        <row r="8">
          <cell r="A8" t="str">
            <v>043  Ветчина Нежная ТМ Особый рецепт, п/а, 0,4кг    ПОКОМ</v>
          </cell>
          <cell r="D8">
            <v>116</v>
          </cell>
          <cell r="F8">
            <v>290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45.9</v>
          </cell>
          <cell r="F9">
            <v>270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81</v>
          </cell>
          <cell r="F10">
            <v>180</v>
          </cell>
        </row>
        <row r="11">
          <cell r="A11" t="str">
            <v>055  Колбаса вареная Филейбургская, 0,45 кг, БАВАРУШКА ПОКОМ</v>
          </cell>
          <cell r="D11">
            <v>24.3</v>
          </cell>
          <cell r="F11">
            <v>54</v>
          </cell>
        </row>
        <row r="12">
          <cell r="A12" t="str">
            <v>059  Колбаса Докторская по-стародворски  0.5 кг, ПОКОМ</v>
          </cell>
          <cell r="D12">
            <v>145</v>
          </cell>
          <cell r="F12">
            <v>290</v>
          </cell>
        </row>
        <row r="13">
          <cell r="A13" t="str">
            <v>060  Колбаса Докторская стародворская  0,5 кг,ПОКОМ</v>
          </cell>
          <cell r="D13">
            <v>125</v>
          </cell>
          <cell r="F13">
            <v>250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126</v>
          </cell>
          <cell r="F14">
            <v>420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300</v>
          </cell>
          <cell r="F15">
            <v>750</v>
          </cell>
        </row>
        <row r="16">
          <cell r="A16" t="str">
            <v>091  Сардельки Баварские, МГС 0.38кг, ТМ Стародворье  ПОКОМ</v>
          </cell>
          <cell r="D16">
            <v>228</v>
          </cell>
          <cell r="F16">
            <v>600</v>
          </cell>
        </row>
        <row r="17">
          <cell r="A17" t="str">
            <v>100  Сосиски Баварушки, 0.6кг, БАВАРУШКА ПОКОМ</v>
          </cell>
          <cell r="D17">
            <v>170.4</v>
          </cell>
          <cell r="F17">
            <v>284</v>
          </cell>
        </row>
        <row r="18">
          <cell r="A18" t="str">
            <v>108  Сосиски С сыром,  0.42кг,ядрена копоть ПОКОМ</v>
          </cell>
          <cell r="D18">
            <v>70.56</v>
          </cell>
          <cell r="F18">
            <v>168</v>
          </cell>
        </row>
        <row r="19">
          <cell r="A19" t="str">
            <v>114  Сосиски Филейбургские с филе сочного окорока, 0,55 кг, БАВАРУШКА ПОКОМ</v>
          </cell>
          <cell r="D19">
            <v>167.2</v>
          </cell>
          <cell r="F19">
            <v>304</v>
          </cell>
        </row>
        <row r="20">
          <cell r="A20" t="str">
            <v>115  Колбаса Салями Филейбургская зернистая, в/у 0,35 кг срез, БАВАРУШКА ПОКОМ</v>
          </cell>
          <cell r="D20">
            <v>21</v>
          </cell>
          <cell r="F20">
            <v>60</v>
          </cell>
        </row>
        <row r="21">
          <cell r="A21" t="str">
            <v>117  Колбаса Сервелат Филейбургский с ароматными пряностями, в/у 0,35 кг срез, БАВАРУШКА ПОКОМ</v>
          </cell>
          <cell r="D21">
            <v>25.2</v>
          </cell>
          <cell r="F21">
            <v>72</v>
          </cell>
        </row>
        <row r="22">
          <cell r="A22" t="str">
            <v>118  Колбаса Сервелат Филейбургский с филе сочного окорока, в/у 0,35 кг срез, БАВАРУШКА ПОКОМ</v>
          </cell>
          <cell r="D22">
            <v>71.400000000000006</v>
          </cell>
          <cell r="F22">
            <v>204</v>
          </cell>
        </row>
        <row r="23">
          <cell r="A23" t="str">
            <v>248  Сардельки Сочные ТМ Особый рецепт,   ПОКОМ</v>
          </cell>
          <cell r="D23">
            <v>907.17600000000004</v>
          </cell>
          <cell r="F23">
            <v>907.17600000000004</v>
          </cell>
        </row>
        <row r="24">
          <cell r="A24" t="str">
            <v>301  Сосиски Сочинки по-баварски с сыром,  0.4кг, ТМ Стародворье  ПОКОМ</v>
          </cell>
          <cell r="D24">
            <v>280.8</v>
          </cell>
          <cell r="F24">
            <v>702</v>
          </cell>
        </row>
        <row r="25">
          <cell r="A25" t="str">
            <v>302  Сосиски Сочинки по-баварски,  0.4кг, ТМ Стародворье  ПОКОМ</v>
          </cell>
          <cell r="D25">
            <v>280.8</v>
          </cell>
          <cell r="F25">
            <v>702</v>
          </cell>
        </row>
        <row r="26">
          <cell r="A26" t="str">
            <v>309  Сосиски Сочинки с сыром 0,4 кг ТМ Стародворье  ПОКОМ</v>
          </cell>
          <cell r="D26">
            <v>100.8</v>
          </cell>
          <cell r="F26">
            <v>252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17.64</v>
          </cell>
          <cell r="F27">
            <v>42</v>
          </cell>
        </row>
        <row r="28">
          <cell r="A28" t="str">
            <v>343 Колбаса Докторская оригинальная ТМ Особый рецепт в оболочке полиамид 0,4 кг.  ПОКОМ</v>
          </cell>
          <cell r="D28">
            <v>260</v>
          </cell>
          <cell r="F28">
            <v>650</v>
          </cell>
        </row>
        <row r="29">
          <cell r="A29" t="str">
            <v>344 Колбаса Салями Финская ТМ Стародворски колбасы ТС Вязанка в оболочке фиброуз в вак 0,35 кг ПОКОМ</v>
          </cell>
          <cell r="D29">
            <v>30.8</v>
          </cell>
          <cell r="F29">
            <v>88</v>
          </cell>
        </row>
        <row r="30">
          <cell r="A30" t="str">
            <v>346 Колбаса Сервелат Филейбургский с копченой грудинкой ТМ Баварушка в оболов/у 0,35 кг срез  ПОКОМ</v>
          </cell>
          <cell r="D30">
            <v>52.5</v>
          </cell>
          <cell r="F30">
            <v>150</v>
          </cell>
        </row>
        <row r="31">
          <cell r="A31" t="str">
            <v>347 Паштет печеночный со сливочным маслом ТМ Стародворье ламистер 0,1 кг. Консервы   ПОКОМ</v>
          </cell>
          <cell r="D31">
            <v>150</v>
          </cell>
          <cell r="F31">
            <v>1500</v>
          </cell>
        </row>
        <row r="32">
          <cell r="A32" t="str">
            <v>350 Сосиски Молокуши миникушай ТМ Вязанка в оболочке амицел в модифиц газовой среде 0,45 кг  Поком</v>
          </cell>
          <cell r="D32">
            <v>226.8</v>
          </cell>
          <cell r="F32">
            <v>504</v>
          </cell>
        </row>
        <row r="33">
          <cell r="A33" t="str">
            <v>351 Сосиски Филейбургские с грудкой ТМ Баварушка в оболо амицел в моди газовой среде 0,33 кг  Поком</v>
          </cell>
          <cell r="D33">
            <v>69.3</v>
          </cell>
          <cell r="F33">
            <v>210</v>
          </cell>
        </row>
        <row r="34">
          <cell r="A34" t="str">
            <v>352  Сардельки Сочинки с сыром 0,4 кг ТМ Стародворье   ПОКОМ</v>
          </cell>
          <cell r="D34">
            <v>360</v>
          </cell>
          <cell r="F34">
            <v>900</v>
          </cell>
        </row>
        <row r="35">
          <cell r="A35" t="str">
            <v>355 Сос Молочные для завтрака ОР полиамид мгс 0,4 кг НД СК  ПОКОМ</v>
          </cell>
          <cell r="D35">
            <v>321.60000000000002</v>
          </cell>
          <cell r="F35">
            <v>804</v>
          </cell>
        </row>
        <row r="36">
          <cell r="A36" t="str">
            <v>373 Ветчины «Филейская» Фикс.вес 0,45 Вектор ТМ «Вязанка»  Поком</v>
          </cell>
          <cell r="D36">
            <v>130.5</v>
          </cell>
          <cell r="F36">
            <v>290</v>
          </cell>
        </row>
        <row r="37">
          <cell r="A37" t="str">
            <v>374  Сосиски Сочинки с сыром ф/в 0,3 кг п/а ТМ "Стародворье"  Поком</v>
          </cell>
          <cell r="D37">
            <v>73.8</v>
          </cell>
          <cell r="F37">
            <v>246</v>
          </cell>
        </row>
        <row r="38">
          <cell r="A38" t="str">
            <v>375  Сосиски Сочинки по-баварски Бавария Фикс.вес 0,84 П/а мгс Стародворье</v>
          </cell>
          <cell r="D38">
            <v>349.44</v>
          </cell>
          <cell r="F38">
            <v>416</v>
          </cell>
        </row>
        <row r="39">
          <cell r="A39" t="str">
            <v>376  Сардельки Сочинки с сочным окороком ТМ Стародворье полиамид мгс ф/в 0,4 кг СК3</v>
          </cell>
          <cell r="D39">
            <v>280.8</v>
          </cell>
          <cell r="F39">
            <v>702</v>
          </cell>
        </row>
        <row r="40">
          <cell r="A40" t="str">
            <v>377  Сосиски Сочинки по-баварски с сыром ТМ Стародворье полиамид мгс ф/в 0,84 кг СК3</v>
          </cell>
          <cell r="D40">
            <v>275.52</v>
          </cell>
          <cell r="F40">
            <v>328</v>
          </cell>
        </row>
        <row r="41">
          <cell r="A41" t="str">
            <v>446 Сосиски Баварские с сыром 0,35 кг. ТМ Стародворье в оболочке айпил в модифи газовой среде  Поком</v>
          </cell>
          <cell r="D41">
            <v>281.39999999999998</v>
          </cell>
          <cell r="F41">
            <v>804</v>
          </cell>
        </row>
        <row r="42">
          <cell r="A42" t="str">
            <v>451 Сосиски «Баварские» Фикс.вес 0,35 П/а ТМ «Стародворье»  Поком</v>
          </cell>
          <cell r="D42">
            <v>315</v>
          </cell>
          <cell r="F42">
            <v>900</v>
          </cell>
        </row>
        <row r="43">
          <cell r="A43" t="str">
            <v>Итого</v>
          </cell>
          <cell r="D43">
            <v>6628.6360000000004</v>
          </cell>
          <cell r="F43">
            <v>15587.175999999999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21"/>
  <sheetViews>
    <sheetView tabSelected="1" workbookViewId="0">
      <pane ySplit="5" topLeftCell="A6" activePane="bottomLeft" state="frozen"/>
      <selection pane="bottomLeft" activeCell="S15" sqref="S15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6.6640625" style="1" customWidth="1"/>
    <col min="7" max="7" width="4.6640625" style="25" customWidth="1"/>
    <col min="8" max="8" width="5.6640625" style="2" customWidth="1"/>
    <col min="9" max="18" width="8.1640625" style="2" customWidth="1"/>
    <col min="19" max="19" width="18.6640625" style="2" customWidth="1"/>
    <col min="20" max="21" width="4.83203125" style="2" customWidth="1"/>
    <col min="22" max="24" width="6.6640625" style="2" customWidth="1"/>
    <col min="25" max="25" width="32.6640625" style="2" customWidth="1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</row>
    <row r="2" spans="1:26" ht="12.95" customHeight="1" outlineLevel="1" x14ac:dyDescent="0.2">
      <c r="B2" s="3"/>
      <c r="C2" s="3"/>
    </row>
    <row r="3" spans="1:26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125</v>
      </c>
      <c r="H3" s="12" t="s">
        <v>126</v>
      </c>
      <c r="I3" s="13" t="s">
        <v>127</v>
      </c>
      <c r="J3" s="13" t="s">
        <v>128</v>
      </c>
      <c r="K3" s="13" t="s">
        <v>129</v>
      </c>
      <c r="L3" s="13" t="s">
        <v>130</v>
      </c>
      <c r="M3" s="14" t="s">
        <v>147</v>
      </c>
      <c r="N3" s="14" t="s">
        <v>147</v>
      </c>
      <c r="O3" s="14" t="s">
        <v>147</v>
      </c>
      <c r="P3" s="13" t="s">
        <v>132</v>
      </c>
      <c r="Q3" s="14" t="s">
        <v>131</v>
      </c>
      <c r="R3" s="15" t="s">
        <v>133</v>
      </c>
      <c r="S3" s="16"/>
      <c r="T3" s="13" t="s">
        <v>134</v>
      </c>
      <c r="U3" s="13" t="s">
        <v>135</v>
      </c>
      <c r="V3" s="13" t="s">
        <v>132</v>
      </c>
      <c r="W3" s="13" t="s">
        <v>132</v>
      </c>
      <c r="X3" s="13" t="s">
        <v>132</v>
      </c>
      <c r="Y3" s="1" t="s">
        <v>136</v>
      </c>
      <c r="Z3" s="13" t="s">
        <v>137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126</v>
      </c>
      <c r="I4" s="13"/>
      <c r="J4" s="13"/>
      <c r="K4" s="13"/>
      <c r="L4" s="17" t="s">
        <v>138</v>
      </c>
      <c r="M4" s="18" t="s">
        <v>146</v>
      </c>
      <c r="N4" s="18" t="s">
        <v>146</v>
      </c>
      <c r="O4" s="18" t="s">
        <v>146</v>
      </c>
      <c r="P4" s="14" t="s">
        <v>143</v>
      </c>
      <c r="Q4" s="13"/>
      <c r="R4" s="15" t="s">
        <v>139</v>
      </c>
      <c r="S4" s="16" t="s">
        <v>140</v>
      </c>
      <c r="T4" s="13"/>
      <c r="U4" s="13"/>
      <c r="V4" s="14" t="s">
        <v>141</v>
      </c>
      <c r="W4" s="14" t="s">
        <v>142</v>
      </c>
      <c r="X4" s="14" t="s">
        <v>144</v>
      </c>
      <c r="Y4" s="1"/>
      <c r="Z4" s="13"/>
    </row>
    <row r="5" spans="1:26" ht="12" customHeight="1" x14ac:dyDescent="0.2">
      <c r="A5" s="6"/>
      <c r="B5" s="7"/>
      <c r="C5" s="5"/>
      <c r="D5" s="5"/>
      <c r="E5" s="20">
        <f>SUM(E6:E264)</f>
        <v>30722.683999999997</v>
      </c>
      <c r="F5" s="20">
        <f>SUM(F6:F264)</f>
        <v>10867.213999999998</v>
      </c>
      <c r="G5" s="11"/>
      <c r="H5" s="19"/>
      <c r="I5" s="20">
        <f t="shared" ref="I5:R5" si="0">SUM(I6:I264)</f>
        <v>30197.824999999997</v>
      </c>
      <c r="J5" s="20">
        <f t="shared" si="0"/>
        <v>524.85900000000049</v>
      </c>
      <c r="K5" s="20">
        <f t="shared" si="0"/>
        <v>14235.508</v>
      </c>
      <c r="L5" s="20">
        <f t="shared" si="0"/>
        <v>16487.175999999999</v>
      </c>
      <c r="M5" s="20">
        <f t="shared" si="0"/>
        <v>19270</v>
      </c>
      <c r="N5" s="20">
        <f t="shared" si="0"/>
        <v>7200</v>
      </c>
      <c r="O5" s="20">
        <f t="shared" si="0"/>
        <v>7300</v>
      </c>
      <c r="P5" s="20">
        <f t="shared" si="0"/>
        <v>4745.169333333336</v>
      </c>
      <c r="Q5" s="21">
        <f t="shared" si="0"/>
        <v>11231.87466666667</v>
      </c>
      <c r="R5" s="22">
        <f t="shared" si="0"/>
        <v>0</v>
      </c>
      <c r="S5" s="23"/>
      <c r="T5" s="13"/>
      <c r="U5" s="13"/>
      <c r="V5" s="20">
        <f>SUM(V6:V264)</f>
        <v>4169.7039999999997</v>
      </c>
      <c r="W5" s="20">
        <f>SUM(W6:W264)</f>
        <v>6560.5488000000005</v>
      </c>
      <c r="X5" s="20">
        <f>SUM(X6:X264)</f>
        <v>5785.4768000000004</v>
      </c>
      <c r="Y5" s="1"/>
      <c r="Z5" s="20">
        <f>SUM(Z6:Z264)</f>
        <v>10350.801333333335</v>
      </c>
    </row>
    <row r="6" spans="1:26" ht="11.1" customHeight="1" x14ac:dyDescent="0.2">
      <c r="A6" s="8" t="s">
        <v>8</v>
      </c>
      <c r="B6" s="8" t="s">
        <v>9</v>
      </c>
      <c r="C6" s="9">
        <v>84.587999999999994</v>
      </c>
      <c r="D6" s="9">
        <v>103.63500000000001</v>
      </c>
      <c r="E6" s="9">
        <v>103.33499999999999</v>
      </c>
      <c r="F6" s="9"/>
      <c r="G6" s="25">
        <f>VLOOKUP(A6,[1]TDSheet!$A:$G,7,0)</f>
        <v>1</v>
      </c>
      <c r="H6" s="2">
        <f>VLOOKUP(A6,[1]TDSheet!$A:$H,8,0)</f>
        <v>50</v>
      </c>
      <c r="I6" s="2">
        <f>VLOOKUP(A6,[2]Донецк!$A:$E,4,0)</f>
        <v>138.05000000000001</v>
      </c>
      <c r="J6" s="2">
        <f>E6-I6</f>
        <v>-34.715000000000018</v>
      </c>
      <c r="K6" s="2">
        <f>E6-L6</f>
        <v>103.33499999999999</v>
      </c>
      <c r="M6" s="2">
        <v>180</v>
      </c>
      <c r="P6" s="2">
        <f>K6/3</f>
        <v>34.445</v>
      </c>
      <c r="Q6" s="24">
        <f>11*P6-O6-N6-M6-F6</f>
        <v>198.89499999999998</v>
      </c>
      <c r="R6" s="24"/>
      <c r="T6" s="2">
        <f>(F6+M6+N6+O6+Q6)/P6</f>
        <v>11</v>
      </c>
      <c r="U6" s="2">
        <f>(F6+M6+N6+O6)/P6</f>
        <v>5.2257221657715194</v>
      </c>
      <c r="V6" s="2">
        <f>VLOOKUP(A6,[1]TDSheet!$A:$Y,25,0)</f>
        <v>32.167200000000001</v>
      </c>
      <c r="W6" s="2">
        <f>VLOOKUP(A6,[1]TDSheet!$A:$Z,26,0)</f>
        <v>35.1004</v>
      </c>
      <c r="X6" s="2">
        <f>VLOOKUP(A6,[1]TDSheet!$A:$O,15,0)</f>
        <v>32.190399999999997</v>
      </c>
      <c r="Z6" s="2">
        <f>Q6*G6</f>
        <v>198.89499999999998</v>
      </c>
    </row>
    <row r="7" spans="1:26" ht="11.1" customHeight="1" x14ac:dyDescent="0.2">
      <c r="A7" s="8" t="s">
        <v>10</v>
      </c>
      <c r="B7" s="8" t="s">
        <v>9</v>
      </c>
      <c r="C7" s="9">
        <v>120.79900000000001</v>
      </c>
      <c r="D7" s="9"/>
      <c r="E7" s="9">
        <v>59.896999999999998</v>
      </c>
      <c r="F7" s="9">
        <v>2.754</v>
      </c>
      <c r="G7" s="25">
        <f>VLOOKUP(A7,[1]TDSheet!$A:$G,7,0)</f>
        <v>1</v>
      </c>
      <c r="H7" s="2">
        <f>VLOOKUP(A7,[1]TDSheet!$A:$H,8,0)</f>
        <v>45</v>
      </c>
      <c r="I7" s="2">
        <f>VLOOKUP(A7,[2]Донецк!$A:$E,4,0)</f>
        <v>60.5</v>
      </c>
      <c r="J7" s="2">
        <f t="shared" ref="J7:J70" si="1">E7-I7</f>
        <v>-0.60300000000000153</v>
      </c>
      <c r="K7" s="2">
        <f t="shared" ref="K7:K70" si="2">E7-L7</f>
        <v>59.896999999999998</v>
      </c>
      <c r="M7" s="2">
        <v>225</v>
      </c>
      <c r="P7" s="2">
        <f t="shared" ref="P7:P70" si="3">K7/3</f>
        <v>19.965666666666667</v>
      </c>
      <c r="Q7" s="24"/>
      <c r="R7" s="24"/>
      <c r="T7" s="2">
        <f t="shared" ref="T7:T70" si="4">(F7+M7+N7+O7+Q7)/P7</f>
        <v>11.407282501627794</v>
      </c>
      <c r="U7" s="2">
        <f t="shared" ref="U7:U70" si="5">(F7+M7+N7+O7)/P7</f>
        <v>11.407282501627794</v>
      </c>
      <c r="V7" s="2">
        <f>VLOOKUP(A7,[1]TDSheet!$A:$Y,25,0)</f>
        <v>34.2378</v>
      </c>
      <c r="W7" s="2">
        <f>VLOOKUP(A7,[1]TDSheet!$A:$Z,26,0)</f>
        <v>27.792399999999997</v>
      </c>
      <c r="X7" s="2">
        <f>VLOOKUP(A7,[1]TDSheet!$A:$O,15,0)</f>
        <v>31.395600000000002</v>
      </c>
      <c r="Z7" s="2">
        <f t="shared" ref="Z7:Z70" si="6">Q7*G7</f>
        <v>0</v>
      </c>
    </row>
    <row r="8" spans="1:26" ht="11.1" customHeight="1" x14ac:dyDescent="0.2">
      <c r="A8" s="8" t="s">
        <v>11</v>
      </c>
      <c r="B8" s="8" t="s">
        <v>9</v>
      </c>
      <c r="C8" s="9">
        <v>73.578000000000003</v>
      </c>
      <c r="D8" s="9">
        <v>143.154</v>
      </c>
      <c r="E8" s="9">
        <v>100.848</v>
      </c>
      <c r="F8" s="9">
        <v>65.552000000000007</v>
      </c>
      <c r="G8" s="25">
        <f>VLOOKUP(A8,[1]TDSheet!$A:$G,7,0)</f>
        <v>1</v>
      </c>
      <c r="H8" s="2">
        <f>VLOOKUP(A8,[1]TDSheet!$A:$H,8,0)</f>
        <v>45</v>
      </c>
      <c r="I8" s="2">
        <f>VLOOKUP(A8,[2]Донецк!$A:$E,4,0)</f>
        <v>91.6</v>
      </c>
      <c r="J8" s="2">
        <f t="shared" si="1"/>
        <v>9.2480000000000047</v>
      </c>
      <c r="K8" s="2">
        <f t="shared" si="2"/>
        <v>100.848</v>
      </c>
      <c r="M8" s="2">
        <v>230</v>
      </c>
      <c r="N8" s="2">
        <v>200</v>
      </c>
      <c r="P8" s="2">
        <f t="shared" si="3"/>
        <v>33.616</v>
      </c>
      <c r="Q8" s="24"/>
      <c r="R8" s="24"/>
      <c r="T8" s="2">
        <f t="shared" si="4"/>
        <v>14.741551642075203</v>
      </c>
      <c r="U8" s="2">
        <f t="shared" si="5"/>
        <v>14.741551642075203</v>
      </c>
      <c r="V8" s="2">
        <f>VLOOKUP(A8,[1]TDSheet!$A:$Y,25,0)</f>
        <v>27.163600000000002</v>
      </c>
      <c r="W8" s="2">
        <f>VLOOKUP(A8,[1]TDSheet!$A:$Z,26,0)</f>
        <v>54.448</v>
      </c>
      <c r="X8" s="2">
        <f>VLOOKUP(A8,[1]TDSheet!$A:$O,15,0)</f>
        <v>58.307200000000002</v>
      </c>
      <c r="Z8" s="2">
        <f t="shared" si="6"/>
        <v>0</v>
      </c>
    </row>
    <row r="9" spans="1:26" ht="11.1" customHeight="1" x14ac:dyDescent="0.2">
      <c r="A9" s="8" t="s">
        <v>12</v>
      </c>
      <c r="B9" s="8" t="s">
        <v>13</v>
      </c>
      <c r="C9" s="9">
        <v>1</v>
      </c>
      <c r="D9" s="9">
        <v>57</v>
      </c>
      <c r="E9" s="9">
        <v>36</v>
      </c>
      <c r="F9" s="9">
        <v>14</v>
      </c>
      <c r="G9" s="25">
        <f>VLOOKUP(A9,[1]TDSheet!$A:$G,7,0)</f>
        <v>0.4</v>
      </c>
      <c r="H9" s="2">
        <f>VLOOKUP(A9,[1]TDSheet!$A:$H,8,0)</f>
        <v>50</v>
      </c>
      <c r="I9" s="2">
        <f>VLOOKUP(A9,[2]Донецк!$A:$E,4,0)</f>
        <v>37</v>
      </c>
      <c r="J9" s="2">
        <f t="shared" si="1"/>
        <v>-1</v>
      </c>
      <c r="K9" s="2">
        <f t="shared" si="2"/>
        <v>36</v>
      </c>
      <c r="M9" s="2">
        <v>40</v>
      </c>
      <c r="P9" s="2">
        <f t="shared" si="3"/>
        <v>12</v>
      </c>
      <c r="Q9" s="24">
        <f t="shared" ref="Q9" si="7">11*P9-O9-N9-M9-F9</f>
        <v>78</v>
      </c>
      <c r="R9" s="24"/>
      <c r="T9" s="2">
        <f t="shared" si="4"/>
        <v>11</v>
      </c>
      <c r="U9" s="2">
        <f t="shared" si="5"/>
        <v>4.5</v>
      </c>
      <c r="V9" s="2">
        <f>VLOOKUP(A9,[1]TDSheet!$A:$Y,25,0)</f>
        <v>6.4</v>
      </c>
      <c r="W9" s="2">
        <f>VLOOKUP(A9,[1]TDSheet!$A:$Z,26,0)</f>
        <v>8</v>
      </c>
      <c r="X9" s="2">
        <f>VLOOKUP(A9,[1]TDSheet!$A:$O,15,0)</f>
        <v>6.6</v>
      </c>
      <c r="Z9" s="2">
        <f t="shared" si="6"/>
        <v>31.200000000000003</v>
      </c>
    </row>
    <row r="10" spans="1:26" ht="11.1" customHeight="1" x14ac:dyDescent="0.2">
      <c r="A10" s="8" t="s">
        <v>14</v>
      </c>
      <c r="B10" s="8" t="s">
        <v>13</v>
      </c>
      <c r="C10" s="9">
        <v>294</v>
      </c>
      <c r="D10" s="9"/>
      <c r="E10" s="9">
        <v>294</v>
      </c>
      <c r="F10" s="9"/>
      <c r="G10" s="25">
        <f>VLOOKUP(A10,[1]TDSheet!$A:$G,7,0)</f>
        <v>0</v>
      </c>
      <c r="H10" s="2" t="e">
        <f>VLOOKUP(A10,[1]TDSheet!$A:$H,8,0)</f>
        <v>#N/A</v>
      </c>
      <c r="I10" s="2">
        <f>VLOOKUP(A10,[2]Донецк!$A:$E,4,0)</f>
        <v>295</v>
      </c>
      <c r="J10" s="2">
        <f t="shared" si="1"/>
        <v>-1</v>
      </c>
      <c r="K10" s="2">
        <f t="shared" si="2"/>
        <v>0</v>
      </c>
      <c r="L10" s="2">
        <f>VLOOKUP(A10,[3]TDSheet!$A:$V,6,0)</f>
        <v>294</v>
      </c>
      <c r="P10" s="2">
        <f t="shared" si="3"/>
        <v>0</v>
      </c>
      <c r="Q10" s="24"/>
      <c r="R10" s="24"/>
      <c r="T10" s="2" t="e">
        <f t="shared" si="4"/>
        <v>#DIV/0!</v>
      </c>
      <c r="U10" s="2" t="e">
        <f t="shared" si="5"/>
        <v>#DIV/0!</v>
      </c>
      <c r="V10" s="2">
        <f>VLOOKUP(A10,[1]TDSheet!$A:$Y,25,0)</f>
        <v>0</v>
      </c>
      <c r="W10" s="2">
        <f>VLOOKUP(A10,[1]TDSheet!$A:$Z,26,0)</f>
        <v>0</v>
      </c>
      <c r="X10" s="2">
        <f>VLOOKUP(A10,[1]TDSheet!$A:$O,15,0)</f>
        <v>0</v>
      </c>
      <c r="Z10" s="2">
        <f t="shared" si="6"/>
        <v>0</v>
      </c>
    </row>
    <row r="11" spans="1:26" ht="11.1" customHeight="1" x14ac:dyDescent="0.2">
      <c r="A11" s="8" t="s">
        <v>15</v>
      </c>
      <c r="B11" s="8" t="s">
        <v>13</v>
      </c>
      <c r="C11" s="9">
        <v>229</v>
      </c>
      <c r="D11" s="9"/>
      <c r="E11" s="9">
        <v>123</v>
      </c>
      <c r="F11" s="9">
        <v>6</v>
      </c>
      <c r="G11" s="25">
        <f>VLOOKUP(A11,[1]TDSheet!$A:$G,7,0)</f>
        <v>0.45</v>
      </c>
      <c r="H11" s="2">
        <f>VLOOKUP(A11,[1]TDSheet!$A:$H,8,0)</f>
        <v>45</v>
      </c>
      <c r="I11" s="2">
        <f>VLOOKUP(A11,[2]Донецк!$A:$E,4,0)</f>
        <v>130</v>
      </c>
      <c r="J11" s="2">
        <f t="shared" si="1"/>
        <v>-7</v>
      </c>
      <c r="K11" s="2">
        <f t="shared" si="2"/>
        <v>123</v>
      </c>
      <c r="M11" s="2">
        <v>395</v>
      </c>
      <c r="P11" s="2">
        <f t="shared" si="3"/>
        <v>41</v>
      </c>
      <c r="Q11" s="24">
        <f t="shared" ref="Q11" si="8">11*P11-O11-N11-M11-F11</f>
        <v>50</v>
      </c>
      <c r="R11" s="24"/>
      <c r="T11" s="2">
        <f t="shared" si="4"/>
        <v>11</v>
      </c>
      <c r="U11" s="2">
        <f t="shared" si="5"/>
        <v>9.7804878048780495</v>
      </c>
      <c r="V11" s="2">
        <f>VLOOKUP(A11,[1]TDSheet!$A:$Y,25,0)</f>
        <v>60.6</v>
      </c>
      <c r="W11" s="2">
        <f>VLOOKUP(A11,[1]TDSheet!$A:$Z,26,0)</f>
        <v>44</v>
      </c>
      <c r="X11" s="2">
        <f>VLOOKUP(A11,[1]TDSheet!$A:$O,15,0)</f>
        <v>56.2</v>
      </c>
      <c r="Z11" s="2">
        <f t="shared" si="6"/>
        <v>22.5</v>
      </c>
    </row>
    <row r="12" spans="1:26" ht="11.1" customHeight="1" x14ac:dyDescent="0.2">
      <c r="A12" s="8" t="s">
        <v>16</v>
      </c>
      <c r="B12" s="8" t="s">
        <v>13</v>
      </c>
      <c r="C12" s="9">
        <v>178</v>
      </c>
      <c r="D12" s="9">
        <v>108</v>
      </c>
      <c r="E12" s="9">
        <v>150</v>
      </c>
      <c r="F12" s="9">
        <v>41</v>
      </c>
      <c r="G12" s="25">
        <f>VLOOKUP(A12,[1]TDSheet!$A:$G,7,0)</f>
        <v>0.45</v>
      </c>
      <c r="H12" s="2">
        <f>VLOOKUP(A12,[1]TDSheet!$A:$H,8,0)</f>
        <v>45</v>
      </c>
      <c r="I12" s="2">
        <f>VLOOKUP(A12,[2]Донецк!$A:$E,4,0)</f>
        <v>151</v>
      </c>
      <c r="J12" s="2">
        <f t="shared" si="1"/>
        <v>-1</v>
      </c>
      <c r="K12" s="2">
        <f t="shared" si="2"/>
        <v>150</v>
      </c>
      <c r="M12" s="2">
        <v>855</v>
      </c>
      <c r="P12" s="2">
        <f t="shared" si="3"/>
        <v>50</v>
      </c>
      <c r="Q12" s="24"/>
      <c r="R12" s="24"/>
      <c r="T12" s="2">
        <f t="shared" si="4"/>
        <v>17.920000000000002</v>
      </c>
      <c r="U12" s="2">
        <f t="shared" si="5"/>
        <v>17.920000000000002</v>
      </c>
      <c r="V12" s="2">
        <f>VLOOKUP(A12,[1]TDSheet!$A:$Y,25,0)</f>
        <v>100.4</v>
      </c>
      <c r="W12" s="2">
        <f>VLOOKUP(A12,[1]TDSheet!$A:$Z,26,0)</f>
        <v>93.4</v>
      </c>
      <c r="X12" s="2">
        <f>VLOOKUP(A12,[1]TDSheet!$A:$O,15,0)</f>
        <v>113.4</v>
      </c>
      <c r="Z12" s="2">
        <f t="shared" si="6"/>
        <v>0</v>
      </c>
    </row>
    <row r="13" spans="1:26" ht="11.1" customHeight="1" x14ac:dyDescent="0.2">
      <c r="A13" s="8" t="s">
        <v>17</v>
      </c>
      <c r="B13" s="8" t="s">
        <v>13</v>
      </c>
      <c r="C13" s="9">
        <v>5</v>
      </c>
      <c r="D13" s="9">
        <v>3</v>
      </c>
      <c r="E13" s="9"/>
      <c r="F13" s="9">
        <v>8</v>
      </c>
      <c r="G13" s="25">
        <f>VLOOKUP(A13,[1]TDSheet!$A:$G,7,0)</f>
        <v>0</v>
      </c>
      <c r="H13" s="2">
        <f>VLOOKUP(A13,[1]TDSheet!$A:$H,8,0)</f>
        <v>45</v>
      </c>
      <c r="J13" s="2">
        <f t="shared" si="1"/>
        <v>0</v>
      </c>
      <c r="K13" s="2">
        <f t="shared" si="2"/>
        <v>0</v>
      </c>
      <c r="P13" s="2">
        <f t="shared" si="3"/>
        <v>0</v>
      </c>
      <c r="Q13" s="24"/>
      <c r="R13" s="24"/>
      <c r="T13" s="2" t="e">
        <f t="shared" si="4"/>
        <v>#DIV/0!</v>
      </c>
      <c r="U13" s="2" t="e">
        <f t="shared" si="5"/>
        <v>#DIV/0!</v>
      </c>
      <c r="V13" s="2">
        <f>VLOOKUP(A13,[1]TDSheet!$A:$Y,25,0)</f>
        <v>0</v>
      </c>
      <c r="W13" s="2">
        <f>VLOOKUP(A13,[1]TDSheet!$A:$Z,26,0)</f>
        <v>0.2</v>
      </c>
      <c r="X13" s="2">
        <f>VLOOKUP(A13,[1]TDSheet!$A:$O,15,0)</f>
        <v>0</v>
      </c>
      <c r="Z13" s="2">
        <f t="shared" si="6"/>
        <v>0</v>
      </c>
    </row>
    <row r="14" spans="1:26" ht="11.1" customHeight="1" x14ac:dyDescent="0.2">
      <c r="A14" s="8" t="s">
        <v>18</v>
      </c>
      <c r="B14" s="8" t="s">
        <v>13</v>
      </c>
      <c r="C14" s="9">
        <v>312</v>
      </c>
      <c r="D14" s="9">
        <v>10</v>
      </c>
      <c r="E14" s="9">
        <v>299</v>
      </c>
      <c r="F14" s="9">
        <v>21</v>
      </c>
      <c r="G14" s="25">
        <f>VLOOKUP(A14,[1]TDSheet!$A:$G,7,0)</f>
        <v>0</v>
      </c>
      <c r="H14" s="2">
        <f>VLOOKUP(A14,[1]TDSheet!$A:$H,8,0)</f>
        <v>50</v>
      </c>
      <c r="I14" s="2">
        <f>VLOOKUP(A14,[2]Донецк!$A:$E,4,0)</f>
        <v>299</v>
      </c>
      <c r="J14" s="2">
        <f t="shared" si="1"/>
        <v>0</v>
      </c>
      <c r="K14" s="2">
        <f t="shared" si="2"/>
        <v>9</v>
      </c>
      <c r="L14" s="2">
        <f>VLOOKUP(A14,[3]TDSheet!$A:$V,6,0)</f>
        <v>290</v>
      </c>
      <c r="P14" s="2">
        <f t="shared" si="3"/>
        <v>3</v>
      </c>
      <c r="Q14" s="24"/>
      <c r="R14" s="24"/>
      <c r="T14" s="2">
        <f t="shared" si="4"/>
        <v>7</v>
      </c>
      <c r="U14" s="2">
        <f t="shared" si="5"/>
        <v>7</v>
      </c>
      <c r="V14" s="2">
        <f>VLOOKUP(A14,[1]TDSheet!$A:$Y,25,0)</f>
        <v>2.6</v>
      </c>
      <c r="W14" s="2">
        <f>VLOOKUP(A14,[1]TDSheet!$A:$Z,26,0)</f>
        <v>0.6</v>
      </c>
      <c r="X14" s="2">
        <f>VLOOKUP(A14,[1]TDSheet!$A:$O,15,0)</f>
        <v>1.4</v>
      </c>
      <c r="Z14" s="2">
        <f t="shared" si="6"/>
        <v>0</v>
      </c>
    </row>
    <row r="15" spans="1:26" ht="21.95" customHeight="1" x14ac:dyDescent="0.2">
      <c r="A15" s="8" t="s">
        <v>19</v>
      </c>
      <c r="B15" s="8" t="s">
        <v>13</v>
      </c>
      <c r="C15" s="9">
        <v>445</v>
      </c>
      <c r="D15" s="9"/>
      <c r="E15" s="9">
        <v>320</v>
      </c>
      <c r="F15" s="9">
        <v>91</v>
      </c>
      <c r="G15" s="25">
        <f>VLOOKUP(A15,[1]TDSheet!$A:$G,7,0)</f>
        <v>0.17</v>
      </c>
      <c r="H15" s="2">
        <f>VLOOKUP(A15,[1]TDSheet!$A:$H,8,0)</f>
        <v>180</v>
      </c>
      <c r="I15" s="2">
        <f>VLOOKUP(A15,[2]Донецк!$A:$E,4,0)</f>
        <v>318</v>
      </c>
      <c r="J15" s="2">
        <f t="shared" si="1"/>
        <v>2</v>
      </c>
      <c r="K15" s="2">
        <f t="shared" si="2"/>
        <v>50</v>
      </c>
      <c r="L15" s="2">
        <f>VLOOKUP(A15,[3]TDSheet!$A:$V,6,0)</f>
        <v>270</v>
      </c>
      <c r="P15" s="2">
        <f t="shared" si="3"/>
        <v>16.666666666666668</v>
      </c>
      <c r="Q15" s="24">
        <f>11*P15-O15-N15-M15-F15</f>
        <v>92.333333333333343</v>
      </c>
      <c r="R15" s="24"/>
      <c r="T15" s="2">
        <f t="shared" si="4"/>
        <v>11</v>
      </c>
      <c r="U15" s="2">
        <f t="shared" si="5"/>
        <v>5.46</v>
      </c>
      <c r="V15" s="2">
        <f>VLOOKUP(A15,[1]TDSheet!$A:$Y,25,0)</f>
        <v>0.2</v>
      </c>
      <c r="W15" s="2">
        <f>VLOOKUP(A15,[1]TDSheet!$A:$Z,26,0)</f>
        <v>3.4</v>
      </c>
      <c r="X15" s="2">
        <f>VLOOKUP(A15,[1]TDSheet!$A:$O,15,0)</f>
        <v>9.1999999999999993</v>
      </c>
      <c r="Z15" s="2">
        <f t="shared" si="6"/>
        <v>15.696666666666669</v>
      </c>
    </row>
    <row r="16" spans="1:26" ht="21.95" customHeight="1" x14ac:dyDescent="0.2">
      <c r="A16" s="8" t="s">
        <v>20</v>
      </c>
      <c r="B16" s="8" t="s">
        <v>13</v>
      </c>
      <c r="C16" s="9">
        <v>180</v>
      </c>
      <c r="D16" s="9"/>
      <c r="E16" s="9">
        <v>180</v>
      </c>
      <c r="F16" s="9"/>
      <c r="G16" s="25">
        <f>VLOOKUP(A16,[1]TDSheet!$A:$G,7,0)</f>
        <v>0</v>
      </c>
      <c r="H16" s="2" t="e">
        <f>VLOOKUP(A16,[1]TDSheet!$A:$H,8,0)</f>
        <v>#N/A</v>
      </c>
      <c r="I16" s="2">
        <f>VLOOKUP(A16,[2]Донецк!$A:$E,4,0)</f>
        <v>183</v>
      </c>
      <c r="J16" s="2">
        <f t="shared" si="1"/>
        <v>-3</v>
      </c>
      <c r="K16" s="2">
        <f t="shared" si="2"/>
        <v>0</v>
      </c>
      <c r="L16" s="2">
        <f>VLOOKUP(A16,[3]TDSheet!$A:$V,6,0)</f>
        <v>180</v>
      </c>
      <c r="P16" s="2">
        <f t="shared" si="3"/>
        <v>0</v>
      </c>
      <c r="Q16" s="24"/>
      <c r="R16" s="24"/>
      <c r="T16" s="2" t="e">
        <f t="shared" si="4"/>
        <v>#DIV/0!</v>
      </c>
      <c r="U16" s="2" t="e">
        <f t="shared" si="5"/>
        <v>#DIV/0!</v>
      </c>
      <c r="V16" s="2">
        <f>VLOOKUP(A16,[1]TDSheet!$A:$Y,25,0)</f>
        <v>0</v>
      </c>
      <c r="W16" s="2">
        <f>VLOOKUP(A16,[1]TDSheet!$A:$Z,26,0)</f>
        <v>0</v>
      </c>
      <c r="X16" s="2">
        <f>VLOOKUP(A16,[1]TDSheet!$A:$O,15,0)</f>
        <v>0</v>
      </c>
      <c r="Z16" s="2">
        <f t="shared" si="6"/>
        <v>0</v>
      </c>
    </row>
    <row r="17" spans="1:26" ht="11.1" customHeight="1" x14ac:dyDescent="0.2">
      <c r="A17" s="8" t="s">
        <v>21</v>
      </c>
      <c r="B17" s="8" t="s">
        <v>13</v>
      </c>
      <c r="C17" s="9">
        <v>75</v>
      </c>
      <c r="D17" s="9"/>
      <c r="E17" s="9">
        <v>54</v>
      </c>
      <c r="F17" s="9"/>
      <c r="G17" s="25">
        <f>VLOOKUP(A17,[1]TDSheet!$A:$G,7,0)</f>
        <v>0</v>
      </c>
      <c r="H17" s="2" t="e">
        <f>VLOOKUP(A17,[1]TDSheet!$A:$H,8,0)</f>
        <v>#N/A</v>
      </c>
      <c r="I17" s="2">
        <f>VLOOKUP(A17,[2]Донецк!$A:$E,4,0)</f>
        <v>58</v>
      </c>
      <c r="J17" s="2">
        <f t="shared" si="1"/>
        <v>-4</v>
      </c>
      <c r="K17" s="2">
        <f t="shared" si="2"/>
        <v>0</v>
      </c>
      <c r="L17" s="2">
        <f>VLOOKUP(A17,[3]TDSheet!$A:$V,6,0)</f>
        <v>54</v>
      </c>
      <c r="P17" s="2">
        <f t="shared" si="3"/>
        <v>0</v>
      </c>
      <c r="Q17" s="24"/>
      <c r="R17" s="24"/>
      <c r="T17" s="2" t="e">
        <f t="shared" si="4"/>
        <v>#DIV/0!</v>
      </c>
      <c r="U17" s="2" t="e">
        <f t="shared" si="5"/>
        <v>#DIV/0!</v>
      </c>
      <c r="V17" s="2">
        <f>VLOOKUP(A17,[1]TDSheet!$A:$Y,25,0)</f>
        <v>0.2</v>
      </c>
      <c r="W17" s="2">
        <f>VLOOKUP(A17,[1]TDSheet!$A:$Z,26,0)</f>
        <v>0</v>
      </c>
      <c r="X17" s="2">
        <f>VLOOKUP(A17,[1]TDSheet!$A:$O,15,0)</f>
        <v>0</v>
      </c>
      <c r="Z17" s="2">
        <f t="shared" si="6"/>
        <v>0</v>
      </c>
    </row>
    <row r="18" spans="1:26" ht="11.1" customHeight="1" x14ac:dyDescent="0.2">
      <c r="A18" s="8" t="s">
        <v>22</v>
      </c>
      <c r="B18" s="8" t="s">
        <v>13</v>
      </c>
      <c r="C18" s="9">
        <v>54</v>
      </c>
      <c r="D18" s="9"/>
      <c r="E18" s="9">
        <v>17</v>
      </c>
      <c r="F18" s="9">
        <v>29</v>
      </c>
      <c r="G18" s="25">
        <f>VLOOKUP(A18,[1]TDSheet!$A:$G,7,0)</f>
        <v>0.5</v>
      </c>
      <c r="H18" s="2">
        <f>VLOOKUP(A18,[1]TDSheet!$A:$H,8,0)</f>
        <v>60</v>
      </c>
      <c r="I18" s="2">
        <f>VLOOKUP(A18,[2]Донецк!$A:$E,4,0)</f>
        <v>17</v>
      </c>
      <c r="J18" s="2">
        <f t="shared" si="1"/>
        <v>0</v>
      </c>
      <c r="K18" s="2">
        <f t="shared" si="2"/>
        <v>17</v>
      </c>
      <c r="M18" s="2">
        <v>10</v>
      </c>
      <c r="P18" s="2">
        <f t="shared" si="3"/>
        <v>5.666666666666667</v>
      </c>
      <c r="Q18" s="24">
        <f>11*P18-O18-N18-M18-F18</f>
        <v>23.333333333333336</v>
      </c>
      <c r="R18" s="24"/>
      <c r="T18" s="2">
        <f t="shared" si="4"/>
        <v>11</v>
      </c>
      <c r="U18" s="2">
        <f t="shared" si="5"/>
        <v>6.8823529411764701</v>
      </c>
      <c r="V18" s="2">
        <f>VLOOKUP(A18,[1]TDSheet!$A:$Y,25,0)</f>
        <v>4.2</v>
      </c>
      <c r="W18" s="2">
        <f>VLOOKUP(A18,[1]TDSheet!$A:$Z,26,0)</f>
        <v>3</v>
      </c>
      <c r="X18" s="2">
        <f>VLOOKUP(A18,[1]TDSheet!$A:$O,15,0)</f>
        <v>5.6</v>
      </c>
      <c r="Z18" s="2">
        <f t="shared" si="6"/>
        <v>11.666666666666668</v>
      </c>
    </row>
    <row r="19" spans="1:26" ht="11.1" customHeight="1" x14ac:dyDescent="0.2">
      <c r="A19" s="8" t="s">
        <v>23</v>
      </c>
      <c r="B19" s="8" t="s">
        <v>13</v>
      </c>
      <c r="C19" s="9">
        <v>310</v>
      </c>
      <c r="D19" s="9"/>
      <c r="E19" s="9">
        <v>290</v>
      </c>
      <c r="F19" s="9"/>
      <c r="G19" s="25">
        <f>VLOOKUP(A19,[1]TDSheet!$A:$G,7,0)</f>
        <v>0</v>
      </c>
      <c r="H19" s="2">
        <f>VLOOKUP(A19,[1]TDSheet!$A:$H,8,0)</f>
        <v>55</v>
      </c>
      <c r="I19" s="2">
        <f>VLOOKUP(A19,[2]Донецк!$A:$E,4,0)</f>
        <v>293</v>
      </c>
      <c r="J19" s="2">
        <f t="shared" si="1"/>
        <v>-3</v>
      </c>
      <c r="K19" s="2">
        <f t="shared" si="2"/>
        <v>0</v>
      </c>
      <c r="L19" s="2">
        <f>VLOOKUP(A19,[3]TDSheet!$A:$V,6,0)</f>
        <v>290</v>
      </c>
      <c r="P19" s="2">
        <f t="shared" si="3"/>
        <v>0</v>
      </c>
      <c r="Q19" s="24"/>
      <c r="R19" s="24"/>
      <c r="T19" s="2" t="e">
        <f t="shared" si="4"/>
        <v>#DIV/0!</v>
      </c>
      <c r="U19" s="2" t="e">
        <f t="shared" si="5"/>
        <v>#DIV/0!</v>
      </c>
      <c r="V19" s="2">
        <f>VLOOKUP(A19,[1]TDSheet!$A:$Y,25,0)</f>
        <v>2</v>
      </c>
      <c r="W19" s="2">
        <f>VLOOKUP(A19,[1]TDSheet!$A:$Z,26,0)</f>
        <v>0.8</v>
      </c>
      <c r="X19" s="2">
        <f>VLOOKUP(A19,[1]TDSheet!$A:$O,15,0)</f>
        <v>0</v>
      </c>
      <c r="Z19" s="2">
        <f t="shared" si="6"/>
        <v>0</v>
      </c>
    </row>
    <row r="20" spans="1:26" ht="11.1" customHeight="1" x14ac:dyDescent="0.2">
      <c r="A20" s="8" t="s">
        <v>24</v>
      </c>
      <c r="B20" s="8" t="s">
        <v>13</v>
      </c>
      <c r="C20" s="9">
        <v>250</v>
      </c>
      <c r="D20" s="9"/>
      <c r="E20" s="9">
        <v>250</v>
      </c>
      <c r="F20" s="9"/>
      <c r="G20" s="25">
        <f>VLOOKUP(A20,[1]TDSheet!$A:$G,7,0)</f>
        <v>0</v>
      </c>
      <c r="H20" s="2" t="e">
        <f>VLOOKUP(A20,[1]TDSheet!$A:$H,8,0)</f>
        <v>#N/A</v>
      </c>
      <c r="I20" s="2">
        <f>VLOOKUP(A20,[2]Донецк!$A:$E,4,0)</f>
        <v>251</v>
      </c>
      <c r="J20" s="2">
        <f t="shared" si="1"/>
        <v>-1</v>
      </c>
      <c r="K20" s="2">
        <f t="shared" si="2"/>
        <v>0</v>
      </c>
      <c r="L20" s="2">
        <f>VLOOKUP(A20,[3]TDSheet!$A:$V,6,0)</f>
        <v>250</v>
      </c>
      <c r="P20" s="2">
        <f t="shared" si="3"/>
        <v>0</v>
      </c>
      <c r="Q20" s="24"/>
      <c r="R20" s="24"/>
      <c r="T20" s="2" t="e">
        <f t="shared" si="4"/>
        <v>#DIV/0!</v>
      </c>
      <c r="U20" s="2" t="e">
        <f t="shared" si="5"/>
        <v>#DIV/0!</v>
      </c>
      <c r="V20" s="2">
        <f>VLOOKUP(A20,[1]TDSheet!$A:$Y,25,0)</f>
        <v>0</v>
      </c>
      <c r="W20" s="2">
        <f>VLOOKUP(A20,[1]TDSheet!$A:$Z,26,0)</f>
        <v>0</v>
      </c>
      <c r="X20" s="2">
        <f>VLOOKUP(A20,[1]TDSheet!$A:$O,15,0)</f>
        <v>0</v>
      </c>
      <c r="Z20" s="2">
        <f t="shared" si="6"/>
        <v>0</v>
      </c>
    </row>
    <row r="21" spans="1:26" ht="11.1" customHeight="1" x14ac:dyDescent="0.2">
      <c r="A21" s="8" t="s">
        <v>25</v>
      </c>
      <c r="B21" s="8" t="s">
        <v>13</v>
      </c>
      <c r="C21" s="9">
        <v>433</v>
      </c>
      <c r="D21" s="9">
        <v>42</v>
      </c>
      <c r="E21" s="9">
        <v>434</v>
      </c>
      <c r="F21" s="9">
        <v>34</v>
      </c>
      <c r="G21" s="25">
        <f>VLOOKUP(A21,[1]TDSheet!$A:$G,7,0)</f>
        <v>0.3</v>
      </c>
      <c r="H21" s="2">
        <f>VLOOKUP(A21,[1]TDSheet!$A:$H,8,0)</f>
        <v>40</v>
      </c>
      <c r="I21" s="2">
        <f>VLOOKUP(A21,[2]Донецк!$A:$E,4,0)</f>
        <v>433</v>
      </c>
      <c r="J21" s="2">
        <f t="shared" si="1"/>
        <v>1</v>
      </c>
      <c r="K21" s="2">
        <f t="shared" si="2"/>
        <v>14</v>
      </c>
      <c r="L21" s="2">
        <f>VLOOKUP(A21,[3]TDSheet!$A:$V,6,0)</f>
        <v>420</v>
      </c>
      <c r="P21" s="2">
        <f t="shared" si="3"/>
        <v>4.666666666666667</v>
      </c>
      <c r="Q21" s="24">
        <f>11*P21-O21-N21-M21-F21</f>
        <v>17.333333333333336</v>
      </c>
      <c r="R21" s="24"/>
      <c r="T21" s="2">
        <f t="shared" si="4"/>
        <v>11</v>
      </c>
      <c r="U21" s="2">
        <f t="shared" si="5"/>
        <v>7.2857142857142856</v>
      </c>
      <c r="V21" s="2">
        <f>VLOOKUP(A21,[1]TDSheet!$A:$Y,25,0)</f>
        <v>5.2</v>
      </c>
      <c r="W21" s="2">
        <f>VLOOKUP(A21,[1]TDSheet!$A:$Z,26,0)</f>
        <v>7</v>
      </c>
      <c r="X21" s="2">
        <f>VLOOKUP(A21,[1]TDSheet!$A:$O,15,0)</f>
        <v>4</v>
      </c>
      <c r="Z21" s="2">
        <f t="shared" si="6"/>
        <v>5.2</v>
      </c>
    </row>
    <row r="22" spans="1:26" ht="11.1" customHeight="1" x14ac:dyDescent="0.2">
      <c r="A22" s="8" t="s">
        <v>26</v>
      </c>
      <c r="B22" s="8" t="s">
        <v>13</v>
      </c>
      <c r="C22" s="9">
        <v>750</v>
      </c>
      <c r="D22" s="9"/>
      <c r="E22" s="9">
        <v>750</v>
      </c>
      <c r="F22" s="9"/>
      <c r="G22" s="25">
        <f>VLOOKUP(A22,[1]TDSheet!$A:$G,7,0)</f>
        <v>0</v>
      </c>
      <c r="H22" s="2" t="e">
        <f>VLOOKUP(A22,[1]TDSheet!$A:$H,8,0)</f>
        <v>#N/A</v>
      </c>
      <c r="I22" s="2">
        <f>VLOOKUP(A22,[2]Донецк!$A:$E,4,0)</f>
        <v>756</v>
      </c>
      <c r="J22" s="2">
        <f t="shared" si="1"/>
        <v>-6</v>
      </c>
      <c r="K22" s="2">
        <f t="shared" si="2"/>
        <v>0</v>
      </c>
      <c r="L22" s="2">
        <f>VLOOKUP(A22,[3]TDSheet!$A:$V,6,0)</f>
        <v>750</v>
      </c>
      <c r="P22" s="2">
        <f t="shared" si="3"/>
        <v>0</v>
      </c>
      <c r="Q22" s="24"/>
      <c r="R22" s="24"/>
      <c r="T22" s="2" t="e">
        <f t="shared" si="4"/>
        <v>#DIV/0!</v>
      </c>
      <c r="U22" s="2" t="e">
        <f t="shared" si="5"/>
        <v>#DIV/0!</v>
      </c>
      <c r="V22" s="2">
        <f>VLOOKUP(A22,[1]TDSheet!$A:$Y,25,0)</f>
        <v>0</v>
      </c>
      <c r="W22" s="2">
        <f>VLOOKUP(A22,[1]TDSheet!$A:$Z,26,0)</f>
        <v>0</v>
      </c>
      <c r="X22" s="2">
        <f>VLOOKUP(A22,[1]TDSheet!$A:$O,15,0)</f>
        <v>0</v>
      </c>
      <c r="Z22" s="2">
        <f t="shared" si="6"/>
        <v>0</v>
      </c>
    </row>
    <row r="23" spans="1:26" ht="11.1" customHeight="1" x14ac:dyDescent="0.2">
      <c r="A23" s="8" t="s">
        <v>27</v>
      </c>
      <c r="B23" s="8" t="s">
        <v>13</v>
      </c>
      <c r="C23" s="9">
        <v>58</v>
      </c>
      <c r="D23" s="9"/>
      <c r="E23" s="9">
        <v>2</v>
      </c>
      <c r="F23" s="9">
        <v>47</v>
      </c>
      <c r="G23" s="25">
        <f>VLOOKUP(A23,[1]TDSheet!$A:$G,7,0)</f>
        <v>0</v>
      </c>
      <c r="H23" s="2" t="e">
        <f>VLOOKUP(A23,[1]TDSheet!$A:$H,8,0)</f>
        <v>#N/A</v>
      </c>
      <c r="I23" s="2">
        <f>VLOOKUP(A23,[2]Донецк!$A:$E,4,0)</f>
        <v>2</v>
      </c>
      <c r="J23" s="2">
        <f t="shared" si="1"/>
        <v>0</v>
      </c>
      <c r="K23" s="2">
        <f t="shared" si="2"/>
        <v>2</v>
      </c>
      <c r="P23" s="2">
        <f t="shared" si="3"/>
        <v>0.66666666666666663</v>
      </c>
      <c r="Q23" s="24"/>
      <c r="R23" s="24"/>
      <c r="T23" s="2">
        <f t="shared" si="4"/>
        <v>70.5</v>
      </c>
      <c r="U23" s="2">
        <f t="shared" si="5"/>
        <v>70.5</v>
      </c>
      <c r="V23" s="2">
        <f>VLOOKUP(A23,[1]TDSheet!$A:$Y,25,0)</f>
        <v>1.4</v>
      </c>
      <c r="W23" s="2">
        <f>VLOOKUP(A23,[1]TDSheet!$A:$Z,26,0)</f>
        <v>0.8</v>
      </c>
      <c r="X23" s="2">
        <f>VLOOKUP(A23,[1]TDSheet!$A:$O,15,0)</f>
        <v>1.6</v>
      </c>
      <c r="Y23" s="27" t="str">
        <f>VLOOKUP(A23,[1]TDSheet!$A:$AA,27,0)</f>
        <v>необходимо увеличить продажи</v>
      </c>
      <c r="Z23" s="2">
        <f t="shared" si="6"/>
        <v>0</v>
      </c>
    </row>
    <row r="24" spans="1:26" ht="11.1" customHeight="1" x14ac:dyDescent="0.2">
      <c r="A24" s="8" t="s">
        <v>28</v>
      </c>
      <c r="B24" s="8" t="s">
        <v>13</v>
      </c>
      <c r="C24" s="9">
        <v>15</v>
      </c>
      <c r="D24" s="9"/>
      <c r="E24" s="9"/>
      <c r="F24" s="9"/>
      <c r="G24" s="25">
        <f>VLOOKUP(A24,[1]TDSheet!$A:$G,7,0)</f>
        <v>0</v>
      </c>
      <c r="H24" s="2" t="e">
        <f>VLOOKUP(A24,[1]TDSheet!$A:$H,8,0)</f>
        <v>#N/A</v>
      </c>
      <c r="I24" s="2">
        <f>VLOOKUP(A24,[2]Донецк!$A:$E,4,0)</f>
        <v>6</v>
      </c>
      <c r="J24" s="2">
        <f t="shared" si="1"/>
        <v>-6</v>
      </c>
      <c r="K24" s="2">
        <f t="shared" si="2"/>
        <v>0</v>
      </c>
      <c r="P24" s="2">
        <f t="shared" si="3"/>
        <v>0</v>
      </c>
      <c r="Q24" s="24"/>
      <c r="R24" s="24"/>
      <c r="T24" s="2" t="e">
        <f t="shared" si="4"/>
        <v>#DIV/0!</v>
      </c>
      <c r="U24" s="2" t="e">
        <f t="shared" si="5"/>
        <v>#DIV/0!</v>
      </c>
      <c r="V24" s="2">
        <f>VLOOKUP(A24,[1]TDSheet!$A:$Y,25,0)</f>
        <v>0.6</v>
      </c>
      <c r="W24" s="2">
        <f>VLOOKUP(A24,[1]TDSheet!$A:$Z,26,0)</f>
        <v>0</v>
      </c>
      <c r="X24" s="2">
        <f>VLOOKUP(A24,[1]TDSheet!$A:$O,15,0)</f>
        <v>-0.4</v>
      </c>
      <c r="Z24" s="2">
        <f t="shared" si="6"/>
        <v>0</v>
      </c>
    </row>
    <row r="25" spans="1:26" ht="11.1" customHeight="1" x14ac:dyDescent="0.2">
      <c r="A25" s="8" t="s">
        <v>29</v>
      </c>
      <c r="B25" s="8" t="s">
        <v>13</v>
      </c>
      <c r="C25" s="9">
        <v>4</v>
      </c>
      <c r="D25" s="9">
        <v>120</v>
      </c>
      <c r="E25" s="9">
        <v>118</v>
      </c>
      <c r="F25" s="9"/>
      <c r="G25" s="25">
        <f>VLOOKUP(A25,[1]TDSheet!$A:$G,7,0)</f>
        <v>0.17</v>
      </c>
      <c r="H25" s="2">
        <f>VLOOKUP(A25,[1]TDSheet!$A:$H,8,0)</f>
        <v>180</v>
      </c>
      <c r="I25" s="2">
        <f>VLOOKUP(A25,[2]Донецк!$A:$E,4,0)</f>
        <v>124</v>
      </c>
      <c r="J25" s="2">
        <f t="shared" si="1"/>
        <v>-6</v>
      </c>
      <c r="K25" s="2">
        <f t="shared" si="2"/>
        <v>118</v>
      </c>
      <c r="M25" s="2">
        <v>155</v>
      </c>
      <c r="P25" s="2">
        <f t="shared" si="3"/>
        <v>39.333333333333336</v>
      </c>
      <c r="Q25" s="24">
        <f>10*P25-O25-N25-M25-F25</f>
        <v>238.33333333333337</v>
      </c>
      <c r="R25" s="24"/>
      <c r="T25" s="2">
        <f t="shared" si="4"/>
        <v>10</v>
      </c>
      <c r="U25" s="2">
        <f t="shared" si="5"/>
        <v>3.9406779661016946</v>
      </c>
      <c r="V25" s="2">
        <f>VLOOKUP(A25,[1]TDSheet!$A:$Y,25,0)</f>
        <v>0</v>
      </c>
      <c r="W25" s="2">
        <f>VLOOKUP(A25,[1]TDSheet!$A:$Z,26,0)</f>
        <v>25.4</v>
      </c>
      <c r="X25" s="2">
        <f>VLOOKUP(A25,[1]TDSheet!$A:$O,15,0)</f>
        <v>25.2</v>
      </c>
      <c r="Z25" s="2">
        <f t="shared" si="6"/>
        <v>40.516666666666673</v>
      </c>
    </row>
    <row r="26" spans="1:26" ht="11.1" customHeight="1" x14ac:dyDescent="0.2">
      <c r="A26" s="8" t="s">
        <v>30</v>
      </c>
      <c r="B26" s="8" t="s">
        <v>13</v>
      </c>
      <c r="C26" s="9">
        <v>598</v>
      </c>
      <c r="D26" s="9">
        <v>2</v>
      </c>
      <c r="E26" s="9">
        <v>600</v>
      </c>
      <c r="F26" s="9"/>
      <c r="G26" s="25">
        <f>VLOOKUP(A26,[1]TDSheet!$A:$G,7,0)</f>
        <v>0</v>
      </c>
      <c r="H26" s="2">
        <f>VLOOKUP(A26,[1]TDSheet!$A:$H,8,0)</f>
        <v>40</v>
      </c>
      <c r="I26" s="2">
        <f>VLOOKUP(A26,[2]Донецк!$A:$E,4,0)</f>
        <v>601</v>
      </c>
      <c r="J26" s="2">
        <f t="shared" si="1"/>
        <v>-1</v>
      </c>
      <c r="K26" s="2">
        <f t="shared" si="2"/>
        <v>0</v>
      </c>
      <c r="L26" s="2">
        <f>VLOOKUP(A26,[3]TDSheet!$A:$V,6,0)</f>
        <v>600</v>
      </c>
      <c r="P26" s="2">
        <f t="shared" si="3"/>
        <v>0</v>
      </c>
      <c r="Q26" s="24"/>
      <c r="R26" s="24"/>
      <c r="T26" s="2" t="e">
        <f t="shared" si="4"/>
        <v>#DIV/0!</v>
      </c>
      <c r="U26" s="2" t="e">
        <f t="shared" si="5"/>
        <v>#DIV/0!</v>
      </c>
      <c r="V26" s="2">
        <f>VLOOKUP(A26,[1]TDSheet!$A:$Y,25,0)</f>
        <v>0.4</v>
      </c>
      <c r="W26" s="2">
        <f>VLOOKUP(A26,[1]TDSheet!$A:$Z,26,0)</f>
        <v>0.4</v>
      </c>
      <c r="X26" s="2">
        <f>VLOOKUP(A26,[1]TDSheet!$A:$O,15,0)</f>
        <v>-0.6</v>
      </c>
      <c r="Z26" s="2">
        <f t="shared" si="6"/>
        <v>0</v>
      </c>
    </row>
    <row r="27" spans="1:26" ht="11.1" customHeight="1" x14ac:dyDescent="0.2">
      <c r="A27" s="8" t="s">
        <v>31</v>
      </c>
      <c r="B27" s="8" t="s">
        <v>13</v>
      </c>
      <c r="C27" s="9">
        <v>178</v>
      </c>
      <c r="D27" s="9"/>
      <c r="E27" s="31">
        <f>12+E113</f>
        <v>913</v>
      </c>
      <c r="F27" s="31">
        <f>F113</f>
        <v>160</v>
      </c>
      <c r="G27" s="25">
        <f>VLOOKUP(A27,[1]TDSheet!$A:$G,7,0)</f>
        <v>0.35</v>
      </c>
      <c r="H27" s="2">
        <f>VLOOKUP(A27,[1]TDSheet!$A:$H,8,0)</f>
        <v>45</v>
      </c>
      <c r="I27" s="2">
        <f>VLOOKUP(A27,[2]Донецк!$A:$E,4,0)</f>
        <v>13</v>
      </c>
      <c r="J27" s="2">
        <f t="shared" si="1"/>
        <v>900</v>
      </c>
      <c r="K27" s="2">
        <f t="shared" si="2"/>
        <v>13</v>
      </c>
      <c r="L27" s="32">
        <f>L113</f>
        <v>900</v>
      </c>
      <c r="P27" s="2">
        <f t="shared" si="3"/>
        <v>4.333333333333333</v>
      </c>
      <c r="Q27" s="24"/>
      <c r="R27" s="24"/>
      <c r="T27" s="2">
        <f t="shared" si="4"/>
        <v>36.923076923076927</v>
      </c>
      <c r="U27" s="2">
        <f t="shared" si="5"/>
        <v>36.923076923076927</v>
      </c>
      <c r="V27" s="2">
        <f>VLOOKUP(A27,[1]TDSheet!$A:$Y,25,0)</f>
        <v>4.2</v>
      </c>
      <c r="W27" s="2">
        <f>VLOOKUP(A27,[1]TDSheet!$A:$Z,26,0)</f>
        <v>10</v>
      </c>
      <c r="X27" s="2">
        <f>VLOOKUP(A27,[1]TDSheet!$A:$O,15,0)</f>
        <v>12</v>
      </c>
      <c r="Y27" s="33" t="s">
        <v>149</v>
      </c>
      <c r="Z27" s="2">
        <f t="shared" si="6"/>
        <v>0</v>
      </c>
    </row>
    <row r="28" spans="1:26" ht="11.1" customHeight="1" x14ac:dyDescent="0.2">
      <c r="A28" s="8" t="s">
        <v>32</v>
      </c>
      <c r="B28" s="8" t="s">
        <v>13</v>
      </c>
      <c r="C28" s="9">
        <v>284</v>
      </c>
      <c r="D28" s="9"/>
      <c r="E28" s="9">
        <v>284</v>
      </c>
      <c r="F28" s="9"/>
      <c r="G28" s="25">
        <f>VLOOKUP(A28,[1]TDSheet!$A:$G,7,0)</f>
        <v>0</v>
      </c>
      <c r="H28" s="2" t="e">
        <f>VLOOKUP(A28,[1]TDSheet!$A:$H,8,0)</f>
        <v>#N/A</v>
      </c>
      <c r="I28" s="2">
        <f>VLOOKUP(A28,[2]Донецк!$A:$E,4,0)</f>
        <v>284</v>
      </c>
      <c r="J28" s="2">
        <f t="shared" si="1"/>
        <v>0</v>
      </c>
      <c r="K28" s="2">
        <f t="shared" si="2"/>
        <v>0</v>
      </c>
      <c r="L28" s="2">
        <f>VLOOKUP(A28,[3]TDSheet!$A:$V,6,0)</f>
        <v>284</v>
      </c>
      <c r="P28" s="2">
        <f t="shared" si="3"/>
        <v>0</v>
      </c>
      <c r="Q28" s="24"/>
      <c r="R28" s="24"/>
      <c r="T28" s="2" t="e">
        <f t="shared" si="4"/>
        <v>#DIV/0!</v>
      </c>
      <c r="U28" s="2" t="e">
        <f t="shared" si="5"/>
        <v>#DIV/0!</v>
      </c>
      <c r="V28" s="2">
        <f>VLOOKUP(A28,[1]TDSheet!$A:$Y,25,0)</f>
        <v>0</v>
      </c>
      <c r="W28" s="2">
        <f>VLOOKUP(A28,[1]TDSheet!$A:$Z,26,0)</f>
        <v>0</v>
      </c>
      <c r="X28" s="2">
        <f>VLOOKUP(A28,[1]TDSheet!$A:$O,15,0)</f>
        <v>0</v>
      </c>
      <c r="Z28" s="2">
        <f t="shared" si="6"/>
        <v>0</v>
      </c>
    </row>
    <row r="29" spans="1:26" ht="11.1" customHeight="1" x14ac:dyDescent="0.2">
      <c r="A29" s="8" t="s">
        <v>33</v>
      </c>
      <c r="B29" s="8" t="s">
        <v>13</v>
      </c>
      <c r="C29" s="9">
        <v>168</v>
      </c>
      <c r="D29" s="9"/>
      <c r="E29" s="9">
        <v>168</v>
      </c>
      <c r="F29" s="9"/>
      <c r="G29" s="25">
        <f>VLOOKUP(A29,[1]TDSheet!$A:$G,7,0)</f>
        <v>0</v>
      </c>
      <c r="H29" s="2" t="e">
        <f>VLOOKUP(A29,[1]TDSheet!$A:$H,8,0)</f>
        <v>#N/A</v>
      </c>
      <c r="I29" s="2">
        <f>VLOOKUP(A29,[2]Донецк!$A:$E,4,0)</f>
        <v>168</v>
      </c>
      <c r="J29" s="2">
        <f t="shared" si="1"/>
        <v>0</v>
      </c>
      <c r="K29" s="2">
        <f t="shared" si="2"/>
        <v>0</v>
      </c>
      <c r="L29" s="2">
        <f>VLOOKUP(A29,[3]TDSheet!$A:$V,6,0)</f>
        <v>168</v>
      </c>
      <c r="P29" s="2">
        <f t="shared" si="3"/>
        <v>0</v>
      </c>
      <c r="Q29" s="24"/>
      <c r="R29" s="24"/>
      <c r="T29" s="2" t="e">
        <f t="shared" si="4"/>
        <v>#DIV/0!</v>
      </c>
      <c r="U29" s="2" t="e">
        <f t="shared" si="5"/>
        <v>#DIV/0!</v>
      </c>
      <c r="V29" s="2">
        <f>VLOOKUP(A29,[1]TDSheet!$A:$Y,25,0)</f>
        <v>0</v>
      </c>
      <c r="W29" s="2">
        <f>VLOOKUP(A29,[1]TDSheet!$A:$Z,26,0)</f>
        <v>0</v>
      </c>
      <c r="X29" s="2">
        <f>VLOOKUP(A29,[1]TDSheet!$A:$O,15,0)</f>
        <v>0</v>
      </c>
      <c r="Z29" s="2">
        <f t="shared" si="6"/>
        <v>0</v>
      </c>
    </row>
    <row r="30" spans="1:26" ht="11.1" customHeight="1" x14ac:dyDescent="0.2">
      <c r="A30" s="8" t="s">
        <v>34</v>
      </c>
      <c r="B30" s="8" t="s">
        <v>13</v>
      </c>
      <c r="C30" s="9">
        <v>304</v>
      </c>
      <c r="D30" s="9"/>
      <c r="E30" s="9">
        <v>304</v>
      </c>
      <c r="F30" s="9"/>
      <c r="G30" s="25">
        <f>VLOOKUP(A30,[1]TDSheet!$A:$G,7,0)</f>
        <v>0</v>
      </c>
      <c r="H30" s="2" t="e">
        <f>VLOOKUP(A30,[1]TDSheet!$A:$H,8,0)</f>
        <v>#N/A</v>
      </c>
      <c r="I30" s="2">
        <f>VLOOKUP(A30,[2]Донецк!$A:$E,4,0)</f>
        <v>305</v>
      </c>
      <c r="J30" s="2">
        <f t="shared" si="1"/>
        <v>-1</v>
      </c>
      <c r="K30" s="2">
        <f t="shared" si="2"/>
        <v>0</v>
      </c>
      <c r="L30" s="2">
        <f>VLOOKUP(A30,[3]TDSheet!$A:$V,6,0)</f>
        <v>304</v>
      </c>
      <c r="P30" s="2">
        <f t="shared" si="3"/>
        <v>0</v>
      </c>
      <c r="Q30" s="24"/>
      <c r="R30" s="24"/>
      <c r="T30" s="2" t="e">
        <f t="shared" si="4"/>
        <v>#DIV/0!</v>
      </c>
      <c r="U30" s="2" t="e">
        <f t="shared" si="5"/>
        <v>#DIV/0!</v>
      </c>
      <c r="V30" s="2">
        <f>VLOOKUP(A30,[1]TDSheet!$A:$Y,25,0)</f>
        <v>0</v>
      </c>
      <c r="W30" s="2">
        <f>VLOOKUP(A30,[1]TDSheet!$A:$Z,26,0)</f>
        <v>0</v>
      </c>
      <c r="X30" s="2">
        <f>VLOOKUP(A30,[1]TDSheet!$A:$O,15,0)</f>
        <v>0</v>
      </c>
      <c r="Z30" s="2">
        <f t="shared" si="6"/>
        <v>0</v>
      </c>
    </row>
    <row r="31" spans="1:26" ht="21.95" customHeight="1" x14ac:dyDescent="0.2">
      <c r="A31" s="8" t="s">
        <v>35</v>
      </c>
      <c r="B31" s="8" t="s">
        <v>13</v>
      </c>
      <c r="C31" s="9">
        <v>99</v>
      </c>
      <c r="D31" s="9"/>
      <c r="E31" s="9">
        <v>61</v>
      </c>
      <c r="F31" s="9"/>
      <c r="G31" s="25">
        <f>VLOOKUP(A31,[1]TDSheet!$A:$G,7,0)</f>
        <v>0.35</v>
      </c>
      <c r="H31" s="2">
        <f>VLOOKUP(A31,[1]TDSheet!$A:$H,8,0)</f>
        <v>45</v>
      </c>
      <c r="I31" s="2">
        <f>VLOOKUP(A31,[2]Донецк!$A:$E,4,0)</f>
        <v>97</v>
      </c>
      <c r="J31" s="2">
        <f t="shared" si="1"/>
        <v>-36</v>
      </c>
      <c r="K31" s="2">
        <f t="shared" si="2"/>
        <v>1</v>
      </c>
      <c r="L31" s="2">
        <f>VLOOKUP(A31,[3]TDSheet!$A:$V,6,0)</f>
        <v>60</v>
      </c>
      <c r="M31" s="2">
        <v>15</v>
      </c>
      <c r="P31" s="2">
        <f t="shared" si="3"/>
        <v>0.33333333333333331</v>
      </c>
      <c r="Q31" s="24"/>
      <c r="R31" s="24"/>
      <c r="T31" s="2">
        <f t="shared" si="4"/>
        <v>45</v>
      </c>
      <c r="U31" s="2">
        <f t="shared" si="5"/>
        <v>45</v>
      </c>
      <c r="V31" s="2">
        <f>VLOOKUP(A31,[1]TDSheet!$A:$Y,25,0)</f>
        <v>2.8</v>
      </c>
      <c r="W31" s="2">
        <f>VLOOKUP(A31,[1]TDSheet!$A:$Z,26,0)</f>
        <v>5.6</v>
      </c>
      <c r="X31" s="2">
        <f>VLOOKUP(A31,[1]TDSheet!$A:$O,15,0)</f>
        <v>4.5999999999999996</v>
      </c>
      <c r="Z31" s="2">
        <f t="shared" si="6"/>
        <v>0</v>
      </c>
    </row>
    <row r="32" spans="1:26" ht="21.95" customHeight="1" x14ac:dyDescent="0.2">
      <c r="A32" s="8" t="s">
        <v>36</v>
      </c>
      <c r="B32" s="8" t="s">
        <v>13</v>
      </c>
      <c r="C32" s="9">
        <v>4</v>
      </c>
      <c r="D32" s="9"/>
      <c r="E32" s="9"/>
      <c r="F32" s="9"/>
      <c r="G32" s="25">
        <f>VLOOKUP(A32,[1]TDSheet!$A:$G,7,0)</f>
        <v>0</v>
      </c>
      <c r="H32" s="2" t="e">
        <f>VLOOKUP(A32,[1]TDSheet!$A:$H,8,0)</f>
        <v>#N/A</v>
      </c>
      <c r="J32" s="2">
        <f t="shared" si="1"/>
        <v>0</v>
      </c>
      <c r="K32" s="2">
        <f t="shared" si="2"/>
        <v>0</v>
      </c>
      <c r="P32" s="2">
        <f t="shared" si="3"/>
        <v>0</v>
      </c>
      <c r="Q32" s="24"/>
      <c r="R32" s="24"/>
      <c r="T32" s="2" t="e">
        <f t="shared" si="4"/>
        <v>#DIV/0!</v>
      </c>
      <c r="U32" s="2" t="e">
        <f t="shared" si="5"/>
        <v>#DIV/0!</v>
      </c>
      <c r="V32" s="2">
        <f>VLOOKUP(A32,[1]TDSheet!$A:$Y,25,0)</f>
        <v>0.8</v>
      </c>
      <c r="W32" s="2">
        <f>VLOOKUP(A32,[1]TDSheet!$A:$Z,26,0)</f>
        <v>0</v>
      </c>
      <c r="X32" s="2">
        <f>VLOOKUP(A32,[1]TDSheet!$A:$O,15,0)</f>
        <v>0</v>
      </c>
      <c r="Z32" s="2">
        <f t="shared" si="6"/>
        <v>0</v>
      </c>
    </row>
    <row r="33" spans="1:26" ht="21.95" customHeight="1" x14ac:dyDescent="0.2">
      <c r="A33" s="8" t="s">
        <v>37</v>
      </c>
      <c r="B33" s="8" t="s">
        <v>13</v>
      </c>
      <c r="C33" s="9">
        <v>75</v>
      </c>
      <c r="D33" s="9"/>
      <c r="E33" s="9">
        <v>72</v>
      </c>
      <c r="F33" s="9"/>
      <c r="G33" s="25">
        <f>VLOOKUP(A33,[1]TDSheet!$A:$G,7,0)</f>
        <v>0</v>
      </c>
      <c r="H33" s="2">
        <f>VLOOKUP(A33,[1]TDSheet!$A:$H,8,0)</f>
        <v>45</v>
      </c>
      <c r="I33" s="2">
        <f>VLOOKUP(A33,[2]Донецк!$A:$E,4,0)</f>
        <v>76</v>
      </c>
      <c r="J33" s="2">
        <f t="shared" si="1"/>
        <v>-4</v>
      </c>
      <c r="K33" s="2">
        <f t="shared" si="2"/>
        <v>0</v>
      </c>
      <c r="L33" s="2">
        <f>VLOOKUP(A33,[3]TDSheet!$A:$V,6,0)</f>
        <v>72</v>
      </c>
      <c r="P33" s="2">
        <f t="shared" si="3"/>
        <v>0</v>
      </c>
      <c r="Q33" s="24"/>
      <c r="R33" s="24"/>
      <c r="T33" s="2" t="e">
        <f t="shared" si="4"/>
        <v>#DIV/0!</v>
      </c>
      <c r="U33" s="2" t="e">
        <f t="shared" si="5"/>
        <v>#DIV/0!</v>
      </c>
      <c r="V33" s="2">
        <f>VLOOKUP(A33,[1]TDSheet!$A:$Y,25,0)</f>
        <v>0.6</v>
      </c>
      <c r="W33" s="2">
        <f>VLOOKUP(A33,[1]TDSheet!$A:$Z,26,0)</f>
        <v>0</v>
      </c>
      <c r="X33" s="2">
        <f>VLOOKUP(A33,[1]TDSheet!$A:$O,15,0)</f>
        <v>0</v>
      </c>
      <c r="Z33" s="2">
        <f t="shared" si="6"/>
        <v>0</v>
      </c>
    </row>
    <row r="34" spans="1:26" ht="21.95" customHeight="1" x14ac:dyDescent="0.2">
      <c r="A34" s="8" t="s">
        <v>38</v>
      </c>
      <c r="B34" s="8" t="s">
        <v>13</v>
      </c>
      <c r="C34" s="9">
        <v>204</v>
      </c>
      <c r="D34" s="9"/>
      <c r="E34" s="9">
        <v>204</v>
      </c>
      <c r="F34" s="9"/>
      <c r="G34" s="25">
        <f>VLOOKUP(A34,[1]TDSheet!$A:$G,7,0)</f>
        <v>0</v>
      </c>
      <c r="H34" s="2">
        <f>VLOOKUP(A34,[1]TDSheet!$A:$H,8,0)</f>
        <v>45</v>
      </c>
      <c r="I34" s="2">
        <f>VLOOKUP(A34,[2]Донецк!$A:$E,4,0)</f>
        <v>212</v>
      </c>
      <c r="J34" s="2">
        <f t="shared" si="1"/>
        <v>-8</v>
      </c>
      <c r="K34" s="2">
        <f t="shared" si="2"/>
        <v>0</v>
      </c>
      <c r="L34" s="2">
        <f>VLOOKUP(A34,[3]TDSheet!$A:$V,6,0)</f>
        <v>204</v>
      </c>
      <c r="P34" s="2">
        <f t="shared" si="3"/>
        <v>0</v>
      </c>
      <c r="Q34" s="24"/>
      <c r="R34" s="24"/>
      <c r="T34" s="2" t="e">
        <f t="shared" si="4"/>
        <v>#DIV/0!</v>
      </c>
      <c r="U34" s="2" t="e">
        <f t="shared" si="5"/>
        <v>#DIV/0!</v>
      </c>
      <c r="V34" s="2">
        <f>VLOOKUP(A34,[1]TDSheet!$A:$Y,25,0)</f>
        <v>0</v>
      </c>
      <c r="W34" s="2">
        <f>VLOOKUP(A34,[1]TDSheet!$A:$Z,26,0)</f>
        <v>0</v>
      </c>
      <c r="X34" s="2">
        <f>VLOOKUP(A34,[1]TDSheet!$A:$O,15,0)</f>
        <v>0</v>
      </c>
      <c r="Z34" s="2">
        <f t="shared" si="6"/>
        <v>0</v>
      </c>
    </row>
    <row r="35" spans="1:26" ht="11.1" customHeight="1" x14ac:dyDescent="0.2">
      <c r="A35" s="8" t="s">
        <v>39</v>
      </c>
      <c r="B35" s="8" t="s">
        <v>9</v>
      </c>
      <c r="C35" s="9">
        <v>850.21299999999997</v>
      </c>
      <c r="D35" s="9">
        <v>505.55</v>
      </c>
      <c r="E35" s="9">
        <v>553.51</v>
      </c>
      <c r="F35" s="9">
        <v>401.08</v>
      </c>
      <c r="G35" s="25">
        <f>VLOOKUP(A35,[1]TDSheet!$A:$G,7,0)</f>
        <v>1</v>
      </c>
      <c r="H35" s="2">
        <f>VLOOKUP(A35,[1]TDSheet!$A:$H,8,0)</f>
        <v>55</v>
      </c>
      <c r="I35" s="2">
        <f>VLOOKUP(A35,[2]Донецк!$A:$E,4,0)</f>
        <v>518.75</v>
      </c>
      <c r="J35" s="2">
        <f t="shared" si="1"/>
        <v>34.759999999999991</v>
      </c>
      <c r="K35" s="2">
        <f t="shared" si="2"/>
        <v>553.51</v>
      </c>
      <c r="M35" s="2">
        <v>420</v>
      </c>
      <c r="P35" s="2">
        <f t="shared" si="3"/>
        <v>184.50333333333333</v>
      </c>
      <c r="Q35" s="24">
        <f>10*P35-O35-N35-M35-F35</f>
        <v>1023.9533333333334</v>
      </c>
      <c r="R35" s="24"/>
      <c r="T35" s="2">
        <f t="shared" si="4"/>
        <v>10</v>
      </c>
      <c r="U35" s="2">
        <f t="shared" si="5"/>
        <v>4.4502177015772073</v>
      </c>
      <c r="V35" s="2">
        <f>VLOOKUP(A35,[1]TDSheet!$A:$Y,25,0)</f>
        <v>130.1618</v>
      </c>
      <c r="W35" s="2">
        <f>VLOOKUP(A35,[1]TDSheet!$A:$Z,26,0)</f>
        <v>229.30940000000001</v>
      </c>
      <c r="X35" s="2">
        <f>VLOOKUP(A35,[1]TDSheet!$A:$O,15,0)</f>
        <v>160.5146</v>
      </c>
      <c r="Z35" s="2">
        <f t="shared" si="6"/>
        <v>1023.9533333333334</v>
      </c>
    </row>
    <row r="36" spans="1:26" ht="11.1" customHeight="1" x14ac:dyDescent="0.2">
      <c r="A36" s="8" t="s">
        <v>40</v>
      </c>
      <c r="B36" s="8" t="s">
        <v>9</v>
      </c>
      <c r="C36" s="9">
        <v>810.06200000000001</v>
      </c>
      <c r="D36" s="9">
        <v>2969.547</v>
      </c>
      <c r="E36" s="9">
        <v>1847.492</v>
      </c>
      <c r="F36" s="9">
        <v>1358.4949999999999</v>
      </c>
      <c r="G36" s="25">
        <f>VLOOKUP(A36,[1]TDSheet!$A:$G,7,0)</f>
        <v>1</v>
      </c>
      <c r="H36" s="2">
        <f>VLOOKUP(A36,[1]TDSheet!$A:$H,8,0)</f>
        <v>50</v>
      </c>
      <c r="I36" s="2">
        <f>VLOOKUP(A36,[2]Донецк!$A:$E,4,0)</f>
        <v>1834.32</v>
      </c>
      <c r="J36" s="2">
        <f t="shared" si="1"/>
        <v>13.172000000000025</v>
      </c>
      <c r="K36" s="2">
        <f t="shared" si="2"/>
        <v>1847.492</v>
      </c>
      <c r="M36" s="2">
        <v>1900</v>
      </c>
      <c r="N36" s="2">
        <v>2000</v>
      </c>
      <c r="O36" s="2">
        <v>2000</v>
      </c>
      <c r="P36" s="2">
        <f t="shared" si="3"/>
        <v>615.83066666666662</v>
      </c>
      <c r="Q36" s="24">
        <f>12*P36-O36-N36-M36-F36</f>
        <v>131.47299999999905</v>
      </c>
      <c r="R36" s="24"/>
      <c r="T36" s="2">
        <f t="shared" si="4"/>
        <v>12</v>
      </c>
      <c r="U36" s="2">
        <f t="shared" si="5"/>
        <v>11.78651111885735</v>
      </c>
      <c r="V36" s="2">
        <f>VLOOKUP(A36,[1]TDSheet!$A:$Y,25,0)</f>
        <v>573.68579999999997</v>
      </c>
      <c r="W36" s="2">
        <f>VLOOKUP(A36,[1]TDSheet!$A:$Z,26,0)</f>
        <v>824.56780000000003</v>
      </c>
      <c r="X36" s="2">
        <f>VLOOKUP(A36,[1]TDSheet!$A:$O,15,0)</f>
        <v>862.63700000000006</v>
      </c>
      <c r="Z36" s="2">
        <f t="shared" si="6"/>
        <v>131.47299999999905</v>
      </c>
    </row>
    <row r="37" spans="1:26" ht="11.1" customHeight="1" x14ac:dyDescent="0.2">
      <c r="A37" s="8" t="s">
        <v>41</v>
      </c>
      <c r="B37" s="8" t="s">
        <v>9</v>
      </c>
      <c r="C37" s="9">
        <v>76.126999999999995</v>
      </c>
      <c r="D37" s="9">
        <v>7.0010000000000003</v>
      </c>
      <c r="E37" s="9">
        <v>26.498000000000001</v>
      </c>
      <c r="F37" s="9">
        <v>55.744999999999997</v>
      </c>
      <c r="G37" s="25">
        <f>VLOOKUP(A37,[1]TDSheet!$A:$G,7,0)</f>
        <v>1</v>
      </c>
      <c r="H37" s="2">
        <f>VLOOKUP(A37,[1]TDSheet!$A:$H,8,0)</f>
        <v>55</v>
      </c>
      <c r="I37" s="2">
        <f>VLOOKUP(A37,[2]Донецк!$A:$E,4,0)</f>
        <v>31.4</v>
      </c>
      <c r="J37" s="2">
        <f t="shared" si="1"/>
        <v>-4.9019999999999975</v>
      </c>
      <c r="K37" s="2">
        <f t="shared" si="2"/>
        <v>26.498000000000001</v>
      </c>
      <c r="P37" s="2">
        <f t="shared" si="3"/>
        <v>8.8326666666666664</v>
      </c>
      <c r="Q37" s="24">
        <f t="shared" ref="Q37:Q38" si="9">11*P37-O37-N37-M37-F37</f>
        <v>41.414333333333339</v>
      </c>
      <c r="R37" s="24"/>
      <c r="T37" s="2">
        <f t="shared" si="4"/>
        <v>11</v>
      </c>
      <c r="U37" s="2">
        <f t="shared" si="5"/>
        <v>6.3112310363046262</v>
      </c>
      <c r="V37" s="2">
        <f>VLOOKUP(A37,[1]TDSheet!$A:$Y,25,0)</f>
        <v>19.062200000000001</v>
      </c>
      <c r="W37" s="2">
        <f>VLOOKUP(A37,[1]TDSheet!$A:$Z,26,0)</f>
        <v>4.2698</v>
      </c>
      <c r="X37" s="2">
        <f>VLOOKUP(A37,[1]TDSheet!$A:$O,15,0)</f>
        <v>3.8445999999999998</v>
      </c>
      <c r="Z37" s="2">
        <f t="shared" si="6"/>
        <v>41.414333333333339</v>
      </c>
    </row>
    <row r="38" spans="1:26" ht="11.1" customHeight="1" x14ac:dyDescent="0.2">
      <c r="A38" s="8" t="s">
        <v>42</v>
      </c>
      <c r="B38" s="8" t="s">
        <v>9</v>
      </c>
      <c r="C38" s="9">
        <v>508.52800000000002</v>
      </c>
      <c r="D38" s="9">
        <v>505.47699999999998</v>
      </c>
      <c r="E38" s="9">
        <v>342.38200000000001</v>
      </c>
      <c r="F38" s="9">
        <v>81.53</v>
      </c>
      <c r="G38" s="25">
        <f>VLOOKUP(A38,[1]TDSheet!$A:$G,7,0)</f>
        <v>1</v>
      </c>
      <c r="H38" s="2">
        <f>VLOOKUP(A38,[1]TDSheet!$A:$H,8,0)</f>
        <v>55</v>
      </c>
      <c r="I38" s="2">
        <f>VLOOKUP(A38,[2]Донецк!$A:$E,4,0)</f>
        <v>518.54</v>
      </c>
      <c r="J38" s="2">
        <f t="shared" si="1"/>
        <v>-176.15799999999996</v>
      </c>
      <c r="K38" s="2">
        <f t="shared" si="2"/>
        <v>342.38200000000001</v>
      </c>
      <c r="M38" s="2">
        <v>1080</v>
      </c>
      <c r="P38" s="2">
        <f t="shared" si="3"/>
        <v>114.12733333333334</v>
      </c>
      <c r="Q38" s="24">
        <f t="shared" si="9"/>
        <v>93.870666666666665</v>
      </c>
      <c r="R38" s="24"/>
      <c r="T38" s="2">
        <f t="shared" si="4"/>
        <v>11</v>
      </c>
      <c r="U38" s="2">
        <f t="shared" si="5"/>
        <v>10.177491807396416</v>
      </c>
      <c r="V38" s="2">
        <f>VLOOKUP(A38,[1]TDSheet!$A:$Y,25,0)</f>
        <v>31.111799999999999</v>
      </c>
      <c r="W38" s="2">
        <f>VLOOKUP(A38,[1]TDSheet!$A:$Z,26,0)</f>
        <v>218.30659999999997</v>
      </c>
      <c r="X38" s="2">
        <f>VLOOKUP(A38,[1]TDSheet!$A:$O,15,0)</f>
        <v>183.02439999999999</v>
      </c>
      <c r="Z38" s="2">
        <f t="shared" si="6"/>
        <v>93.870666666666665</v>
      </c>
    </row>
    <row r="39" spans="1:26" ht="21.95" customHeight="1" x14ac:dyDescent="0.2">
      <c r="A39" s="8" t="s">
        <v>43</v>
      </c>
      <c r="B39" s="8" t="s">
        <v>9</v>
      </c>
      <c r="C39" s="9">
        <v>-20.86</v>
      </c>
      <c r="D39" s="9">
        <v>20.86</v>
      </c>
      <c r="E39" s="9"/>
      <c r="F39" s="9"/>
      <c r="G39" s="25">
        <f>VLOOKUP(A39,[1]TDSheet!$A:$G,7,0)</f>
        <v>0</v>
      </c>
      <c r="H39" s="2" t="e">
        <f>VLOOKUP(A39,[1]TDSheet!$A:$H,8,0)</f>
        <v>#N/A</v>
      </c>
      <c r="J39" s="2">
        <f t="shared" si="1"/>
        <v>0</v>
      </c>
      <c r="K39" s="2">
        <f t="shared" si="2"/>
        <v>0</v>
      </c>
      <c r="P39" s="2">
        <f t="shared" si="3"/>
        <v>0</v>
      </c>
      <c r="Q39" s="24"/>
      <c r="R39" s="24"/>
      <c r="T39" s="2" t="e">
        <f t="shared" si="4"/>
        <v>#DIV/0!</v>
      </c>
      <c r="U39" s="2" t="e">
        <f t="shared" si="5"/>
        <v>#DIV/0!</v>
      </c>
      <c r="V39" s="2">
        <f>VLOOKUP(A39,[1]TDSheet!$A:$Y,25,0)</f>
        <v>6.2566000000000006</v>
      </c>
      <c r="W39" s="2">
        <f>VLOOKUP(A39,[1]TDSheet!$A:$Z,26,0)</f>
        <v>0</v>
      </c>
      <c r="X39" s="2">
        <f>VLOOKUP(A39,[1]TDSheet!$A:$O,15,0)</f>
        <v>0</v>
      </c>
      <c r="Z39" s="2">
        <f t="shared" si="6"/>
        <v>0</v>
      </c>
    </row>
    <row r="40" spans="1:26" ht="11.1" customHeight="1" x14ac:dyDescent="0.2">
      <c r="A40" s="8" t="s">
        <v>44</v>
      </c>
      <c r="B40" s="8" t="s">
        <v>9</v>
      </c>
      <c r="C40" s="9">
        <v>719.99300000000005</v>
      </c>
      <c r="D40" s="9">
        <v>2704.34</v>
      </c>
      <c r="E40" s="9">
        <v>2701.5790000000002</v>
      </c>
      <c r="F40" s="9"/>
      <c r="G40" s="25">
        <f>VLOOKUP(A40,[1]TDSheet!$A:$G,7,0)</f>
        <v>1</v>
      </c>
      <c r="H40" s="2">
        <f>VLOOKUP(A40,[1]TDSheet!$A:$H,8,0)</f>
        <v>60</v>
      </c>
      <c r="I40" s="2">
        <f>VLOOKUP(A40,[2]Донецк!$A:$E,4,0)</f>
        <v>2723.34</v>
      </c>
      <c r="J40" s="2">
        <f t="shared" si="1"/>
        <v>-21.760999999999967</v>
      </c>
      <c r="K40" s="2">
        <f t="shared" si="2"/>
        <v>2701.5790000000002</v>
      </c>
      <c r="M40" s="2">
        <v>4200</v>
      </c>
      <c r="N40" s="2">
        <v>3000</v>
      </c>
      <c r="O40" s="2">
        <v>3000</v>
      </c>
      <c r="P40" s="2">
        <f t="shared" si="3"/>
        <v>900.52633333333335</v>
      </c>
      <c r="Q40" s="24">
        <f>12*P40-O40-N40-M40-F40</f>
        <v>606.31600000000071</v>
      </c>
      <c r="R40" s="24"/>
      <c r="T40" s="2">
        <f t="shared" si="4"/>
        <v>12</v>
      </c>
      <c r="U40" s="2">
        <f t="shared" si="5"/>
        <v>11.326709305928125</v>
      </c>
      <c r="V40" s="2">
        <f>VLOOKUP(A40,[1]TDSheet!$A:$Y,25,0)</f>
        <v>870.09820000000002</v>
      </c>
      <c r="W40" s="2">
        <f>VLOOKUP(A40,[1]TDSheet!$A:$Z,26,0)</f>
        <v>1229.6986000000002</v>
      </c>
      <c r="X40" s="2">
        <f>VLOOKUP(A40,[1]TDSheet!$A:$O,15,0)</f>
        <v>1253.5942</v>
      </c>
      <c r="Y40" s="2" t="str">
        <f>VLOOKUP(A40,[1]TDSheet!$A:$AA,27,0)</f>
        <v>2700 забрал Мелитополь</v>
      </c>
      <c r="Z40" s="2">
        <f t="shared" si="6"/>
        <v>606.31600000000071</v>
      </c>
    </row>
    <row r="41" spans="1:26" ht="11.1" customHeight="1" x14ac:dyDescent="0.2">
      <c r="A41" s="8" t="s">
        <v>45</v>
      </c>
      <c r="B41" s="8" t="s">
        <v>9</v>
      </c>
      <c r="C41" s="9">
        <v>41.968000000000004</v>
      </c>
      <c r="D41" s="9"/>
      <c r="E41" s="9">
        <v>-3.5840000000000001</v>
      </c>
      <c r="F41" s="9"/>
      <c r="G41" s="25">
        <f>VLOOKUP(A41,[1]TDSheet!$A:$G,7,0)</f>
        <v>0</v>
      </c>
      <c r="H41" s="2" t="e">
        <f>VLOOKUP(A41,[1]TDSheet!$A:$H,8,0)</f>
        <v>#N/A</v>
      </c>
      <c r="I41" s="2">
        <f>VLOOKUP(A41,[2]Донецк!$A:$E,4,0)</f>
        <v>9.4</v>
      </c>
      <c r="J41" s="2">
        <f t="shared" si="1"/>
        <v>-12.984</v>
      </c>
      <c r="K41" s="2">
        <f t="shared" si="2"/>
        <v>-3.5840000000000001</v>
      </c>
      <c r="P41" s="2">
        <f t="shared" si="3"/>
        <v>-1.1946666666666668</v>
      </c>
      <c r="Q41" s="24"/>
      <c r="R41" s="24"/>
      <c r="T41" s="2">
        <f t="shared" si="4"/>
        <v>0</v>
      </c>
      <c r="U41" s="2">
        <f t="shared" si="5"/>
        <v>0</v>
      </c>
      <c r="V41" s="2">
        <f>VLOOKUP(A41,[1]TDSheet!$A:$Y,25,0)</f>
        <v>1.6106000000000003</v>
      </c>
      <c r="W41" s="2">
        <f>VLOOKUP(A41,[1]TDSheet!$A:$Z,26,0)</f>
        <v>2.1494</v>
      </c>
      <c r="X41" s="2">
        <f>VLOOKUP(A41,[1]TDSheet!$A:$O,15,0)</f>
        <v>1.875</v>
      </c>
      <c r="Z41" s="2">
        <f t="shared" si="6"/>
        <v>0</v>
      </c>
    </row>
    <row r="42" spans="1:26" ht="11.1" customHeight="1" x14ac:dyDescent="0.2">
      <c r="A42" s="8" t="s">
        <v>46</v>
      </c>
      <c r="B42" s="8" t="s">
        <v>9</v>
      </c>
      <c r="C42" s="9">
        <v>5.4009999999999998</v>
      </c>
      <c r="D42" s="9">
        <v>222.36</v>
      </c>
      <c r="E42" s="9">
        <v>52.137999999999998</v>
      </c>
      <c r="F42" s="9">
        <v>170.32</v>
      </c>
      <c r="G42" s="25">
        <f>VLOOKUP(A42,[1]TDSheet!$A:$G,7,0)</f>
        <v>1</v>
      </c>
      <c r="H42" s="2">
        <f>VLOOKUP(A42,[1]TDSheet!$A:$H,8,0)</f>
        <v>50</v>
      </c>
      <c r="I42" s="2">
        <f>VLOOKUP(A42,[2]Донецк!$A:$E,4,0)</f>
        <v>48.2</v>
      </c>
      <c r="J42" s="2">
        <f t="shared" si="1"/>
        <v>3.9379999999999953</v>
      </c>
      <c r="K42" s="2">
        <f t="shared" si="2"/>
        <v>52.137999999999998</v>
      </c>
      <c r="M42" s="2">
        <v>135</v>
      </c>
      <c r="P42" s="2">
        <f t="shared" si="3"/>
        <v>17.379333333333332</v>
      </c>
      <c r="Q42" s="24"/>
      <c r="R42" s="24"/>
      <c r="T42" s="2">
        <f t="shared" si="4"/>
        <v>17.567992634930377</v>
      </c>
      <c r="U42" s="2">
        <f t="shared" si="5"/>
        <v>17.567992634930377</v>
      </c>
      <c r="V42" s="2">
        <f>VLOOKUP(A42,[1]TDSheet!$A:$Y,25,0)</f>
        <v>16.3386</v>
      </c>
      <c r="W42" s="2">
        <f>VLOOKUP(A42,[1]TDSheet!$A:$Z,26,0)</f>
        <v>47.888600000000004</v>
      </c>
      <c r="X42" s="2">
        <f>VLOOKUP(A42,[1]TDSheet!$A:$O,15,0)</f>
        <v>32.552599999999998</v>
      </c>
      <c r="Z42" s="2">
        <f t="shared" si="6"/>
        <v>0</v>
      </c>
    </row>
    <row r="43" spans="1:26" ht="11.1" customHeight="1" x14ac:dyDescent="0.2">
      <c r="A43" s="8" t="s">
        <v>47</v>
      </c>
      <c r="B43" s="8" t="s">
        <v>9</v>
      </c>
      <c r="C43" s="9">
        <v>609.21</v>
      </c>
      <c r="D43" s="9">
        <v>1081.1400000000001</v>
      </c>
      <c r="E43" s="9">
        <v>904.13</v>
      </c>
      <c r="F43" s="9">
        <v>163.79499999999999</v>
      </c>
      <c r="G43" s="25">
        <f>VLOOKUP(A43,[1]TDSheet!$A:$G,7,0)</f>
        <v>1</v>
      </c>
      <c r="H43" s="2">
        <f>VLOOKUP(A43,[1]TDSheet!$A:$H,8,0)</f>
        <v>55</v>
      </c>
      <c r="I43" s="2">
        <f>VLOOKUP(A43,[2]Донецк!$A:$E,4,0)</f>
        <v>845.9</v>
      </c>
      <c r="J43" s="2">
        <f t="shared" si="1"/>
        <v>58.230000000000018</v>
      </c>
      <c r="K43" s="2">
        <f t="shared" si="2"/>
        <v>904.13</v>
      </c>
      <c r="M43" s="2">
        <v>770</v>
      </c>
      <c r="P43" s="2">
        <f t="shared" si="3"/>
        <v>301.37666666666667</v>
      </c>
      <c r="Q43" s="24">
        <f>9*P43-O43-N43-M43-F43</f>
        <v>1778.5949999999998</v>
      </c>
      <c r="R43" s="24"/>
      <c r="T43" s="2">
        <f t="shared" si="4"/>
        <v>9</v>
      </c>
      <c r="U43" s="2">
        <f t="shared" si="5"/>
        <v>3.0984316414674882</v>
      </c>
      <c r="V43" s="2">
        <f>VLOOKUP(A43,[1]TDSheet!$A:$Y,25,0)</f>
        <v>83.924400000000006</v>
      </c>
      <c r="W43" s="2">
        <f>VLOOKUP(A43,[1]TDSheet!$A:$Z,26,0)</f>
        <v>341.99079999999998</v>
      </c>
      <c r="X43" s="2">
        <f>VLOOKUP(A43,[1]TDSheet!$A:$O,15,0)</f>
        <v>223.2978</v>
      </c>
      <c r="Z43" s="2">
        <f t="shared" si="6"/>
        <v>1778.5949999999998</v>
      </c>
    </row>
    <row r="44" spans="1:26" ht="11.1" customHeight="1" x14ac:dyDescent="0.2">
      <c r="A44" s="8" t="s">
        <v>48</v>
      </c>
      <c r="B44" s="8" t="s">
        <v>9</v>
      </c>
      <c r="C44" s="9">
        <v>2005.4970000000001</v>
      </c>
      <c r="D44" s="9">
        <v>2904.61</v>
      </c>
      <c r="E44" s="9">
        <v>2105.7150000000001</v>
      </c>
      <c r="F44" s="9">
        <v>2371.66</v>
      </c>
      <c r="G44" s="25">
        <f>VLOOKUP(A44,[1]TDSheet!$A:$G,7,0)</f>
        <v>1</v>
      </c>
      <c r="H44" s="2">
        <f>VLOOKUP(A44,[1]TDSheet!$A:$H,8,0)</f>
        <v>60</v>
      </c>
      <c r="I44" s="2">
        <f>VLOOKUP(A44,[2]Донецк!$A:$E,4,0)</f>
        <v>2080.64</v>
      </c>
      <c r="J44" s="2">
        <f t="shared" si="1"/>
        <v>25.075000000000273</v>
      </c>
      <c r="K44" s="2">
        <f t="shared" si="2"/>
        <v>2105.7150000000001</v>
      </c>
      <c r="M44" s="2">
        <v>2200</v>
      </c>
      <c r="N44" s="2">
        <v>1000</v>
      </c>
      <c r="O44" s="2">
        <v>1000</v>
      </c>
      <c r="P44" s="2">
        <f t="shared" si="3"/>
        <v>701.90500000000009</v>
      </c>
      <c r="Q44" s="24">
        <f>12*P44-O44-N44-M44-F44</f>
        <v>1851.2000000000007</v>
      </c>
      <c r="R44" s="24"/>
      <c r="T44" s="2">
        <f t="shared" si="4"/>
        <v>12</v>
      </c>
      <c r="U44" s="2">
        <f t="shared" si="5"/>
        <v>9.3626060506763729</v>
      </c>
      <c r="V44" s="2">
        <f>VLOOKUP(A44,[1]TDSheet!$A:$Y,25,0)</f>
        <v>631.529</v>
      </c>
      <c r="W44" s="2">
        <f>VLOOKUP(A44,[1]TDSheet!$A:$Z,26,0)</f>
        <v>856.66239999999993</v>
      </c>
      <c r="X44" s="2">
        <f>VLOOKUP(A44,[1]TDSheet!$A:$O,15,0)</f>
        <v>789.04240000000004</v>
      </c>
      <c r="Z44" s="2">
        <f t="shared" si="6"/>
        <v>1851.2000000000007</v>
      </c>
    </row>
    <row r="45" spans="1:26" ht="11.1" customHeight="1" x14ac:dyDescent="0.2">
      <c r="A45" s="8" t="s">
        <v>49</v>
      </c>
      <c r="B45" s="8" t="s">
        <v>9</v>
      </c>
      <c r="C45" s="9">
        <v>868.779</v>
      </c>
      <c r="D45" s="9">
        <v>412.39</v>
      </c>
      <c r="E45" s="9">
        <v>555.82399999999996</v>
      </c>
      <c r="F45" s="9">
        <v>558.61500000000001</v>
      </c>
      <c r="G45" s="25">
        <f>VLOOKUP(A45,[1]TDSheet!$A:$G,7,0)</f>
        <v>1</v>
      </c>
      <c r="H45" s="2">
        <f>VLOOKUP(A45,[1]TDSheet!$A:$H,8,0)</f>
        <v>60</v>
      </c>
      <c r="I45" s="2">
        <f>VLOOKUP(A45,[2]Донецк!$A:$E,4,0)</f>
        <v>572.02499999999998</v>
      </c>
      <c r="J45" s="2">
        <f t="shared" si="1"/>
        <v>-16.201000000000022</v>
      </c>
      <c r="K45" s="2">
        <f t="shared" si="2"/>
        <v>555.82399999999996</v>
      </c>
      <c r="M45" s="2">
        <v>1750</v>
      </c>
      <c r="N45" s="2">
        <v>1000</v>
      </c>
      <c r="O45" s="2">
        <v>1000</v>
      </c>
      <c r="P45" s="2">
        <f t="shared" si="3"/>
        <v>185.27466666666666</v>
      </c>
      <c r="Q45" s="24"/>
      <c r="R45" s="24"/>
      <c r="T45" s="2">
        <f t="shared" si="4"/>
        <v>23.25528404674861</v>
      </c>
      <c r="U45" s="2">
        <f t="shared" si="5"/>
        <v>23.25528404674861</v>
      </c>
      <c r="V45" s="2">
        <f>VLOOKUP(A45,[1]TDSheet!$A:$Y,25,0)</f>
        <v>231.08800000000002</v>
      </c>
      <c r="W45" s="2">
        <f>VLOOKUP(A45,[1]TDSheet!$A:$Z,26,0)</f>
        <v>344.25819999999999</v>
      </c>
      <c r="X45" s="2">
        <f>VLOOKUP(A45,[1]TDSheet!$A:$O,15,0)</f>
        <v>447.51560000000001</v>
      </c>
      <c r="Z45" s="2">
        <f t="shared" si="6"/>
        <v>0</v>
      </c>
    </row>
    <row r="46" spans="1:26" ht="11.1" customHeight="1" x14ac:dyDescent="0.2">
      <c r="A46" s="8" t="s">
        <v>50</v>
      </c>
      <c r="B46" s="8" t="s">
        <v>9</v>
      </c>
      <c r="C46" s="9">
        <v>421.10700000000003</v>
      </c>
      <c r="D46" s="9">
        <v>311.42700000000002</v>
      </c>
      <c r="E46" s="9">
        <v>161.78100000000001</v>
      </c>
      <c r="F46" s="9">
        <v>443.86099999999999</v>
      </c>
      <c r="G46" s="25">
        <f>VLOOKUP(A46,[1]TDSheet!$A:$G,7,0)</f>
        <v>1</v>
      </c>
      <c r="H46" s="2">
        <f>VLOOKUP(A46,[1]TDSheet!$A:$H,8,0)</f>
        <v>60</v>
      </c>
      <c r="I46" s="2">
        <f>VLOOKUP(A46,[2]Донецк!$A:$E,4,0)</f>
        <v>150.19999999999999</v>
      </c>
      <c r="J46" s="2">
        <f t="shared" si="1"/>
        <v>11.581000000000017</v>
      </c>
      <c r="K46" s="2">
        <f t="shared" si="2"/>
        <v>161.78100000000001</v>
      </c>
      <c r="M46" s="2">
        <v>215</v>
      </c>
      <c r="P46" s="2">
        <f t="shared" si="3"/>
        <v>53.927</v>
      </c>
      <c r="Q46" s="24"/>
      <c r="R46" s="24"/>
      <c r="T46" s="2">
        <f t="shared" si="4"/>
        <v>12.217646077104233</v>
      </c>
      <c r="U46" s="2">
        <f t="shared" si="5"/>
        <v>12.217646077104233</v>
      </c>
      <c r="V46" s="2">
        <f>VLOOKUP(A46,[1]TDSheet!$A:$Y,25,0)</f>
        <v>33.499200000000002</v>
      </c>
      <c r="W46" s="2">
        <f>VLOOKUP(A46,[1]TDSheet!$A:$Z,26,0)</f>
        <v>115.64739999999999</v>
      </c>
      <c r="X46" s="2">
        <f>VLOOKUP(A46,[1]TDSheet!$A:$O,15,0)</f>
        <v>85.236400000000003</v>
      </c>
      <c r="Z46" s="2">
        <f t="shared" si="6"/>
        <v>0</v>
      </c>
    </row>
    <row r="47" spans="1:26" ht="11.1" customHeight="1" x14ac:dyDescent="0.2">
      <c r="A47" s="8" t="s">
        <v>51</v>
      </c>
      <c r="B47" s="8" t="s">
        <v>9</v>
      </c>
      <c r="C47" s="9">
        <v>33.64</v>
      </c>
      <c r="D47" s="9"/>
      <c r="E47" s="9"/>
      <c r="F47" s="9"/>
      <c r="G47" s="25">
        <f>VLOOKUP(A47,[1]TDSheet!$A:$G,7,0)</f>
        <v>0</v>
      </c>
      <c r="H47" s="2" t="e">
        <f>VLOOKUP(A47,[1]TDSheet!$A:$H,8,0)</f>
        <v>#N/A</v>
      </c>
      <c r="J47" s="2">
        <f t="shared" si="1"/>
        <v>0</v>
      </c>
      <c r="K47" s="2">
        <f t="shared" si="2"/>
        <v>0</v>
      </c>
      <c r="P47" s="2">
        <f t="shared" si="3"/>
        <v>0</v>
      </c>
      <c r="Q47" s="24"/>
      <c r="R47" s="24"/>
      <c r="T47" s="2" t="e">
        <f t="shared" si="4"/>
        <v>#DIV/0!</v>
      </c>
      <c r="U47" s="2" t="e">
        <f t="shared" si="5"/>
        <v>#DIV/0!</v>
      </c>
      <c r="V47" s="2">
        <f>VLOOKUP(A47,[1]TDSheet!$A:$Y,25,0)</f>
        <v>0.54100000000000004</v>
      </c>
      <c r="W47" s="2">
        <f>VLOOKUP(A47,[1]TDSheet!$A:$Z,26,0)</f>
        <v>0</v>
      </c>
      <c r="X47" s="2">
        <f>VLOOKUP(A47,[1]TDSheet!$A:$O,15,0)</f>
        <v>0.27</v>
      </c>
      <c r="Z47" s="2">
        <f t="shared" si="6"/>
        <v>0</v>
      </c>
    </row>
    <row r="48" spans="1:26" ht="11.1" customHeight="1" x14ac:dyDescent="0.2">
      <c r="A48" s="8" t="s">
        <v>52</v>
      </c>
      <c r="B48" s="8" t="s">
        <v>9</v>
      </c>
      <c r="C48" s="9">
        <v>170.78899999999999</v>
      </c>
      <c r="D48" s="9">
        <v>839.18200000000002</v>
      </c>
      <c r="E48" s="9">
        <v>279.447</v>
      </c>
      <c r="F48" s="9">
        <v>533.92700000000002</v>
      </c>
      <c r="G48" s="25">
        <f>VLOOKUP(A48,[1]TDSheet!$A:$G,7,0)</f>
        <v>1</v>
      </c>
      <c r="H48" s="2">
        <f>VLOOKUP(A48,[1]TDSheet!$A:$H,8,0)</f>
        <v>60</v>
      </c>
      <c r="I48" s="2">
        <f>VLOOKUP(A48,[2]Донецк!$A:$E,4,0)</f>
        <v>259.85000000000002</v>
      </c>
      <c r="J48" s="2">
        <f t="shared" si="1"/>
        <v>19.59699999999998</v>
      </c>
      <c r="K48" s="2">
        <f t="shared" si="2"/>
        <v>279.447</v>
      </c>
      <c r="M48" s="2">
        <v>490</v>
      </c>
      <c r="P48" s="2">
        <f t="shared" si="3"/>
        <v>93.149000000000001</v>
      </c>
      <c r="Q48" s="24"/>
      <c r="R48" s="24"/>
      <c r="T48" s="2">
        <f t="shared" si="4"/>
        <v>10.992356332327777</v>
      </c>
      <c r="U48" s="2">
        <f t="shared" si="5"/>
        <v>10.992356332327777</v>
      </c>
      <c r="V48" s="2">
        <f>VLOOKUP(A48,[1]TDSheet!$A:$Y,25,0)</f>
        <v>63.197199999999995</v>
      </c>
      <c r="W48" s="2">
        <f>VLOOKUP(A48,[1]TDSheet!$A:$Z,26,0)</f>
        <v>182.3466</v>
      </c>
      <c r="X48" s="2">
        <f>VLOOKUP(A48,[1]TDSheet!$A:$O,15,0)</f>
        <v>133.3124</v>
      </c>
      <c r="Z48" s="2">
        <f t="shared" si="6"/>
        <v>0</v>
      </c>
    </row>
    <row r="49" spans="1:26" ht="11.1" customHeight="1" x14ac:dyDescent="0.2">
      <c r="A49" s="8" t="s">
        <v>53</v>
      </c>
      <c r="B49" s="8" t="s">
        <v>9</v>
      </c>
      <c r="C49" s="9">
        <v>16.058</v>
      </c>
      <c r="D49" s="9"/>
      <c r="E49" s="9"/>
      <c r="F49" s="9"/>
      <c r="G49" s="25">
        <f>VLOOKUP(A49,[1]TDSheet!$A:$G,7,0)</f>
        <v>1</v>
      </c>
      <c r="H49" s="2">
        <f>VLOOKUP(A49,[1]TDSheet!$A:$H,8,0)</f>
        <v>180</v>
      </c>
      <c r="I49" s="2">
        <f>VLOOKUP(A49,[2]Донецк!$A:$E,4,0)</f>
        <v>4.0999999999999996</v>
      </c>
      <c r="J49" s="2">
        <f t="shared" si="1"/>
        <v>-4.0999999999999996</v>
      </c>
      <c r="K49" s="2">
        <f t="shared" si="2"/>
        <v>0</v>
      </c>
      <c r="M49" s="2">
        <v>20</v>
      </c>
      <c r="P49" s="2">
        <f t="shared" si="3"/>
        <v>0</v>
      </c>
      <c r="Q49" s="24"/>
      <c r="R49" s="24"/>
      <c r="T49" s="2" t="e">
        <f t="shared" si="4"/>
        <v>#DIV/0!</v>
      </c>
      <c r="U49" s="2" t="e">
        <f t="shared" si="5"/>
        <v>#DIV/0!</v>
      </c>
      <c r="V49" s="2">
        <f>VLOOKUP(A49,[1]TDSheet!$A:$Y,25,0)</f>
        <v>4.1853999999999996</v>
      </c>
      <c r="W49" s="2">
        <f>VLOOKUP(A49,[1]TDSheet!$A:$Z,26,0)</f>
        <v>3.8201999999999998</v>
      </c>
      <c r="X49" s="2">
        <f>VLOOKUP(A49,[1]TDSheet!$A:$O,15,0)</f>
        <v>3.2862</v>
      </c>
      <c r="Z49" s="2">
        <f t="shared" si="6"/>
        <v>0</v>
      </c>
    </row>
    <row r="50" spans="1:26" ht="11.1" customHeight="1" x14ac:dyDescent="0.2">
      <c r="A50" s="8" t="s">
        <v>54</v>
      </c>
      <c r="B50" s="8" t="s">
        <v>9</v>
      </c>
      <c r="C50" s="9">
        <v>774.68700000000001</v>
      </c>
      <c r="D50" s="9">
        <v>522.80200000000002</v>
      </c>
      <c r="E50" s="9">
        <v>453.97399999999999</v>
      </c>
      <c r="F50" s="9">
        <v>551.32600000000002</v>
      </c>
      <c r="G50" s="25">
        <f>VLOOKUP(A50,[1]TDSheet!$A:$G,7,0)</f>
        <v>1</v>
      </c>
      <c r="H50" s="2">
        <f>VLOOKUP(A50,[1]TDSheet!$A:$H,8,0)</f>
        <v>60</v>
      </c>
      <c r="I50" s="2">
        <f>VLOOKUP(A50,[2]Донецк!$A:$E,4,0)</f>
        <v>419.85</v>
      </c>
      <c r="J50" s="2">
        <f t="shared" si="1"/>
        <v>34.123999999999967</v>
      </c>
      <c r="K50" s="2">
        <f t="shared" si="2"/>
        <v>453.97399999999999</v>
      </c>
      <c r="M50" s="2">
        <v>360</v>
      </c>
      <c r="O50" s="2">
        <v>300</v>
      </c>
      <c r="P50" s="2">
        <f t="shared" si="3"/>
        <v>151.32466666666667</v>
      </c>
      <c r="Q50" s="24">
        <f t="shared" ref="Q50" si="10">11*P50-O50-N50-M50-F50</f>
        <v>453.24533333333329</v>
      </c>
      <c r="R50" s="24"/>
      <c r="T50" s="2">
        <f t="shared" si="4"/>
        <v>11</v>
      </c>
      <c r="U50" s="2">
        <f t="shared" si="5"/>
        <v>8.0048152537369983</v>
      </c>
      <c r="V50" s="2">
        <f>VLOOKUP(A50,[1]TDSheet!$A:$Y,25,0)</f>
        <v>113.30760000000001</v>
      </c>
      <c r="W50" s="2">
        <f>VLOOKUP(A50,[1]TDSheet!$A:$Z,26,0)</f>
        <v>211.9016</v>
      </c>
      <c r="X50" s="2">
        <f>VLOOKUP(A50,[1]TDSheet!$A:$O,15,0)</f>
        <v>176.6086</v>
      </c>
      <c r="Z50" s="2">
        <f t="shared" si="6"/>
        <v>453.24533333333329</v>
      </c>
    </row>
    <row r="51" spans="1:26" ht="11.1" customHeight="1" x14ac:dyDescent="0.2">
      <c r="A51" s="8" t="s">
        <v>55</v>
      </c>
      <c r="B51" s="8" t="s">
        <v>9</v>
      </c>
      <c r="C51" s="9">
        <v>41.945</v>
      </c>
      <c r="D51" s="9"/>
      <c r="E51" s="9"/>
      <c r="F51" s="9"/>
      <c r="G51" s="25">
        <f>VLOOKUP(A51,[1]TDSheet!$A:$G,7,0)</f>
        <v>1</v>
      </c>
      <c r="H51" s="2">
        <f>VLOOKUP(A51,[1]TDSheet!$A:$H,8,0)</f>
        <v>35</v>
      </c>
      <c r="I51" s="2">
        <f>VLOOKUP(A51,[2]Донецк!$A:$E,4,0)</f>
        <v>15.9</v>
      </c>
      <c r="J51" s="2">
        <f t="shared" si="1"/>
        <v>-15.9</v>
      </c>
      <c r="K51" s="2">
        <f t="shared" si="2"/>
        <v>0</v>
      </c>
      <c r="P51" s="2">
        <f t="shared" si="3"/>
        <v>0</v>
      </c>
      <c r="Q51" s="26">
        <v>20</v>
      </c>
      <c r="R51" s="24"/>
      <c r="T51" s="2" t="e">
        <f t="shared" si="4"/>
        <v>#DIV/0!</v>
      </c>
      <c r="U51" s="2" t="e">
        <f t="shared" si="5"/>
        <v>#DIV/0!</v>
      </c>
      <c r="V51" s="2">
        <f>VLOOKUP(A51,[1]TDSheet!$A:$Y,25,0)</f>
        <v>10.3704</v>
      </c>
      <c r="W51" s="2">
        <f>VLOOKUP(A51,[1]TDSheet!$A:$Z,26,0)</f>
        <v>2.8121999999999998</v>
      </c>
      <c r="X51" s="2">
        <f>VLOOKUP(A51,[1]TDSheet!$A:$O,15,0)</f>
        <v>4.1166</v>
      </c>
      <c r="Z51" s="2">
        <f t="shared" si="6"/>
        <v>20</v>
      </c>
    </row>
    <row r="52" spans="1:26" ht="11.1" customHeight="1" x14ac:dyDescent="0.2">
      <c r="A52" s="8" t="s">
        <v>56</v>
      </c>
      <c r="B52" s="8" t="s">
        <v>9</v>
      </c>
      <c r="C52" s="9">
        <v>33.54</v>
      </c>
      <c r="D52" s="9"/>
      <c r="E52" s="9"/>
      <c r="F52" s="9"/>
      <c r="G52" s="25">
        <f>VLOOKUP(A52,[1]TDSheet!$A:$G,7,0)</f>
        <v>0</v>
      </c>
      <c r="H52" s="2" t="e">
        <f>VLOOKUP(A52,[1]TDSheet!$A:$H,8,0)</f>
        <v>#N/A</v>
      </c>
      <c r="I52" s="2">
        <f>VLOOKUP(A52,[2]Донецк!$A:$E,4,0)</f>
        <v>4.7</v>
      </c>
      <c r="J52" s="2">
        <f t="shared" si="1"/>
        <v>-4.7</v>
      </c>
      <c r="K52" s="2">
        <f t="shared" si="2"/>
        <v>0</v>
      </c>
      <c r="P52" s="2">
        <f t="shared" si="3"/>
        <v>0</v>
      </c>
      <c r="Q52" s="24"/>
      <c r="R52" s="24"/>
      <c r="T52" s="2" t="e">
        <f t="shared" si="4"/>
        <v>#DIV/0!</v>
      </c>
      <c r="U52" s="2" t="e">
        <f t="shared" si="5"/>
        <v>#DIV/0!</v>
      </c>
      <c r="V52" s="2">
        <f>VLOOKUP(A52,[1]TDSheet!$A:$Y,25,0)</f>
        <v>0.26900000000000002</v>
      </c>
      <c r="W52" s="2">
        <f>VLOOKUP(A52,[1]TDSheet!$A:$Z,26,0)</f>
        <v>0</v>
      </c>
      <c r="X52" s="2">
        <f>VLOOKUP(A52,[1]TDSheet!$A:$O,15,0)</f>
        <v>0</v>
      </c>
      <c r="Z52" s="2">
        <f t="shared" si="6"/>
        <v>0</v>
      </c>
    </row>
    <row r="53" spans="1:26" ht="11.1" customHeight="1" x14ac:dyDescent="0.2">
      <c r="A53" s="8" t="s">
        <v>57</v>
      </c>
      <c r="B53" s="8" t="s">
        <v>9</v>
      </c>
      <c r="C53" s="9">
        <v>908.31799999999998</v>
      </c>
      <c r="D53" s="9">
        <v>98.710999999999999</v>
      </c>
      <c r="E53" s="9">
        <v>959.03899999999999</v>
      </c>
      <c r="F53" s="9">
        <v>46.923000000000002</v>
      </c>
      <c r="G53" s="25">
        <f>VLOOKUP(A53,[1]TDSheet!$A:$G,7,0)</f>
        <v>1</v>
      </c>
      <c r="H53" s="2">
        <f>VLOOKUP(A53,[1]TDSheet!$A:$H,8,0)</f>
        <v>30</v>
      </c>
      <c r="I53" s="2">
        <f>VLOOKUP(A53,[2]Донецк!$A:$E,4,0)</f>
        <v>958.476</v>
      </c>
      <c r="J53" s="2">
        <f t="shared" si="1"/>
        <v>0.56299999999998818</v>
      </c>
      <c r="K53" s="2">
        <f t="shared" si="2"/>
        <v>51.862999999999943</v>
      </c>
      <c r="L53" s="2">
        <f>VLOOKUP(A53,[3]TDSheet!$A:$V,6,0)</f>
        <v>907.17600000000004</v>
      </c>
      <c r="M53" s="2">
        <v>30</v>
      </c>
      <c r="P53" s="2">
        <f t="shared" si="3"/>
        <v>17.287666666666649</v>
      </c>
      <c r="Q53" s="24">
        <f>9*P53-O53-N53-M53-F53</f>
        <v>78.665999999999826</v>
      </c>
      <c r="R53" s="24"/>
      <c r="T53" s="2">
        <f t="shared" si="4"/>
        <v>9</v>
      </c>
      <c r="U53" s="2">
        <f t="shared" si="5"/>
        <v>4.4495883385072252</v>
      </c>
      <c r="V53" s="2">
        <f>VLOOKUP(A53,[1]TDSheet!$A:$Y,25,0)</f>
        <v>11.793800000000001</v>
      </c>
      <c r="W53" s="2">
        <f>VLOOKUP(A53,[1]TDSheet!$A:$Z,26,0)</f>
        <v>25.322799999999994</v>
      </c>
      <c r="X53" s="2">
        <f>VLOOKUP(A53,[1]TDSheet!$A:$O,15,0)</f>
        <v>15.357999999999993</v>
      </c>
      <c r="Z53" s="2">
        <f t="shared" si="6"/>
        <v>78.665999999999826</v>
      </c>
    </row>
    <row r="54" spans="1:26" ht="11.1" customHeight="1" x14ac:dyDescent="0.2">
      <c r="A54" s="8" t="s">
        <v>58</v>
      </c>
      <c r="B54" s="8" t="s">
        <v>9</v>
      </c>
      <c r="C54" s="9">
        <v>-1.282</v>
      </c>
      <c r="D54" s="9">
        <v>1.282</v>
      </c>
      <c r="E54" s="9"/>
      <c r="F54" s="9"/>
      <c r="G54" s="25">
        <f>VLOOKUP(A54,[1]TDSheet!$A:$G,7,0)</f>
        <v>0</v>
      </c>
      <c r="H54" s="2" t="e">
        <f>VLOOKUP(A54,[1]TDSheet!$A:$H,8,0)</f>
        <v>#N/A</v>
      </c>
      <c r="J54" s="2">
        <f t="shared" si="1"/>
        <v>0</v>
      </c>
      <c r="K54" s="2">
        <f t="shared" si="2"/>
        <v>0</v>
      </c>
      <c r="P54" s="2">
        <f t="shared" si="3"/>
        <v>0</v>
      </c>
      <c r="Q54" s="24"/>
      <c r="R54" s="24"/>
      <c r="T54" s="2" t="e">
        <f t="shared" si="4"/>
        <v>#DIV/0!</v>
      </c>
      <c r="U54" s="2" t="e">
        <f t="shared" si="5"/>
        <v>#DIV/0!</v>
      </c>
      <c r="V54" s="2">
        <f>VLOOKUP(A54,[1]TDSheet!$A:$Y,25,0)</f>
        <v>0</v>
      </c>
      <c r="W54" s="2">
        <f>VLOOKUP(A54,[1]TDSheet!$A:$Z,26,0)</f>
        <v>0</v>
      </c>
      <c r="X54" s="2">
        <f>VLOOKUP(A54,[1]TDSheet!$A:$O,15,0)</f>
        <v>0.25640000000000002</v>
      </c>
      <c r="Z54" s="2">
        <f t="shared" si="6"/>
        <v>0</v>
      </c>
    </row>
    <row r="55" spans="1:26" ht="11.1" customHeight="1" x14ac:dyDescent="0.2">
      <c r="A55" s="8" t="s">
        <v>59</v>
      </c>
      <c r="B55" s="8" t="s">
        <v>9</v>
      </c>
      <c r="C55" s="9">
        <v>3.7930000000000001</v>
      </c>
      <c r="D55" s="9">
        <v>342.39100000000002</v>
      </c>
      <c r="E55" s="9">
        <v>154.92099999999999</v>
      </c>
      <c r="F55" s="9">
        <v>160.179</v>
      </c>
      <c r="G55" s="25">
        <f>VLOOKUP(A55,[1]TDSheet!$A:$G,7,0)</f>
        <v>1</v>
      </c>
      <c r="H55" s="2">
        <f>VLOOKUP(A55,[1]TDSheet!$A:$H,8,0)</f>
        <v>30</v>
      </c>
      <c r="I55" s="2">
        <f>VLOOKUP(A55,[2]Донецк!$A:$E,4,0)</f>
        <v>168</v>
      </c>
      <c r="J55" s="2">
        <f t="shared" si="1"/>
        <v>-13.079000000000008</v>
      </c>
      <c r="K55" s="2">
        <f t="shared" si="2"/>
        <v>154.92099999999999</v>
      </c>
      <c r="M55" s="2">
        <v>255</v>
      </c>
      <c r="P55" s="2">
        <f t="shared" si="3"/>
        <v>51.640333333333331</v>
      </c>
      <c r="Q55" s="24">
        <f>9*P55-O55-N55-M55-F55</f>
        <v>49.583999999999975</v>
      </c>
      <c r="R55" s="24"/>
      <c r="T55" s="2">
        <f t="shared" si="4"/>
        <v>8.9999999999999982</v>
      </c>
      <c r="U55" s="2">
        <f t="shared" si="5"/>
        <v>8.0398202955054519</v>
      </c>
      <c r="V55" s="2">
        <f>VLOOKUP(A55,[1]TDSheet!$A:$Y,25,0)</f>
        <v>66.116799999999998</v>
      </c>
      <c r="W55" s="2">
        <f>VLOOKUP(A55,[1]TDSheet!$A:$Z,26,0)</f>
        <v>96.203000000000003</v>
      </c>
      <c r="X55" s="2">
        <f>VLOOKUP(A55,[1]TDSheet!$A:$O,15,0)</f>
        <v>73.7102</v>
      </c>
      <c r="Z55" s="2">
        <f t="shared" si="6"/>
        <v>49.583999999999975</v>
      </c>
    </row>
    <row r="56" spans="1:26" ht="11.1" customHeight="1" x14ac:dyDescent="0.2">
      <c r="A56" s="8" t="s">
        <v>60</v>
      </c>
      <c r="B56" s="8" t="s">
        <v>9</v>
      </c>
      <c r="C56" s="10"/>
      <c r="D56" s="9">
        <v>31.15</v>
      </c>
      <c r="E56" s="9">
        <v>0.626</v>
      </c>
      <c r="F56" s="9">
        <v>29.847000000000001</v>
      </c>
      <c r="G56" s="25">
        <v>0</v>
      </c>
      <c r="H56" s="2" t="e">
        <f>VLOOKUP(A56,[1]TDSheet!$A:$H,8,0)</f>
        <v>#N/A</v>
      </c>
      <c r="I56" s="2">
        <f>VLOOKUP(A56,[2]Донецк!$A:$E,4,0)</f>
        <v>1.3</v>
      </c>
      <c r="J56" s="2">
        <f t="shared" si="1"/>
        <v>-0.67400000000000004</v>
      </c>
      <c r="K56" s="2">
        <f t="shared" si="2"/>
        <v>0.626</v>
      </c>
      <c r="P56" s="2">
        <f t="shared" si="3"/>
        <v>0.20866666666666667</v>
      </c>
      <c r="Q56" s="24"/>
      <c r="R56" s="24"/>
      <c r="T56" s="2">
        <f t="shared" si="4"/>
        <v>143.03674121405751</v>
      </c>
      <c r="U56" s="2">
        <f t="shared" si="5"/>
        <v>143.03674121405751</v>
      </c>
      <c r="V56" s="2">
        <v>0</v>
      </c>
      <c r="W56" s="2">
        <v>0</v>
      </c>
      <c r="X56" s="2">
        <v>0</v>
      </c>
      <c r="Z56" s="2">
        <f t="shared" si="6"/>
        <v>0</v>
      </c>
    </row>
    <row r="57" spans="1:26" ht="21.95" customHeight="1" x14ac:dyDescent="0.2">
      <c r="A57" s="8" t="s">
        <v>61</v>
      </c>
      <c r="B57" s="8" t="s">
        <v>9</v>
      </c>
      <c r="C57" s="9">
        <v>0.29499999999999998</v>
      </c>
      <c r="D57" s="9">
        <v>2643.3510000000001</v>
      </c>
      <c r="E57" s="9">
        <v>1505.4259999999999</v>
      </c>
      <c r="F57" s="9">
        <v>1124.26</v>
      </c>
      <c r="G57" s="25">
        <f>VLOOKUP(A57,[1]TDSheet!$A:$G,7,0)</f>
        <v>1</v>
      </c>
      <c r="H57" s="2">
        <f>VLOOKUP(A57,[1]TDSheet!$A:$H,8,0)</f>
        <v>40</v>
      </c>
      <c r="I57" s="2">
        <f>VLOOKUP(A57,[2]Донецк!$A:$E,4,0)</f>
        <v>1492.7</v>
      </c>
      <c r="J57" s="2">
        <f t="shared" si="1"/>
        <v>12.725999999999885</v>
      </c>
      <c r="K57" s="2">
        <f t="shared" si="2"/>
        <v>1505.4259999999999</v>
      </c>
      <c r="P57" s="2">
        <f t="shared" si="3"/>
        <v>501.80866666666662</v>
      </c>
      <c r="Q57" s="24">
        <f>8*P57-O57-N57-M57-F57</f>
        <v>2890.2093333333332</v>
      </c>
      <c r="R57" s="24"/>
      <c r="T57" s="2">
        <f t="shared" si="4"/>
        <v>8.0000000000000018</v>
      </c>
      <c r="U57" s="2">
        <f t="shared" si="5"/>
        <v>2.2404156697174091</v>
      </c>
      <c r="V57" s="2">
        <f>VLOOKUP(A57,[1]TDSheet!$A:$Y,25,0)</f>
        <v>173.18119999999999</v>
      </c>
      <c r="W57" s="2">
        <f>VLOOKUP(A57,[1]TDSheet!$A:$Z,26,0)</f>
        <v>559.59879999999998</v>
      </c>
      <c r="X57" s="2">
        <f>VLOOKUP(A57,[1]TDSheet!$A:$O,15,0)</f>
        <v>200.7362</v>
      </c>
      <c r="Z57" s="2">
        <f t="shared" si="6"/>
        <v>2890.2093333333332</v>
      </c>
    </row>
    <row r="58" spans="1:26" ht="11.1" customHeight="1" x14ac:dyDescent="0.2">
      <c r="A58" s="8" t="s">
        <v>62</v>
      </c>
      <c r="B58" s="8" t="s">
        <v>9</v>
      </c>
      <c r="C58" s="9">
        <v>6.343</v>
      </c>
      <c r="D58" s="9"/>
      <c r="E58" s="9"/>
      <c r="F58" s="9">
        <v>1.274</v>
      </c>
      <c r="G58" s="25">
        <f>VLOOKUP(A58,[1]TDSheet!$A:$G,7,0)</f>
        <v>1</v>
      </c>
      <c r="H58" s="2">
        <f>VLOOKUP(A58,[1]TDSheet!$A:$H,8,0)</f>
        <v>35</v>
      </c>
      <c r="J58" s="2">
        <f t="shared" si="1"/>
        <v>0</v>
      </c>
      <c r="K58" s="2">
        <f t="shared" si="2"/>
        <v>0</v>
      </c>
      <c r="P58" s="2">
        <f t="shared" si="3"/>
        <v>0</v>
      </c>
      <c r="Q58" s="26">
        <v>5</v>
      </c>
      <c r="R58" s="24"/>
      <c r="T58" s="2" t="e">
        <f t="shared" si="4"/>
        <v>#DIV/0!</v>
      </c>
      <c r="U58" s="2" t="e">
        <f t="shared" si="5"/>
        <v>#DIV/0!</v>
      </c>
      <c r="V58" s="2">
        <f>VLOOKUP(A58,[1]TDSheet!$A:$Y,25,0)</f>
        <v>0.51800000000000002</v>
      </c>
      <c r="W58" s="2">
        <f>VLOOKUP(A58,[1]TDSheet!$A:$Z,26,0)</f>
        <v>0</v>
      </c>
      <c r="X58" s="2">
        <f>VLOOKUP(A58,[1]TDSheet!$A:$O,15,0)</f>
        <v>0.25359999999999999</v>
      </c>
      <c r="Z58" s="2">
        <f t="shared" si="6"/>
        <v>5</v>
      </c>
    </row>
    <row r="59" spans="1:26" ht="11.1" customHeight="1" x14ac:dyDescent="0.2">
      <c r="A59" s="8" t="s">
        <v>63</v>
      </c>
      <c r="B59" s="8" t="s">
        <v>9</v>
      </c>
      <c r="C59" s="9">
        <v>51.22</v>
      </c>
      <c r="D59" s="9"/>
      <c r="E59" s="9"/>
      <c r="F59" s="9"/>
      <c r="G59" s="25">
        <f>VLOOKUP(A59,[1]TDSheet!$A:$G,7,0)</f>
        <v>0</v>
      </c>
      <c r="H59" s="2" t="e">
        <f>VLOOKUP(A59,[1]TDSheet!$A:$H,8,0)</f>
        <v>#N/A</v>
      </c>
      <c r="I59" s="2">
        <f>VLOOKUP(A59,[2]Донецк!$A:$E,4,0)</f>
        <v>1.3</v>
      </c>
      <c r="J59" s="2">
        <f t="shared" si="1"/>
        <v>-1.3</v>
      </c>
      <c r="K59" s="2">
        <f t="shared" si="2"/>
        <v>0</v>
      </c>
      <c r="P59" s="2">
        <f t="shared" si="3"/>
        <v>0</v>
      </c>
      <c r="Q59" s="24"/>
      <c r="R59" s="24"/>
      <c r="T59" s="2" t="e">
        <f t="shared" si="4"/>
        <v>#DIV/0!</v>
      </c>
      <c r="U59" s="2" t="e">
        <f t="shared" si="5"/>
        <v>#DIV/0!</v>
      </c>
      <c r="V59" s="2">
        <f>VLOOKUP(A59,[1]TDSheet!$A:$Y,25,0)</f>
        <v>0</v>
      </c>
      <c r="W59" s="2">
        <f>VLOOKUP(A59,[1]TDSheet!$A:$Z,26,0)</f>
        <v>0.28799999999999998</v>
      </c>
      <c r="X59" s="2">
        <f>VLOOKUP(A59,[1]TDSheet!$A:$O,15,0)</f>
        <v>0</v>
      </c>
      <c r="Z59" s="2">
        <f t="shared" si="6"/>
        <v>0</v>
      </c>
    </row>
    <row r="60" spans="1:26" ht="11.1" customHeight="1" x14ac:dyDescent="0.2">
      <c r="A60" s="8" t="s">
        <v>64</v>
      </c>
      <c r="B60" s="8" t="s">
        <v>9</v>
      </c>
      <c r="C60" s="9">
        <v>31.149000000000001</v>
      </c>
      <c r="D60" s="9"/>
      <c r="E60" s="9">
        <v>8.6549999999999994</v>
      </c>
      <c r="F60" s="9"/>
      <c r="G60" s="25">
        <f>VLOOKUP(A60,[1]TDSheet!$A:$G,7,0)</f>
        <v>1</v>
      </c>
      <c r="H60" s="2">
        <f>VLOOKUP(A60,[1]TDSheet!$A:$H,8,0)</f>
        <v>45</v>
      </c>
      <c r="I60" s="2">
        <f>VLOOKUP(A60,[2]Донецк!$A:$E,4,0)</f>
        <v>18.399999999999999</v>
      </c>
      <c r="J60" s="2">
        <f t="shared" si="1"/>
        <v>-9.7449999999999992</v>
      </c>
      <c r="K60" s="2">
        <f t="shared" si="2"/>
        <v>8.6549999999999994</v>
      </c>
      <c r="M60" s="2">
        <v>30</v>
      </c>
      <c r="P60" s="2">
        <f t="shared" si="3"/>
        <v>2.8849999999999998</v>
      </c>
      <c r="Q60" s="24"/>
      <c r="R60" s="24"/>
      <c r="T60" s="2">
        <f t="shared" si="4"/>
        <v>10.398613518197575</v>
      </c>
      <c r="U60" s="2">
        <f t="shared" si="5"/>
        <v>10.398613518197575</v>
      </c>
      <c r="V60" s="2">
        <f>VLOOKUP(A60,[1]TDSheet!$A:$Y,25,0)</f>
        <v>0</v>
      </c>
      <c r="W60" s="2">
        <f>VLOOKUP(A60,[1]TDSheet!$A:$Z,26,0)</f>
        <v>1.5602</v>
      </c>
      <c r="X60" s="2">
        <f>VLOOKUP(A60,[1]TDSheet!$A:$O,15,0)</f>
        <v>5.4622000000000002</v>
      </c>
      <c r="Z60" s="2">
        <f t="shared" si="6"/>
        <v>0</v>
      </c>
    </row>
    <row r="61" spans="1:26" ht="11.1" customHeight="1" x14ac:dyDescent="0.2">
      <c r="A61" s="8" t="s">
        <v>65</v>
      </c>
      <c r="B61" s="8" t="s">
        <v>9</v>
      </c>
      <c r="C61" s="9">
        <v>-1.3360000000000001</v>
      </c>
      <c r="D61" s="9">
        <v>89.488</v>
      </c>
      <c r="E61" s="9">
        <v>47.933999999999997</v>
      </c>
      <c r="F61" s="9">
        <v>32.715000000000003</v>
      </c>
      <c r="G61" s="25">
        <f>VLOOKUP(A61,[1]TDSheet!$A:$G,7,0)</f>
        <v>1</v>
      </c>
      <c r="H61" s="2">
        <f>VLOOKUP(A61,[1]TDSheet!$A:$H,8,0)</f>
        <v>45</v>
      </c>
      <c r="I61" s="2">
        <f>VLOOKUP(A61,[2]Донецк!$A:$E,4,0)</f>
        <v>46.2</v>
      </c>
      <c r="J61" s="2">
        <f t="shared" si="1"/>
        <v>1.7339999999999947</v>
      </c>
      <c r="K61" s="2">
        <f t="shared" si="2"/>
        <v>47.933999999999997</v>
      </c>
      <c r="M61" s="2">
        <v>25</v>
      </c>
      <c r="P61" s="2">
        <f t="shared" si="3"/>
        <v>15.978</v>
      </c>
      <c r="Q61" s="24">
        <f>10*P61-O61-N61-M61-F61</f>
        <v>102.065</v>
      </c>
      <c r="R61" s="24"/>
      <c r="T61" s="2">
        <f t="shared" si="4"/>
        <v>10</v>
      </c>
      <c r="U61" s="2">
        <f t="shared" si="5"/>
        <v>3.6121542120415575</v>
      </c>
      <c r="V61" s="2">
        <f>VLOOKUP(A61,[1]TDSheet!$A:$Y,25,0)</f>
        <v>9.5299999999999994</v>
      </c>
      <c r="W61" s="2">
        <f>VLOOKUP(A61,[1]TDSheet!$A:$Z,26,0)</f>
        <v>15.802199999999999</v>
      </c>
      <c r="X61" s="2">
        <f>VLOOKUP(A61,[1]TDSheet!$A:$O,15,0)</f>
        <v>10.0092</v>
      </c>
      <c r="Z61" s="2">
        <f t="shared" si="6"/>
        <v>102.065</v>
      </c>
    </row>
    <row r="62" spans="1:26" ht="21.95" customHeight="1" x14ac:dyDescent="0.2">
      <c r="A62" s="8" t="s">
        <v>66</v>
      </c>
      <c r="B62" s="8" t="s">
        <v>9</v>
      </c>
      <c r="C62" s="9">
        <v>-6.83</v>
      </c>
      <c r="D62" s="9">
        <v>67.216999999999999</v>
      </c>
      <c r="E62" s="9">
        <v>38.892000000000003</v>
      </c>
      <c r="F62" s="9">
        <v>21.495000000000001</v>
      </c>
      <c r="G62" s="25">
        <f>VLOOKUP(A62,[1]TDSheet!$A:$G,7,0)</f>
        <v>1</v>
      </c>
      <c r="H62" s="2">
        <f>VLOOKUP(A62,[1]TDSheet!$A:$H,8,0)</f>
        <v>45</v>
      </c>
      <c r="I62" s="2">
        <f>VLOOKUP(A62,[2]Донецк!$A:$E,4,0)</f>
        <v>40.799999999999997</v>
      </c>
      <c r="J62" s="2">
        <f t="shared" si="1"/>
        <v>-1.9079999999999941</v>
      </c>
      <c r="K62" s="2">
        <f t="shared" si="2"/>
        <v>38.892000000000003</v>
      </c>
      <c r="M62" s="2">
        <v>75</v>
      </c>
      <c r="P62" s="2">
        <f t="shared" si="3"/>
        <v>12.964</v>
      </c>
      <c r="Q62" s="24">
        <f t="shared" ref="Q62" si="11">11*P62-O62-N62-M62-F62</f>
        <v>46.109000000000009</v>
      </c>
      <c r="R62" s="24"/>
      <c r="T62" s="2">
        <f t="shared" si="4"/>
        <v>11</v>
      </c>
      <c r="U62" s="2">
        <f t="shared" si="5"/>
        <v>7.4433045356371492</v>
      </c>
      <c r="V62" s="2">
        <f>VLOOKUP(A62,[1]TDSheet!$A:$Y,25,0)</f>
        <v>8.0822000000000003</v>
      </c>
      <c r="W62" s="2">
        <f>VLOOKUP(A62,[1]TDSheet!$A:$Z,26,0)</f>
        <v>11.1206</v>
      </c>
      <c r="X62" s="2">
        <f>VLOOKUP(A62,[1]TDSheet!$A:$O,15,0)</f>
        <v>11.1966</v>
      </c>
      <c r="Z62" s="2">
        <f t="shared" si="6"/>
        <v>46.109000000000009</v>
      </c>
    </row>
    <row r="63" spans="1:26" ht="11.1" customHeight="1" x14ac:dyDescent="0.2">
      <c r="A63" s="8" t="s">
        <v>67</v>
      </c>
      <c r="B63" s="8" t="s">
        <v>13</v>
      </c>
      <c r="C63" s="9">
        <v>85</v>
      </c>
      <c r="D63" s="9"/>
      <c r="E63" s="9">
        <v>27</v>
      </c>
      <c r="F63" s="9"/>
      <c r="G63" s="25">
        <f>VLOOKUP(A63,[1]TDSheet!$A:$G,7,0)</f>
        <v>0.35</v>
      </c>
      <c r="H63" s="2">
        <f>VLOOKUP(A63,[1]TDSheet!$A:$H,8,0)</f>
        <v>40</v>
      </c>
      <c r="I63" s="2">
        <f>VLOOKUP(A63,[2]Донецк!$A:$E,4,0)</f>
        <v>43</v>
      </c>
      <c r="J63" s="2">
        <f t="shared" si="1"/>
        <v>-16</v>
      </c>
      <c r="K63" s="2">
        <f t="shared" si="2"/>
        <v>27</v>
      </c>
      <c r="M63" s="2">
        <v>40</v>
      </c>
      <c r="P63" s="2">
        <f t="shared" si="3"/>
        <v>9</v>
      </c>
      <c r="Q63" s="24">
        <f>10*P63-O63-N63-M63-F63</f>
        <v>50</v>
      </c>
      <c r="R63" s="24"/>
      <c r="T63" s="2">
        <f t="shared" si="4"/>
        <v>10</v>
      </c>
      <c r="U63" s="2">
        <f t="shared" si="5"/>
        <v>4.4444444444444446</v>
      </c>
      <c r="V63" s="2">
        <f>VLOOKUP(A63,[1]TDSheet!$A:$Y,25,0)</f>
        <v>23.4</v>
      </c>
      <c r="W63" s="2">
        <f>VLOOKUP(A63,[1]TDSheet!$A:$Z,26,0)</f>
        <v>9.8000000000000007</v>
      </c>
      <c r="X63" s="2">
        <f>VLOOKUP(A63,[1]TDSheet!$A:$O,15,0)</f>
        <v>11.2</v>
      </c>
      <c r="Z63" s="2">
        <f t="shared" si="6"/>
        <v>17.5</v>
      </c>
    </row>
    <row r="64" spans="1:26" ht="11.1" customHeight="1" x14ac:dyDescent="0.2">
      <c r="A64" s="8" t="s">
        <v>68</v>
      </c>
      <c r="B64" s="8" t="s">
        <v>13</v>
      </c>
      <c r="C64" s="9">
        <v>142</v>
      </c>
      <c r="D64" s="9">
        <v>252</v>
      </c>
      <c r="E64" s="9">
        <v>164</v>
      </c>
      <c r="F64" s="9">
        <v>88</v>
      </c>
      <c r="G64" s="25">
        <f>VLOOKUP(A64,[1]TDSheet!$A:$G,7,0)</f>
        <v>0.4</v>
      </c>
      <c r="H64" s="2">
        <f>VLOOKUP(A64,[1]TDSheet!$A:$H,8,0)</f>
        <v>45</v>
      </c>
      <c r="I64" s="2">
        <f>VLOOKUP(A64,[2]Донецк!$A:$E,4,0)</f>
        <v>162</v>
      </c>
      <c r="J64" s="2">
        <f t="shared" si="1"/>
        <v>2</v>
      </c>
      <c r="K64" s="2">
        <f t="shared" si="2"/>
        <v>164</v>
      </c>
      <c r="M64" s="2">
        <v>970</v>
      </c>
      <c r="P64" s="2">
        <f t="shared" si="3"/>
        <v>54.666666666666664</v>
      </c>
      <c r="Q64" s="24"/>
      <c r="R64" s="24"/>
      <c r="T64" s="2">
        <f t="shared" si="4"/>
        <v>19.353658536585368</v>
      </c>
      <c r="U64" s="2">
        <f t="shared" si="5"/>
        <v>19.353658536585368</v>
      </c>
      <c r="V64" s="2">
        <f>VLOOKUP(A64,[1]TDSheet!$A:$Y,25,0)</f>
        <v>89.2</v>
      </c>
      <c r="W64" s="2">
        <f>VLOOKUP(A64,[1]TDSheet!$A:$Z,26,0)</f>
        <v>111</v>
      </c>
      <c r="X64" s="2">
        <f>VLOOKUP(A64,[1]TDSheet!$A:$O,15,0)</f>
        <v>123.6</v>
      </c>
      <c r="Z64" s="2">
        <f t="shared" si="6"/>
        <v>0</v>
      </c>
    </row>
    <row r="65" spans="1:26" ht="11.1" customHeight="1" x14ac:dyDescent="0.2">
      <c r="A65" s="8" t="s">
        <v>69</v>
      </c>
      <c r="B65" s="8" t="s">
        <v>13</v>
      </c>
      <c r="C65" s="9">
        <v>56</v>
      </c>
      <c r="D65" s="9">
        <v>1</v>
      </c>
      <c r="E65" s="9">
        <v>43</v>
      </c>
      <c r="F65" s="9"/>
      <c r="G65" s="25">
        <f>VLOOKUP(A65,[1]TDSheet!$A:$G,7,0)</f>
        <v>0.45</v>
      </c>
      <c r="H65" s="2">
        <f>VLOOKUP(A65,[1]TDSheet!$A:$H,8,0)</f>
        <v>50</v>
      </c>
      <c r="I65" s="2">
        <f>VLOOKUP(A65,[2]Донецк!$A:$E,4,0)</f>
        <v>45</v>
      </c>
      <c r="J65" s="2">
        <f t="shared" si="1"/>
        <v>-2</v>
      </c>
      <c r="K65" s="2">
        <f t="shared" si="2"/>
        <v>43</v>
      </c>
      <c r="P65" s="2">
        <f t="shared" si="3"/>
        <v>14.333333333333334</v>
      </c>
      <c r="Q65" s="24">
        <v>85</v>
      </c>
      <c r="R65" s="24"/>
      <c r="T65" s="2">
        <f t="shared" si="4"/>
        <v>5.9302325581395348</v>
      </c>
      <c r="U65" s="2">
        <f t="shared" si="5"/>
        <v>0</v>
      </c>
      <c r="V65" s="2">
        <f>VLOOKUP(A65,[1]TDSheet!$A:$Y,25,0)</f>
        <v>10.8</v>
      </c>
      <c r="W65" s="2">
        <f>VLOOKUP(A65,[1]TDSheet!$A:$Z,26,0)</f>
        <v>6.4</v>
      </c>
      <c r="X65" s="2">
        <f>VLOOKUP(A65,[1]TDSheet!$A:$O,15,0)</f>
        <v>3</v>
      </c>
      <c r="Z65" s="2">
        <f t="shared" si="6"/>
        <v>38.25</v>
      </c>
    </row>
    <row r="66" spans="1:26" ht="11.1" customHeight="1" x14ac:dyDescent="0.2">
      <c r="A66" s="8" t="s">
        <v>70</v>
      </c>
      <c r="B66" s="8" t="s">
        <v>9</v>
      </c>
      <c r="C66" s="9">
        <v>-0.125</v>
      </c>
      <c r="D66" s="9">
        <v>368.01299999999998</v>
      </c>
      <c r="E66" s="9">
        <v>64.510000000000005</v>
      </c>
      <c r="F66" s="9">
        <v>296.75200000000001</v>
      </c>
      <c r="G66" s="25">
        <f>VLOOKUP(A66,[1]TDSheet!$A:$G,7,0)</f>
        <v>1</v>
      </c>
      <c r="H66" s="2">
        <f>VLOOKUP(A66,[1]TDSheet!$A:$H,8,0)</f>
        <v>45</v>
      </c>
      <c r="I66" s="2">
        <f>VLOOKUP(A66,[2]Донецк!$A:$E,4,0)</f>
        <v>63.3</v>
      </c>
      <c r="J66" s="2">
        <f t="shared" si="1"/>
        <v>1.210000000000008</v>
      </c>
      <c r="K66" s="2">
        <f t="shared" si="2"/>
        <v>64.510000000000005</v>
      </c>
      <c r="P66" s="2">
        <f t="shared" si="3"/>
        <v>21.503333333333334</v>
      </c>
      <c r="Q66" s="24"/>
      <c r="R66" s="24"/>
      <c r="T66" s="2">
        <f t="shared" si="4"/>
        <v>13.800279026507518</v>
      </c>
      <c r="U66" s="2">
        <f t="shared" si="5"/>
        <v>13.800279026507518</v>
      </c>
      <c r="V66" s="2">
        <f>VLOOKUP(A66,[1]TDSheet!$A:$Y,25,0)</f>
        <v>31.123200000000004</v>
      </c>
      <c r="W66" s="2">
        <f>VLOOKUP(A66,[1]TDSheet!$A:$Z,26,0)</f>
        <v>71.412999999999997</v>
      </c>
      <c r="X66" s="2">
        <f>VLOOKUP(A66,[1]TDSheet!$A:$O,15,0)</f>
        <v>3.9774000000000003</v>
      </c>
      <c r="Z66" s="2">
        <f t="shared" si="6"/>
        <v>0</v>
      </c>
    </row>
    <row r="67" spans="1:26" ht="11.1" customHeight="1" x14ac:dyDescent="0.2">
      <c r="A67" s="8" t="s">
        <v>71</v>
      </c>
      <c r="B67" s="8" t="s">
        <v>13</v>
      </c>
      <c r="C67" s="9">
        <v>7</v>
      </c>
      <c r="D67" s="9"/>
      <c r="E67" s="9">
        <v>-1</v>
      </c>
      <c r="F67" s="9"/>
      <c r="G67" s="25">
        <f>VLOOKUP(A67,[1]TDSheet!$A:$G,7,0)</f>
        <v>0.35</v>
      </c>
      <c r="H67" s="2">
        <f>VLOOKUP(A67,[1]TDSheet!$A:$H,8,0)</f>
        <v>40</v>
      </c>
      <c r="I67" s="2">
        <f>VLOOKUP(A67,[2]Донецк!$A:$E,4,0)</f>
        <v>24</v>
      </c>
      <c r="J67" s="2">
        <f t="shared" si="1"/>
        <v>-25</v>
      </c>
      <c r="K67" s="2">
        <f t="shared" si="2"/>
        <v>-1</v>
      </c>
      <c r="M67" s="2">
        <v>310</v>
      </c>
      <c r="P67" s="2">
        <f t="shared" si="3"/>
        <v>-0.33333333333333331</v>
      </c>
      <c r="Q67" s="24"/>
      <c r="R67" s="24"/>
      <c r="T67" s="2">
        <f t="shared" si="4"/>
        <v>-930</v>
      </c>
      <c r="U67" s="2">
        <f t="shared" si="5"/>
        <v>-930</v>
      </c>
      <c r="V67" s="2">
        <f>VLOOKUP(A67,[1]TDSheet!$A:$Y,25,0)</f>
        <v>16.2</v>
      </c>
      <c r="W67" s="2">
        <f>VLOOKUP(A67,[1]TDSheet!$A:$Z,26,0)</f>
        <v>21.6</v>
      </c>
      <c r="X67" s="2">
        <f>VLOOKUP(A67,[1]TDSheet!$A:$O,15,0)</f>
        <v>39.6</v>
      </c>
      <c r="Z67" s="2">
        <f t="shared" si="6"/>
        <v>0</v>
      </c>
    </row>
    <row r="68" spans="1:26" ht="11.1" customHeight="1" x14ac:dyDescent="0.2">
      <c r="A68" s="8" t="s">
        <v>72</v>
      </c>
      <c r="B68" s="8" t="s">
        <v>9</v>
      </c>
      <c r="C68" s="9">
        <v>5.6689999999999996</v>
      </c>
      <c r="D68" s="9"/>
      <c r="E68" s="9"/>
      <c r="F68" s="9"/>
      <c r="G68" s="25">
        <f>VLOOKUP(A68,[1]TDSheet!$A:$G,7,0)</f>
        <v>0</v>
      </c>
      <c r="H68" s="2" t="e">
        <f>VLOOKUP(A68,[1]TDSheet!$A:$H,8,0)</f>
        <v>#N/A</v>
      </c>
      <c r="I68" s="2">
        <f>VLOOKUP(A68,[2]Донецк!$A:$E,4,0)</f>
        <v>2.8</v>
      </c>
      <c r="J68" s="2">
        <f t="shared" si="1"/>
        <v>-2.8</v>
      </c>
      <c r="K68" s="2">
        <f t="shared" si="2"/>
        <v>0</v>
      </c>
      <c r="P68" s="2">
        <f t="shared" si="3"/>
        <v>0</v>
      </c>
      <c r="Q68" s="24"/>
      <c r="R68" s="24"/>
      <c r="T68" s="2" t="e">
        <f t="shared" si="4"/>
        <v>#DIV/0!</v>
      </c>
      <c r="U68" s="2" t="e">
        <f t="shared" si="5"/>
        <v>#DIV/0!</v>
      </c>
      <c r="V68" s="2">
        <f>VLOOKUP(A68,[1]TDSheet!$A:$Y,25,0)</f>
        <v>0</v>
      </c>
      <c r="W68" s="2">
        <f>VLOOKUP(A68,[1]TDSheet!$A:$Z,26,0)</f>
        <v>0</v>
      </c>
      <c r="X68" s="2">
        <f>VLOOKUP(A68,[1]TDSheet!$A:$O,15,0)</f>
        <v>0</v>
      </c>
      <c r="Z68" s="2">
        <f t="shared" si="6"/>
        <v>0</v>
      </c>
    </row>
    <row r="69" spans="1:26" ht="11.1" customHeight="1" x14ac:dyDescent="0.2">
      <c r="A69" s="8" t="s">
        <v>73</v>
      </c>
      <c r="B69" s="8" t="s">
        <v>13</v>
      </c>
      <c r="C69" s="9">
        <v>837</v>
      </c>
      <c r="D69" s="9">
        <v>372</v>
      </c>
      <c r="E69" s="9">
        <v>826</v>
      </c>
      <c r="F69" s="9">
        <v>259</v>
      </c>
      <c r="G69" s="25">
        <f>VLOOKUP(A69,[1]TDSheet!$A:$G,7,0)</f>
        <v>0.4</v>
      </c>
      <c r="H69" s="2">
        <f>VLOOKUP(A69,[1]TDSheet!$A:$H,8,0)</f>
        <v>40</v>
      </c>
      <c r="I69" s="2">
        <f>VLOOKUP(A69,[2]Донецк!$A:$E,4,0)</f>
        <v>827</v>
      </c>
      <c r="J69" s="2">
        <f t="shared" si="1"/>
        <v>-1</v>
      </c>
      <c r="K69" s="2">
        <f t="shared" si="2"/>
        <v>124</v>
      </c>
      <c r="L69" s="2">
        <f>VLOOKUP(A69,[3]TDSheet!$A:$V,6,0)</f>
        <v>702</v>
      </c>
      <c r="M69" s="2">
        <v>400</v>
      </c>
      <c r="P69" s="2">
        <f t="shared" si="3"/>
        <v>41.333333333333336</v>
      </c>
      <c r="Q69" s="24"/>
      <c r="R69" s="24"/>
      <c r="T69" s="2">
        <f t="shared" si="4"/>
        <v>15.943548387096774</v>
      </c>
      <c r="U69" s="2">
        <f t="shared" si="5"/>
        <v>15.943548387096774</v>
      </c>
      <c r="V69" s="2">
        <f>VLOOKUP(A69,[1]TDSheet!$A:$Y,25,0)</f>
        <v>65.599999999999994</v>
      </c>
      <c r="W69" s="2">
        <f>VLOOKUP(A69,[1]TDSheet!$A:$Z,26,0)</f>
        <v>100.2</v>
      </c>
      <c r="X69" s="2">
        <f>VLOOKUP(A69,[1]TDSheet!$A:$O,15,0)</f>
        <v>81.599999999999994</v>
      </c>
      <c r="Z69" s="2">
        <f t="shared" si="6"/>
        <v>0</v>
      </c>
    </row>
    <row r="70" spans="1:26" ht="11.1" customHeight="1" x14ac:dyDescent="0.2">
      <c r="A70" s="8" t="s">
        <v>74</v>
      </c>
      <c r="B70" s="8" t="s">
        <v>13</v>
      </c>
      <c r="C70" s="9">
        <v>928</v>
      </c>
      <c r="D70" s="9">
        <v>708</v>
      </c>
      <c r="E70" s="9">
        <v>902</v>
      </c>
      <c r="F70" s="9">
        <v>558</v>
      </c>
      <c r="G70" s="25">
        <f>VLOOKUP(A70,[1]TDSheet!$A:$G,7,0)</f>
        <v>0.4</v>
      </c>
      <c r="H70" s="2">
        <f>VLOOKUP(A70,[1]TDSheet!$A:$H,8,0)</f>
        <v>45</v>
      </c>
      <c r="I70" s="2">
        <f>VLOOKUP(A70,[2]Донецк!$A:$E,4,0)</f>
        <v>912</v>
      </c>
      <c r="J70" s="2">
        <f t="shared" si="1"/>
        <v>-10</v>
      </c>
      <c r="K70" s="2">
        <f t="shared" si="2"/>
        <v>200</v>
      </c>
      <c r="L70" s="2">
        <f>VLOOKUP(A70,[3]TDSheet!$A:$V,6,0)</f>
        <v>702</v>
      </c>
      <c r="M70" s="2">
        <v>25</v>
      </c>
      <c r="P70" s="2">
        <f t="shared" si="3"/>
        <v>66.666666666666671</v>
      </c>
      <c r="Q70" s="24">
        <f t="shared" ref="Q70" si="12">11*P70-O70-N70-M70-F70</f>
        <v>150.33333333333337</v>
      </c>
      <c r="R70" s="24"/>
      <c r="T70" s="2">
        <f t="shared" si="4"/>
        <v>11</v>
      </c>
      <c r="U70" s="2">
        <f t="shared" si="5"/>
        <v>8.7449999999999992</v>
      </c>
      <c r="V70" s="2">
        <f>VLOOKUP(A70,[1]TDSheet!$A:$Y,25,0)</f>
        <v>115.4</v>
      </c>
      <c r="W70" s="2">
        <f>VLOOKUP(A70,[1]TDSheet!$A:$Z,26,0)</f>
        <v>152.4</v>
      </c>
      <c r="X70" s="2">
        <f>VLOOKUP(A70,[1]TDSheet!$A:$O,15,0)</f>
        <v>87</v>
      </c>
      <c r="Z70" s="2">
        <f t="shared" si="6"/>
        <v>60.133333333333354</v>
      </c>
    </row>
    <row r="71" spans="1:26" ht="11.1" customHeight="1" x14ac:dyDescent="0.2">
      <c r="A71" s="8" t="s">
        <v>75</v>
      </c>
      <c r="B71" s="8" t="s">
        <v>13</v>
      </c>
      <c r="C71" s="9">
        <v>343</v>
      </c>
      <c r="D71" s="9"/>
      <c r="E71" s="9">
        <v>270</v>
      </c>
      <c r="F71" s="9">
        <v>28</v>
      </c>
      <c r="G71" s="25">
        <f>VLOOKUP(A71,[1]TDSheet!$A:$G,7,0)</f>
        <v>0.4</v>
      </c>
      <c r="H71" s="2">
        <f>VLOOKUP(A71,[1]TDSheet!$A:$H,8,0)</f>
        <v>40</v>
      </c>
      <c r="I71" s="2">
        <f>VLOOKUP(A71,[2]Донецк!$A:$E,4,0)</f>
        <v>273</v>
      </c>
      <c r="J71" s="2">
        <f t="shared" ref="J71:J121" si="13">E71-I71</f>
        <v>-3</v>
      </c>
      <c r="K71" s="2">
        <f t="shared" ref="K71:K121" si="14">E71-L71</f>
        <v>18</v>
      </c>
      <c r="L71" s="2">
        <f>VLOOKUP(A71,[3]TDSheet!$A:$V,6,0)</f>
        <v>252</v>
      </c>
      <c r="M71" s="2">
        <v>55</v>
      </c>
      <c r="P71" s="2">
        <f t="shared" ref="P71:P121" si="15">K71/3</f>
        <v>6</v>
      </c>
      <c r="Q71" s="24"/>
      <c r="R71" s="24"/>
      <c r="T71" s="2">
        <f t="shared" ref="T71:T121" si="16">(F71+M71+N71+O71+Q71)/P71</f>
        <v>13.833333333333334</v>
      </c>
      <c r="U71" s="2">
        <f t="shared" ref="U71:U121" si="17">(F71+M71+N71+O71)/P71</f>
        <v>13.833333333333334</v>
      </c>
      <c r="V71" s="2">
        <f>VLOOKUP(A71,[1]TDSheet!$A:$Y,25,0)</f>
        <v>2</v>
      </c>
      <c r="W71" s="2">
        <f>VLOOKUP(A71,[1]TDSheet!$A:$Z,26,0)</f>
        <v>12.6</v>
      </c>
      <c r="X71" s="2">
        <f>VLOOKUP(A71,[1]TDSheet!$A:$O,15,0)</f>
        <v>13.4</v>
      </c>
      <c r="Z71" s="2">
        <f t="shared" ref="Z71:Z121" si="18">Q71*G71</f>
        <v>0</v>
      </c>
    </row>
    <row r="72" spans="1:26" ht="11.1" customHeight="1" x14ac:dyDescent="0.2">
      <c r="A72" s="8" t="s">
        <v>76</v>
      </c>
      <c r="B72" s="8" t="s">
        <v>9</v>
      </c>
      <c r="C72" s="9">
        <v>62.92</v>
      </c>
      <c r="D72" s="9">
        <v>50.003</v>
      </c>
      <c r="E72" s="9">
        <v>61.112000000000002</v>
      </c>
      <c r="F72" s="9">
        <v>21.632000000000001</v>
      </c>
      <c r="G72" s="25">
        <f>VLOOKUP(A72,[1]TDSheet!$A:$G,7,0)</f>
        <v>1</v>
      </c>
      <c r="H72" s="2">
        <f>VLOOKUP(A72,[1]TDSheet!$A:$H,8,0)</f>
        <v>50</v>
      </c>
      <c r="I72" s="2">
        <f>VLOOKUP(A72,[2]Донецк!$A:$E,4,0)</f>
        <v>55.2</v>
      </c>
      <c r="J72" s="2">
        <f t="shared" si="13"/>
        <v>5.911999999999999</v>
      </c>
      <c r="K72" s="2">
        <f t="shared" si="14"/>
        <v>61.112000000000002</v>
      </c>
      <c r="M72" s="2">
        <v>200</v>
      </c>
      <c r="P72" s="2">
        <f t="shared" si="15"/>
        <v>20.370666666666668</v>
      </c>
      <c r="Q72" s="24"/>
      <c r="R72" s="24"/>
      <c r="T72" s="2">
        <f t="shared" si="16"/>
        <v>10.879958109700222</v>
      </c>
      <c r="U72" s="2">
        <f t="shared" si="17"/>
        <v>10.879958109700222</v>
      </c>
      <c r="V72" s="2">
        <f>VLOOKUP(A72,[1]TDSheet!$A:$Y,25,0)</f>
        <v>17.807600000000001</v>
      </c>
      <c r="W72" s="2">
        <f>VLOOKUP(A72,[1]TDSheet!$A:$Z,26,0)</f>
        <v>24.260400000000001</v>
      </c>
      <c r="X72" s="2">
        <f>VLOOKUP(A72,[1]TDSheet!$A:$O,15,0)</f>
        <v>27.552199999999999</v>
      </c>
      <c r="Z72" s="2">
        <f t="shared" si="18"/>
        <v>0</v>
      </c>
    </row>
    <row r="73" spans="1:26" ht="11.1" customHeight="1" x14ac:dyDescent="0.2">
      <c r="A73" s="8" t="s">
        <v>77</v>
      </c>
      <c r="B73" s="8" t="s">
        <v>9</v>
      </c>
      <c r="C73" s="9">
        <v>112.812</v>
      </c>
      <c r="D73" s="9">
        <v>205.733</v>
      </c>
      <c r="E73" s="9">
        <v>213.74600000000001</v>
      </c>
      <c r="F73" s="9"/>
      <c r="G73" s="25">
        <f>VLOOKUP(A73,[1]TDSheet!$A:$G,7,0)</f>
        <v>1</v>
      </c>
      <c r="H73" s="2">
        <f>VLOOKUP(A73,[1]TDSheet!$A:$H,8,0)</f>
        <v>50</v>
      </c>
      <c r="I73" s="2">
        <f>VLOOKUP(A73,[2]Донецк!$A:$E,4,0)</f>
        <v>203.32900000000001</v>
      </c>
      <c r="J73" s="2">
        <f t="shared" si="13"/>
        <v>10.417000000000002</v>
      </c>
      <c r="K73" s="2">
        <f t="shared" si="14"/>
        <v>213.74600000000001</v>
      </c>
      <c r="M73" s="2">
        <v>35</v>
      </c>
      <c r="P73" s="2">
        <f t="shared" si="15"/>
        <v>71.248666666666665</v>
      </c>
      <c r="Q73" s="24">
        <f>6*P73-O73-N73-M73-F73</f>
        <v>392.49199999999996</v>
      </c>
      <c r="R73" s="24"/>
      <c r="T73" s="2">
        <f t="shared" si="16"/>
        <v>6</v>
      </c>
      <c r="U73" s="2">
        <f t="shared" si="17"/>
        <v>0.49123726291954001</v>
      </c>
      <c r="V73" s="2">
        <f>VLOOKUP(A73,[1]TDSheet!$A:$Y,25,0)</f>
        <v>38.483999999999995</v>
      </c>
      <c r="W73" s="2">
        <f>VLOOKUP(A73,[1]TDSheet!$A:$Z,26,0)</f>
        <v>47.743600000000001</v>
      </c>
      <c r="X73" s="2">
        <f>VLOOKUP(A73,[1]TDSheet!$A:$O,15,0)</f>
        <v>30.844999999999999</v>
      </c>
      <c r="Z73" s="2">
        <f t="shared" si="18"/>
        <v>392.49199999999996</v>
      </c>
    </row>
    <row r="74" spans="1:26" ht="21.95" customHeight="1" x14ac:dyDescent="0.2">
      <c r="A74" s="8" t="s">
        <v>78</v>
      </c>
      <c r="B74" s="8" t="s">
        <v>9</v>
      </c>
      <c r="C74" s="9">
        <v>17.469000000000001</v>
      </c>
      <c r="D74" s="9">
        <v>98.32</v>
      </c>
      <c r="E74" s="9">
        <v>95.754000000000005</v>
      </c>
      <c r="F74" s="9"/>
      <c r="G74" s="25">
        <f>VLOOKUP(A74,[1]TDSheet!$A:$G,7,0)</f>
        <v>1</v>
      </c>
      <c r="H74" s="2">
        <f>VLOOKUP(A74,[1]TDSheet!$A:$H,8,0)</f>
        <v>55</v>
      </c>
      <c r="I74" s="2">
        <f>VLOOKUP(A74,[2]Донецк!$A:$E,4,0)</f>
        <v>103.155</v>
      </c>
      <c r="J74" s="2">
        <f t="shared" si="13"/>
        <v>-7.4009999999999962</v>
      </c>
      <c r="K74" s="2">
        <f t="shared" si="14"/>
        <v>95.754000000000005</v>
      </c>
      <c r="M74" s="2">
        <v>450</v>
      </c>
      <c r="P74" s="2">
        <f t="shared" si="15"/>
        <v>31.918000000000003</v>
      </c>
      <c r="Q74" s="24"/>
      <c r="R74" s="24"/>
      <c r="T74" s="2">
        <f t="shared" si="16"/>
        <v>14.098627733567264</v>
      </c>
      <c r="U74" s="2">
        <f t="shared" si="17"/>
        <v>14.098627733567264</v>
      </c>
      <c r="V74" s="2">
        <f>VLOOKUP(A74,[1]TDSheet!$A:$Y,25,0)</f>
        <v>24.663599999999999</v>
      </c>
      <c r="W74" s="2">
        <f>VLOOKUP(A74,[1]TDSheet!$A:$Z,26,0)</f>
        <v>39.605200000000004</v>
      </c>
      <c r="X74" s="2">
        <f>VLOOKUP(A74,[1]TDSheet!$A:$O,15,0)</f>
        <v>55.451000000000001</v>
      </c>
      <c r="Z74" s="2">
        <f t="shared" si="18"/>
        <v>0</v>
      </c>
    </row>
    <row r="75" spans="1:26" ht="21.95" customHeight="1" x14ac:dyDescent="0.2">
      <c r="A75" s="8" t="s">
        <v>79</v>
      </c>
      <c r="B75" s="8" t="s">
        <v>9</v>
      </c>
      <c r="C75" s="9">
        <v>28.995999999999999</v>
      </c>
      <c r="D75" s="9"/>
      <c r="E75" s="9"/>
      <c r="F75" s="9"/>
      <c r="G75" s="25">
        <f>VLOOKUP(A75,[1]TDSheet!$A:$G,7,0)</f>
        <v>0</v>
      </c>
      <c r="H75" s="2" t="e">
        <f>VLOOKUP(A75,[1]TDSheet!$A:$H,8,0)</f>
        <v>#N/A</v>
      </c>
      <c r="I75" s="2">
        <f>VLOOKUP(A75,[2]Донецк!$A:$E,4,0)</f>
        <v>2.8</v>
      </c>
      <c r="J75" s="2">
        <f t="shared" si="13"/>
        <v>-2.8</v>
      </c>
      <c r="K75" s="2">
        <f t="shared" si="14"/>
        <v>0</v>
      </c>
      <c r="P75" s="2">
        <f t="shared" si="15"/>
        <v>0</v>
      </c>
      <c r="Q75" s="24"/>
      <c r="R75" s="24"/>
      <c r="T75" s="2" t="e">
        <f t="shared" si="16"/>
        <v>#DIV/0!</v>
      </c>
      <c r="U75" s="2" t="e">
        <f t="shared" si="17"/>
        <v>#DIV/0!</v>
      </c>
      <c r="V75" s="2">
        <f>VLOOKUP(A75,[1]TDSheet!$A:$Y,25,0)</f>
        <v>0</v>
      </c>
      <c r="W75" s="2">
        <f>VLOOKUP(A75,[1]TDSheet!$A:$Z,26,0)</f>
        <v>0</v>
      </c>
      <c r="X75" s="2">
        <f>VLOOKUP(A75,[1]TDSheet!$A:$O,15,0)</f>
        <v>0</v>
      </c>
      <c r="Z75" s="2">
        <f t="shared" si="18"/>
        <v>0</v>
      </c>
    </row>
    <row r="76" spans="1:26" ht="21.95" customHeight="1" x14ac:dyDescent="0.2">
      <c r="A76" s="8" t="s">
        <v>80</v>
      </c>
      <c r="B76" s="8" t="s">
        <v>9</v>
      </c>
      <c r="C76" s="9">
        <v>45.984999999999999</v>
      </c>
      <c r="D76" s="9">
        <v>68.888999999999996</v>
      </c>
      <c r="E76" s="9">
        <v>26.792999999999999</v>
      </c>
      <c r="F76" s="9">
        <v>33.216000000000001</v>
      </c>
      <c r="G76" s="25">
        <f>VLOOKUP(A76,[1]TDSheet!$A:$G,7,0)</f>
        <v>1</v>
      </c>
      <c r="H76" s="2">
        <f>VLOOKUP(A76,[1]TDSheet!$A:$H,8,0)</f>
        <v>40</v>
      </c>
      <c r="I76" s="2">
        <f>VLOOKUP(A76,[2]Донецк!$A:$E,4,0)</f>
        <v>27.9</v>
      </c>
      <c r="J76" s="2">
        <f t="shared" si="13"/>
        <v>-1.1069999999999993</v>
      </c>
      <c r="K76" s="2">
        <f t="shared" si="14"/>
        <v>26.792999999999999</v>
      </c>
      <c r="M76" s="2">
        <v>230</v>
      </c>
      <c r="P76" s="2">
        <f t="shared" si="15"/>
        <v>8.9309999999999992</v>
      </c>
      <c r="Q76" s="24"/>
      <c r="R76" s="24"/>
      <c r="T76" s="2">
        <f t="shared" si="16"/>
        <v>29.47217556824544</v>
      </c>
      <c r="U76" s="2">
        <f t="shared" si="17"/>
        <v>29.47217556824544</v>
      </c>
      <c r="V76" s="2">
        <f>VLOOKUP(A76,[1]TDSheet!$A:$Y,25,0)</f>
        <v>13.5322</v>
      </c>
      <c r="W76" s="2">
        <f>VLOOKUP(A76,[1]TDSheet!$A:$Z,26,0)</f>
        <v>29.752199999999998</v>
      </c>
      <c r="X76" s="2">
        <f>VLOOKUP(A76,[1]TDSheet!$A:$O,15,0)</f>
        <v>27.964400000000001</v>
      </c>
      <c r="Z76" s="2">
        <f t="shared" si="18"/>
        <v>0</v>
      </c>
    </row>
    <row r="77" spans="1:26" ht="11.1" customHeight="1" x14ac:dyDescent="0.2">
      <c r="A77" s="8" t="s">
        <v>81</v>
      </c>
      <c r="B77" s="8" t="s">
        <v>13</v>
      </c>
      <c r="C77" s="9">
        <v>331</v>
      </c>
      <c r="D77" s="9"/>
      <c r="E77" s="9">
        <v>137</v>
      </c>
      <c r="F77" s="9">
        <v>101</v>
      </c>
      <c r="G77" s="25">
        <f>VLOOKUP(A77,[1]TDSheet!$A:$G,7,0)</f>
        <v>0.4</v>
      </c>
      <c r="H77" s="2">
        <f>VLOOKUP(A77,[1]TDSheet!$A:$H,8,0)</f>
        <v>45</v>
      </c>
      <c r="I77" s="2">
        <f>VLOOKUP(A77,[2]Донецк!$A:$E,4,0)</f>
        <v>137</v>
      </c>
      <c r="J77" s="2">
        <f t="shared" si="13"/>
        <v>0</v>
      </c>
      <c r="K77" s="2">
        <f t="shared" si="14"/>
        <v>137</v>
      </c>
      <c r="P77" s="2">
        <f t="shared" si="15"/>
        <v>45.666666666666664</v>
      </c>
      <c r="Q77" s="24">
        <f>8*P77-O77-N77-M77-F77</f>
        <v>264.33333333333331</v>
      </c>
      <c r="R77" s="24"/>
      <c r="T77" s="2">
        <f t="shared" si="16"/>
        <v>8</v>
      </c>
      <c r="U77" s="2">
        <f t="shared" si="17"/>
        <v>2.2116788321167884</v>
      </c>
      <c r="V77" s="2">
        <f>VLOOKUP(A77,[1]TDSheet!$A:$Y,25,0)</f>
        <v>65.599999999999994</v>
      </c>
      <c r="W77" s="2">
        <f>VLOOKUP(A77,[1]TDSheet!$A:$Z,26,0)</f>
        <v>13</v>
      </c>
      <c r="X77" s="2">
        <f>VLOOKUP(A77,[1]TDSheet!$A:$O,15,0)</f>
        <v>17.399999999999999</v>
      </c>
      <c r="Z77" s="2">
        <f t="shared" si="18"/>
        <v>105.73333333333333</v>
      </c>
    </row>
    <row r="78" spans="1:26" ht="21.95" customHeight="1" x14ac:dyDescent="0.2">
      <c r="A78" s="8" t="s">
        <v>82</v>
      </c>
      <c r="B78" s="8" t="s">
        <v>13</v>
      </c>
      <c r="C78" s="9">
        <v>3</v>
      </c>
      <c r="D78" s="9">
        <v>90</v>
      </c>
      <c r="E78" s="9">
        <v>63</v>
      </c>
      <c r="F78" s="9">
        <v>26</v>
      </c>
      <c r="G78" s="25">
        <f>VLOOKUP(A78,[1]TDSheet!$A:$G,7,0)</f>
        <v>0.35</v>
      </c>
      <c r="H78" s="2">
        <f>VLOOKUP(A78,[1]TDSheet!$A:$H,8,0)</f>
        <v>40</v>
      </c>
      <c r="I78" s="2">
        <f>VLOOKUP(A78,[2]Донецк!$A:$E,4,0)</f>
        <v>71</v>
      </c>
      <c r="J78" s="2">
        <f t="shared" si="13"/>
        <v>-8</v>
      </c>
      <c r="K78" s="2">
        <f t="shared" si="14"/>
        <v>63</v>
      </c>
      <c r="P78" s="2">
        <f t="shared" si="15"/>
        <v>21</v>
      </c>
      <c r="Q78" s="24">
        <f>7*P78-O78-N78-M78-F78</f>
        <v>121</v>
      </c>
      <c r="R78" s="24"/>
      <c r="T78" s="2">
        <f t="shared" si="16"/>
        <v>7</v>
      </c>
      <c r="U78" s="2">
        <f t="shared" si="17"/>
        <v>1.2380952380952381</v>
      </c>
      <c r="V78" s="2">
        <f>VLOOKUP(A78,[1]TDSheet!$A:$Y,25,0)</f>
        <v>8.6</v>
      </c>
      <c r="W78" s="2">
        <f>VLOOKUP(A78,[1]TDSheet!$A:$Z,26,0)</f>
        <v>18.399999999999999</v>
      </c>
      <c r="X78" s="2">
        <f>VLOOKUP(A78,[1]TDSheet!$A:$O,15,0)</f>
        <v>5.4</v>
      </c>
      <c r="Z78" s="2">
        <f t="shared" si="18"/>
        <v>42.349999999999994</v>
      </c>
    </row>
    <row r="79" spans="1:26" ht="21.95" customHeight="1" x14ac:dyDescent="0.2">
      <c r="A79" s="8" t="s">
        <v>83</v>
      </c>
      <c r="B79" s="8" t="s">
        <v>13</v>
      </c>
      <c r="C79" s="9">
        <v>42</v>
      </c>
      <c r="D79" s="9"/>
      <c r="E79" s="9">
        <v>42</v>
      </c>
      <c r="F79" s="9"/>
      <c r="G79" s="25">
        <v>0</v>
      </c>
      <c r="H79" s="2" t="e">
        <f>VLOOKUP(A79,[1]TDSheet!$A:$H,8,0)</f>
        <v>#N/A</v>
      </c>
      <c r="I79" s="2">
        <f>VLOOKUP(A79,[2]Донецк!$A:$E,4,0)</f>
        <v>42</v>
      </c>
      <c r="J79" s="2">
        <f t="shared" si="13"/>
        <v>0</v>
      </c>
      <c r="K79" s="2">
        <f t="shared" si="14"/>
        <v>0</v>
      </c>
      <c r="L79" s="2">
        <f>VLOOKUP(A79,[3]TDSheet!$A:$V,6,0)</f>
        <v>42</v>
      </c>
      <c r="P79" s="2">
        <f t="shared" si="15"/>
        <v>0</v>
      </c>
      <c r="Q79" s="24"/>
      <c r="R79" s="24"/>
      <c r="T79" s="2" t="e">
        <f t="shared" si="16"/>
        <v>#DIV/0!</v>
      </c>
      <c r="U79" s="2" t="e">
        <f t="shared" si="17"/>
        <v>#DIV/0!</v>
      </c>
      <c r="V79" s="2">
        <v>0</v>
      </c>
      <c r="W79" s="2">
        <v>0</v>
      </c>
      <c r="X79" s="2">
        <v>0</v>
      </c>
      <c r="Z79" s="2">
        <f t="shared" si="18"/>
        <v>0</v>
      </c>
    </row>
    <row r="80" spans="1:26" ht="21.95" customHeight="1" x14ac:dyDescent="0.2">
      <c r="A80" s="8" t="s">
        <v>84</v>
      </c>
      <c r="B80" s="8" t="s">
        <v>13</v>
      </c>
      <c r="C80" s="9">
        <v>666</v>
      </c>
      <c r="D80" s="9"/>
      <c r="E80" s="9">
        <v>653</v>
      </c>
      <c r="F80" s="9"/>
      <c r="G80" s="25">
        <f>VLOOKUP(A80,[1]TDSheet!$A:$G,7,0)</f>
        <v>0</v>
      </c>
      <c r="H80" s="2">
        <f>VLOOKUP(A80,[1]TDSheet!$A:$H,8,0)</f>
        <v>60</v>
      </c>
      <c r="I80" s="2">
        <f>VLOOKUP(A80,[2]Донецк!$A:$E,4,0)</f>
        <v>657</v>
      </c>
      <c r="J80" s="2">
        <f t="shared" si="13"/>
        <v>-4</v>
      </c>
      <c r="K80" s="2">
        <f t="shared" si="14"/>
        <v>3</v>
      </c>
      <c r="L80" s="2">
        <f>VLOOKUP(A80,[3]TDSheet!$A:$V,6,0)</f>
        <v>650</v>
      </c>
      <c r="P80" s="2">
        <f t="shared" si="15"/>
        <v>1</v>
      </c>
      <c r="Q80" s="24"/>
      <c r="R80" s="24"/>
      <c r="T80" s="2">
        <f t="shared" si="16"/>
        <v>0</v>
      </c>
      <c r="U80" s="2">
        <f t="shared" si="17"/>
        <v>0</v>
      </c>
      <c r="V80" s="2">
        <f>VLOOKUP(A80,[1]TDSheet!$A:$Y,25,0)</f>
        <v>0.6</v>
      </c>
      <c r="W80" s="2">
        <f>VLOOKUP(A80,[1]TDSheet!$A:$Z,26,0)</f>
        <v>0</v>
      </c>
      <c r="X80" s="2">
        <f>VLOOKUP(A80,[1]TDSheet!$A:$O,15,0)</f>
        <v>0.8</v>
      </c>
      <c r="Z80" s="2">
        <f t="shared" si="18"/>
        <v>0</v>
      </c>
    </row>
    <row r="81" spans="1:26" ht="21.95" customHeight="1" x14ac:dyDescent="0.2">
      <c r="A81" s="8" t="s">
        <v>85</v>
      </c>
      <c r="B81" s="8" t="s">
        <v>13</v>
      </c>
      <c r="C81" s="9">
        <v>88</v>
      </c>
      <c r="D81" s="9"/>
      <c r="E81" s="9">
        <v>88</v>
      </c>
      <c r="F81" s="9"/>
      <c r="G81" s="25">
        <f>VLOOKUP(A81,[1]TDSheet!$A:$G,7,0)</f>
        <v>0</v>
      </c>
      <c r="H81" s="2" t="e">
        <f>VLOOKUP(A81,[1]TDSheet!$A:$H,8,0)</f>
        <v>#N/A</v>
      </c>
      <c r="I81" s="2">
        <f>VLOOKUP(A81,[2]Донецк!$A:$E,4,0)</f>
        <v>88</v>
      </c>
      <c r="J81" s="2">
        <f t="shared" si="13"/>
        <v>0</v>
      </c>
      <c r="K81" s="2">
        <f t="shared" si="14"/>
        <v>0</v>
      </c>
      <c r="L81" s="2">
        <f>VLOOKUP(A81,[3]TDSheet!$A:$V,6,0)</f>
        <v>88</v>
      </c>
      <c r="P81" s="2">
        <f t="shared" si="15"/>
        <v>0</v>
      </c>
      <c r="Q81" s="24"/>
      <c r="R81" s="24"/>
      <c r="T81" s="2" t="e">
        <f t="shared" si="16"/>
        <v>#DIV/0!</v>
      </c>
      <c r="U81" s="2" t="e">
        <f t="shared" si="17"/>
        <v>#DIV/0!</v>
      </c>
      <c r="V81" s="2">
        <f>VLOOKUP(A81,[1]TDSheet!$A:$Y,25,0)</f>
        <v>0</v>
      </c>
      <c r="W81" s="2">
        <f>VLOOKUP(A81,[1]TDSheet!$A:$Z,26,0)</f>
        <v>0</v>
      </c>
      <c r="X81" s="2">
        <f>VLOOKUP(A81,[1]TDSheet!$A:$O,15,0)</f>
        <v>0</v>
      </c>
      <c r="Z81" s="2">
        <f t="shared" si="18"/>
        <v>0</v>
      </c>
    </row>
    <row r="82" spans="1:26" ht="21.95" customHeight="1" x14ac:dyDescent="0.2">
      <c r="A82" s="8" t="s">
        <v>86</v>
      </c>
      <c r="B82" s="8" t="s">
        <v>13</v>
      </c>
      <c r="C82" s="9">
        <v>150</v>
      </c>
      <c r="D82" s="9">
        <v>1</v>
      </c>
      <c r="E82" s="9">
        <v>151</v>
      </c>
      <c r="F82" s="9"/>
      <c r="G82" s="25">
        <f>VLOOKUP(A82,[1]TDSheet!$A:$G,7,0)</f>
        <v>0</v>
      </c>
      <c r="H82" s="2" t="e">
        <f>VLOOKUP(A82,[1]TDSheet!$A:$H,8,0)</f>
        <v>#N/A</v>
      </c>
      <c r="I82" s="2">
        <f>VLOOKUP(A82,[2]Донецк!$A:$E,4,0)</f>
        <v>163</v>
      </c>
      <c r="J82" s="2">
        <f t="shared" si="13"/>
        <v>-12</v>
      </c>
      <c r="K82" s="2">
        <f t="shared" si="14"/>
        <v>1</v>
      </c>
      <c r="L82" s="2">
        <f>VLOOKUP(A82,[3]TDSheet!$A:$V,6,0)</f>
        <v>150</v>
      </c>
      <c r="P82" s="2">
        <f t="shared" si="15"/>
        <v>0.33333333333333331</v>
      </c>
      <c r="Q82" s="24"/>
      <c r="R82" s="24"/>
      <c r="T82" s="2">
        <f t="shared" si="16"/>
        <v>0</v>
      </c>
      <c r="U82" s="2">
        <f t="shared" si="17"/>
        <v>0</v>
      </c>
      <c r="V82" s="2">
        <f>VLOOKUP(A82,[1]TDSheet!$A:$Y,25,0)</f>
        <v>0</v>
      </c>
      <c r="W82" s="2">
        <f>VLOOKUP(A82,[1]TDSheet!$A:$Z,26,0)</f>
        <v>0</v>
      </c>
      <c r="X82" s="2">
        <f>VLOOKUP(A82,[1]TDSheet!$A:$O,15,0)</f>
        <v>-0.2</v>
      </c>
      <c r="Z82" s="2">
        <f t="shared" si="18"/>
        <v>0</v>
      </c>
    </row>
    <row r="83" spans="1:26" ht="21.95" customHeight="1" x14ac:dyDescent="0.2">
      <c r="A83" s="8" t="s">
        <v>87</v>
      </c>
      <c r="B83" s="8" t="s">
        <v>13</v>
      </c>
      <c r="C83" s="9">
        <v>1500</v>
      </c>
      <c r="D83" s="9"/>
      <c r="E83" s="9">
        <v>1500</v>
      </c>
      <c r="F83" s="9"/>
      <c r="G83" s="25">
        <f>VLOOKUP(A83,[1]TDSheet!$A:$G,7,0)</f>
        <v>0</v>
      </c>
      <c r="H83" s="2" t="e">
        <f>VLOOKUP(A83,[1]TDSheet!$A:$H,8,0)</f>
        <v>#N/A</v>
      </c>
      <c r="I83" s="2">
        <f>VLOOKUP(A83,[2]Донецк!$A:$E,4,0)</f>
        <v>1501</v>
      </c>
      <c r="J83" s="2">
        <f t="shared" si="13"/>
        <v>-1</v>
      </c>
      <c r="K83" s="2">
        <f t="shared" si="14"/>
        <v>0</v>
      </c>
      <c r="L83" s="2">
        <f>VLOOKUP(A83,[3]TDSheet!$A:$V,6,0)</f>
        <v>1500</v>
      </c>
      <c r="P83" s="2">
        <f t="shared" si="15"/>
        <v>0</v>
      </c>
      <c r="Q83" s="24"/>
      <c r="R83" s="24"/>
      <c r="T83" s="2" t="e">
        <f t="shared" si="16"/>
        <v>#DIV/0!</v>
      </c>
      <c r="U83" s="2" t="e">
        <f t="shared" si="17"/>
        <v>#DIV/0!</v>
      </c>
      <c r="V83" s="2">
        <f>VLOOKUP(A83,[1]TDSheet!$A:$Y,25,0)</f>
        <v>0</v>
      </c>
      <c r="W83" s="2">
        <f>VLOOKUP(A83,[1]TDSheet!$A:$Z,26,0)</f>
        <v>0</v>
      </c>
      <c r="X83" s="2">
        <f>VLOOKUP(A83,[1]TDSheet!$A:$O,15,0)</f>
        <v>0</v>
      </c>
      <c r="Z83" s="2">
        <f t="shared" si="18"/>
        <v>0</v>
      </c>
    </row>
    <row r="84" spans="1:26" ht="21.95" customHeight="1" x14ac:dyDescent="0.2">
      <c r="A84" s="8" t="s">
        <v>88</v>
      </c>
      <c r="B84" s="8" t="s">
        <v>13</v>
      </c>
      <c r="C84" s="9">
        <v>504</v>
      </c>
      <c r="D84" s="9"/>
      <c r="E84" s="9">
        <v>504</v>
      </c>
      <c r="F84" s="9"/>
      <c r="G84" s="25">
        <f>VLOOKUP(A84,[1]TDSheet!$A:$G,7,0)</f>
        <v>0</v>
      </c>
      <c r="H84" s="2" t="e">
        <f>VLOOKUP(A84,[1]TDSheet!$A:$H,8,0)</f>
        <v>#N/A</v>
      </c>
      <c r="I84" s="2">
        <f>VLOOKUP(A84,[2]Донецк!$A:$E,4,0)</f>
        <v>505</v>
      </c>
      <c r="J84" s="2">
        <f t="shared" si="13"/>
        <v>-1</v>
      </c>
      <c r="K84" s="2">
        <f t="shared" si="14"/>
        <v>0</v>
      </c>
      <c r="L84" s="2">
        <f>VLOOKUP(A84,[3]TDSheet!$A:$V,6,0)</f>
        <v>504</v>
      </c>
      <c r="P84" s="2">
        <f t="shared" si="15"/>
        <v>0</v>
      </c>
      <c r="Q84" s="24"/>
      <c r="R84" s="24"/>
      <c r="T84" s="2" t="e">
        <f t="shared" si="16"/>
        <v>#DIV/0!</v>
      </c>
      <c r="U84" s="2" t="e">
        <f t="shared" si="17"/>
        <v>#DIV/0!</v>
      </c>
      <c r="V84" s="2">
        <f>VLOOKUP(A84,[1]TDSheet!$A:$Y,25,0)</f>
        <v>0</v>
      </c>
      <c r="W84" s="2">
        <f>VLOOKUP(A84,[1]TDSheet!$A:$Z,26,0)</f>
        <v>-0.2</v>
      </c>
      <c r="X84" s="2">
        <f>VLOOKUP(A84,[1]TDSheet!$A:$O,15,0)</f>
        <v>0</v>
      </c>
      <c r="Z84" s="2">
        <f t="shared" si="18"/>
        <v>0</v>
      </c>
    </row>
    <row r="85" spans="1:26" ht="21.95" customHeight="1" x14ac:dyDescent="0.2">
      <c r="A85" s="8" t="s">
        <v>89</v>
      </c>
      <c r="B85" s="8" t="s">
        <v>13</v>
      </c>
      <c r="C85" s="9">
        <v>210</v>
      </c>
      <c r="D85" s="9"/>
      <c r="E85" s="9">
        <v>210</v>
      </c>
      <c r="F85" s="9"/>
      <c r="G85" s="25">
        <f>VLOOKUP(A85,[1]TDSheet!$A:$G,7,0)</f>
        <v>0</v>
      </c>
      <c r="H85" s="2" t="e">
        <f>VLOOKUP(A85,[1]TDSheet!$A:$H,8,0)</f>
        <v>#N/A</v>
      </c>
      <c r="I85" s="2">
        <f>VLOOKUP(A85,[2]Донецк!$A:$E,4,0)</f>
        <v>214</v>
      </c>
      <c r="J85" s="2">
        <f t="shared" si="13"/>
        <v>-4</v>
      </c>
      <c r="K85" s="2">
        <f t="shared" si="14"/>
        <v>0</v>
      </c>
      <c r="L85" s="2">
        <f>VLOOKUP(A85,[3]TDSheet!$A:$V,6,0)</f>
        <v>210</v>
      </c>
      <c r="P85" s="2">
        <f t="shared" si="15"/>
        <v>0</v>
      </c>
      <c r="Q85" s="24"/>
      <c r="R85" s="24"/>
      <c r="T85" s="2" t="e">
        <f t="shared" si="16"/>
        <v>#DIV/0!</v>
      </c>
      <c r="U85" s="2" t="e">
        <f t="shared" si="17"/>
        <v>#DIV/0!</v>
      </c>
      <c r="V85" s="2">
        <f>VLOOKUP(A85,[1]TDSheet!$A:$Y,25,0)</f>
        <v>0</v>
      </c>
      <c r="W85" s="2">
        <f>VLOOKUP(A85,[1]TDSheet!$A:$Z,26,0)</f>
        <v>0</v>
      </c>
      <c r="X85" s="2">
        <f>VLOOKUP(A85,[1]TDSheet!$A:$O,15,0)</f>
        <v>0</v>
      </c>
      <c r="Z85" s="2">
        <f t="shared" si="18"/>
        <v>0</v>
      </c>
    </row>
    <row r="86" spans="1:26" ht="11.1" customHeight="1" x14ac:dyDescent="0.2">
      <c r="A86" s="8" t="s">
        <v>90</v>
      </c>
      <c r="B86" s="8" t="s">
        <v>13</v>
      </c>
      <c r="C86" s="9">
        <v>894</v>
      </c>
      <c r="D86" s="9">
        <v>122</v>
      </c>
      <c r="E86" s="9">
        <v>902</v>
      </c>
      <c r="F86" s="9">
        <v>112</v>
      </c>
      <c r="G86" s="25">
        <f>VLOOKUP(A86,[1]TDSheet!$A:$G,7,0)</f>
        <v>0.4</v>
      </c>
      <c r="H86" s="2">
        <f>VLOOKUP(A86,[1]TDSheet!$A:$H,8,0)</f>
        <v>40</v>
      </c>
      <c r="I86" s="2">
        <f>VLOOKUP(A86,[2]Донецк!$A:$E,4,0)</f>
        <v>905</v>
      </c>
      <c r="J86" s="2">
        <f t="shared" si="13"/>
        <v>-3</v>
      </c>
      <c r="K86" s="2">
        <f t="shared" si="14"/>
        <v>2</v>
      </c>
      <c r="L86" s="2">
        <f>VLOOKUP(A86,[3]TDSheet!$A:$V,6,0)</f>
        <v>900</v>
      </c>
      <c r="M86" s="2">
        <v>10</v>
      </c>
      <c r="P86" s="2">
        <f t="shared" si="15"/>
        <v>0.66666666666666663</v>
      </c>
      <c r="Q86" s="24"/>
      <c r="R86" s="24"/>
      <c r="T86" s="2">
        <f t="shared" si="16"/>
        <v>183</v>
      </c>
      <c r="U86" s="2">
        <f t="shared" si="17"/>
        <v>183</v>
      </c>
      <c r="V86" s="2">
        <f>VLOOKUP(A86,[1]TDSheet!$A:$Y,25,0)</f>
        <v>11.2</v>
      </c>
      <c r="W86" s="2">
        <f>VLOOKUP(A86,[1]TDSheet!$A:$Z,26,0)</f>
        <v>6.6</v>
      </c>
      <c r="X86" s="2">
        <f>VLOOKUP(A86,[1]TDSheet!$A:$O,15,0)</f>
        <v>0.8</v>
      </c>
      <c r="Z86" s="2">
        <f t="shared" si="18"/>
        <v>0</v>
      </c>
    </row>
    <row r="87" spans="1:26" ht="11.1" customHeight="1" x14ac:dyDescent="0.2">
      <c r="A87" s="8" t="s">
        <v>91</v>
      </c>
      <c r="B87" s="8" t="s">
        <v>13</v>
      </c>
      <c r="C87" s="9">
        <v>804</v>
      </c>
      <c r="D87" s="9"/>
      <c r="E87" s="9">
        <v>804</v>
      </c>
      <c r="F87" s="9"/>
      <c r="G87" s="25">
        <f>VLOOKUP(A87,[1]TDSheet!$A:$G,7,0)</f>
        <v>0</v>
      </c>
      <c r="H87" s="2">
        <f>VLOOKUP(A87,[1]TDSheet!$A:$H,8,0)</f>
        <v>40</v>
      </c>
      <c r="I87" s="2">
        <f>VLOOKUP(A87,[2]Донецк!$A:$E,4,0)</f>
        <v>804</v>
      </c>
      <c r="J87" s="2">
        <f t="shared" si="13"/>
        <v>0</v>
      </c>
      <c r="K87" s="2">
        <f t="shared" si="14"/>
        <v>0</v>
      </c>
      <c r="L87" s="2">
        <f>VLOOKUP(A87,[3]TDSheet!$A:$V,6,0)</f>
        <v>804</v>
      </c>
      <c r="P87" s="2">
        <f t="shared" si="15"/>
        <v>0</v>
      </c>
      <c r="Q87" s="24"/>
      <c r="R87" s="24"/>
      <c r="T87" s="2" t="e">
        <f t="shared" si="16"/>
        <v>#DIV/0!</v>
      </c>
      <c r="U87" s="2" t="e">
        <f t="shared" si="17"/>
        <v>#DIV/0!</v>
      </c>
      <c r="V87" s="2">
        <f>VLOOKUP(A87,[1]TDSheet!$A:$Y,25,0)</f>
        <v>0</v>
      </c>
      <c r="W87" s="2">
        <f>VLOOKUP(A87,[1]TDSheet!$A:$Z,26,0)</f>
        <v>0</v>
      </c>
      <c r="X87" s="2">
        <f>VLOOKUP(A87,[1]TDSheet!$A:$O,15,0)</f>
        <v>0</v>
      </c>
      <c r="Z87" s="2">
        <f t="shared" si="18"/>
        <v>0</v>
      </c>
    </row>
    <row r="88" spans="1:26" ht="21.95" customHeight="1" x14ac:dyDescent="0.2">
      <c r="A88" s="8" t="s">
        <v>92</v>
      </c>
      <c r="B88" s="8" t="s">
        <v>9</v>
      </c>
      <c r="C88" s="9">
        <v>1.504</v>
      </c>
      <c r="D88" s="9">
        <v>12.97</v>
      </c>
      <c r="E88" s="9">
        <v>5.8220000000000001</v>
      </c>
      <c r="F88" s="9">
        <v>7.2210000000000001</v>
      </c>
      <c r="G88" s="25">
        <f>VLOOKUP(A88,[1]TDSheet!$A:$G,7,0)</f>
        <v>1</v>
      </c>
      <c r="H88" s="2">
        <f>VLOOKUP(A88,[1]TDSheet!$A:$H,8,0)</f>
        <v>40</v>
      </c>
      <c r="I88" s="2">
        <f>VLOOKUP(A88,[2]Донецк!$A:$E,4,0)</f>
        <v>5</v>
      </c>
      <c r="J88" s="2">
        <f t="shared" si="13"/>
        <v>0.82200000000000006</v>
      </c>
      <c r="K88" s="2">
        <f t="shared" si="14"/>
        <v>5.8220000000000001</v>
      </c>
      <c r="M88" s="2">
        <v>10</v>
      </c>
      <c r="P88" s="2">
        <f t="shared" si="15"/>
        <v>1.9406666666666668</v>
      </c>
      <c r="Q88" s="24">
        <f t="shared" ref="Q88:Q96" si="19">11*P88-O88-N88-M88-F88</f>
        <v>4.126333333333335</v>
      </c>
      <c r="R88" s="24"/>
      <c r="T88" s="2">
        <f t="shared" si="16"/>
        <v>11</v>
      </c>
      <c r="U88" s="2">
        <f t="shared" si="17"/>
        <v>8.8737547234627279</v>
      </c>
      <c r="V88" s="2">
        <f>VLOOKUP(A88,[1]TDSheet!$A:$Y,25,0)</f>
        <v>0.4224</v>
      </c>
      <c r="W88" s="2">
        <f>VLOOKUP(A88,[1]TDSheet!$A:$Z,26,0)</f>
        <v>1.7167999999999999</v>
      </c>
      <c r="X88" s="2">
        <f>VLOOKUP(A88,[1]TDSheet!$A:$O,15,0)</f>
        <v>1.4418</v>
      </c>
      <c r="Z88" s="2">
        <f t="shared" si="18"/>
        <v>4.126333333333335</v>
      </c>
    </row>
    <row r="89" spans="1:26" ht="21.95" customHeight="1" x14ac:dyDescent="0.2">
      <c r="A89" s="8" t="s">
        <v>93</v>
      </c>
      <c r="B89" s="8" t="s">
        <v>13</v>
      </c>
      <c r="C89" s="9">
        <v>13</v>
      </c>
      <c r="D89" s="9">
        <v>4</v>
      </c>
      <c r="E89" s="9">
        <v>9</v>
      </c>
      <c r="F89" s="9">
        <v>7</v>
      </c>
      <c r="G89" s="25">
        <f>VLOOKUP(A89,[1]TDSheet!$A:$G,7,0)</f>
        <v>0.35</v>
      </c>
      <c r="H89" s="2">
        <f>VLOOKUP(A89,[1]TDSheet!$A:$H,8,0)</f>
        <v>35</v>
      </c>
      <c r="I89" s="2">
        <f>VLOOKUP(A89,[2]Донецк!$A:$E,4,0)</f>
        <v>9</v>
      </c>
      <c r="J89" s="2">
        <f t="shared" si="13"/>
        <v>0</v>
      </c>
      <c r="K89" s="2">
        <f t="shared" si="14"/>
        <v>9</v>
      </c>
      <c r="P89" s="2">
        <f t="shared" si="15"/>
        <v>3</v>
      </c>
      <c r="Q89" s="24">
        <f>7*P89-O89-N89-M89-F89</f>
        <v>14</v>
      </c>
      <c r="R89" s="24"/>
      <c r="T89" s="2">
        <f t="shared" si="16"/>
        <v>7</v>
      </c>
      <c r="U89" s="2">
        <f t="shared" si="17"/>
        <v>2.3333333333333335</v>
      </c>
      <c r="V89" s="2">
        <f>VLOOKUP(A89,[1]TDSheet!$A:$Y,25,0)</f>
        <v>1.2</v>
      </c>
      <c r="W89" s="2">
        <f>VLOOKUP(A89,[1]TDSheet!$A:$Z,26,0)</f>
        <v>1</v>
      </c>
      <c r="X89" s="2">
        <f>VLOOKUP(A89,[1]TDSheet!$A:$O,15,0)</f>
        <v>0</v>
      </c>
      <c r="Z89" s="2">
        <f t="shared" si="18"/>
        <v>4.8999999999999995</v>
      </c>
    </row>
    <row r="90" spans="1:26" ht="21.95" customHeight="1" x14ac:dyDescent="0.2">
      <c r="A90" s="8" t="s">
        <v>94</v>
      </c>
      <c r="B90" s="8" t="s">
        <v>13</v>
      </c>
      <c r="C90" s="9">
        <v>39</v>
      </c>
      <c r="D90" s="9"/>
      <c r="E90" s="9"/>
      <c r="F90" s="9"/>
      <c r="G90" s="25">
        <f>VLOOKUP(A90,[1]TDSheet!$A:$G,7,0)</f>
        <v>0.28000000000000003</v>
      </c>
      <c r="H90" s="2">
        <f>VLOOKUP(A90,[1]TDSheet!$A:$H,8,0)</f>
        <v>45</v>
      </c>
      <c r="I90" s="2">
        <f>VLOOKUP(A90,[2]Донецк!$A:$E,4,0)</f>
        <v>36</v>
      </c>
      <c r="J90" s="2">
        <f t="shared" si="13"/>
        <v>-36</v>
      </c>
      <c r="K90" s="2">
        <f t="shared" si="14"/>
        <v>0</v>
      </c>
      <c r="P90" s="2">
        <f t="shared" si="15"/>
        <v>0</v>
      </c>
      <c r="Q90" s="26">
        <v>40</v>
      </c>
      <c r="R90" s="24"/>
      <c r="T90" s="2" t="e">
        <f t="shared" si="16"/>
        <v>#DIV/0!</v>
      </c>
      <c r="U90" s="2" t="e">
        <f t="shared" si="17"/>
        <v>#DIV/0!</v>
      </c>
      <c r="V90" s="2">
        <f>VLOOKUP(A90,[1]TDSheet!$A:$Y,25,0)</f>
        <v>8.8000000000000007</v>
      </c>
      <c r="W90" s="2">
        <f>VLOOKUP(A90,[1]TDSheet!$A:$Z,26,0)</f>
        <v>5.4</v>
      </c>
      <c r="X90" s="2">
        <f>VLOOKUP(A90,[1]TDSheet!$A:$O,15,0)</f>
        <v>2.6</v>
      </c>
      <c r="Z90" s="2">
        <f t="shared" si="18"/>
        <v>11.200000000000001</v>
      </c>
    </row>
    <row r="91" spans="1:26" ht="11.1" customHeight="1" x14ac:dyDescent="0.2">
      <c r="A91" s="8" t="s">
        <v>95</v>
      </c>
      <c r="B91" s="8" t="s">
        <v>9</v>
      </c>
      <c r="C91" s="9">
        <v>35.177999999999997</v>
      </c>
      <c r="D91" s="9">
        <v>24.027999999999999</v>
      </c>
      <c r="E91" s="9">
        <v>26.777000000000001</v>
      </c>
      <c r="F91" s="9"/>
      <c r="G91" s="25">
        <f>VLOOKUP(A91,[1]TDSheet!$A:$G,7,0)</f>
        <v>1</v>
      </c>
      <c r="H91" s="2">
        <f>VLOOKUP(A91,[1]TDSheet!$A:$H,8,0)</f>
        <v>30</v>
      </c>
      <c r="I91" s="2">
        <f>VLOOKUP(A91,[2]Донецк!$A:$E,4,0)</f>
        <v>22.2</v>
      </c>
      <c r="J91" s="2">
        <f t="shared" si="13"/>
        <v>4.5770000000000017</v>
      </c>
      <c r="K91" s="2">
        <f t="shared" si="14"/>
        <v>26.777000000000001</v>
      </c>
      <c r="P91" s="2">
        <f t="shared" si="15"/>
        <v>8.9256666666666664</v>
      </c>
      <c r="Q91" s="24">
        <v>45</v>
      </c>
      <c r="R91" s="24"/>
      <c r="T91" s="2">
        <f t="shared" si="16"/>
        <v>5.0416402136161631</v>
      </c>
      <c r="U91" s="2">
        <f t="shared" si="17"/>
        <v>0</v>
      </c>
      <c r="V91" s="2">
        <f>VLOOKUP(A91,[1]TDSheet!$A:$Y,25,0)</f>
        <v>11.305400000000001</v>
      </c>
      <c r="W91" s="2">
        <f>VLOOKUP(A91,[1]TDSheet!$A:$Z,26,0)</f>
        <v>8.8468</v>
      </c>
      <c r="X91" s="2">
        <f>VLOOKUP(A91,[1]TDSheet!$A:$O,15,0)</f>
        <v>2.4514</v>
      </c>
      <c r="Z91" s="2">
        <f t="shared" si="18"/>
        <v>45</v>
      </c>
    </row>
    <row r="92" spans="1:26" ht="21.95" customHeight="1" x14ac:dyDescent="0.2">
      <c r="A92" s="8" t="s">
        <v>96</v>
      </c>
      <c r="B92" s="8" t="s">
        <v>13</v>
      </c>
      <c r="C92" s="9">
        <v>56</v>
      </c>
      <c r="D92" s="9"/>
      <c r="E92" s="9">
        <v>11</v>
      </c>
      <c r="F92" s="9">
        <v>1</v>
      </c>
      <c r="G92" s="25">
        <f>VLOOKUP(A92,[1]TDSheet!$A:$G,7,0)</f>
        <v>0.28000000000000003</v>
      </c>
      <c r="H92" s="2">
        <f>VLOOKUP(A92,[1]TDSheet!$A:$H,8,0)</f>
        <v>45</v>
      </c>
      <c r="I92" s="2">
        <f>VLOOKUP(A92,[2]Донецк!$A:$E,4,0)</f>
        <v>35</v>
      </c>
      <c r="J92" s="2">
        <f t="shared" si="13"/>
        <v>-24</v>
      </c>
      <c r="K92" s="2">
        <f t="shared" si="14"/>
        <v>11</v>
      </c>
      <c r="P92" s="2">
        <f t="shared" si="15"/>
        <v>3.6666666666666665</v>
      </c>
      <c r="Q92" s="24">
        <f t="shared" ref="Q92" si="20">6*P92-O92-N92-M92-F92</f>
        <v>21</v>
      </c>
      <c r="R92" s="24"/>
      <c r="T92" s="2">
        <f t="shared" si="16"/>
        <v>6</v>
      </c>
      <c r="U92" s="2">
        <f t="shared" si="17"/>
        <v>0.27272727272727276</v>
      </c>
      <c r="V92" s="2">
        <f>VLOOKUP(A92,[1]TDSheet!$A:$Y,25,0)</f>
        <v>12</v>
      </c>
      <c r="W92" s="2">
        <f>VLOOKUP(A92,[1]TDSheet!$A:$Z,26,0)</f>
        <v>7.8</v>
      </c>
      <c r="X92" s="2">
        <f>VLOOKUP(A92,[1]TDSheet!$A:$O,15,0)</f>
        <v>4.5999999999999996</v>
      </c>
      <c r="Z92" s="2">
        <f t="shared" si="18"/>
        <v>5.8800000000000008</v>
      </c>
    </row>
    <row r="93" spans="1:26" ht="11.1" customHeight="1" x14ac:dyDescent="0.2">
      <c r="A93" s="8" t="s">
        <v>97</v>
      </c>
      <c r="B93" s="8" t="s">
        <v>9</v>
      </c>
      <c r="C93" s="9">
        <v>65.262</v>
      </c>
      <c r="D93" s="9"/>
      <c r="E93" s="9">
        <v>8.1359999999999992</v>
      </c>
      <c r="F93" s="9"/>
      <c r="G93" s="25">
        <f>VLOOKUP(A93,[1]TDSheet!$A:$G,7,0)</f>
        <v>1</v>
      </c>
      <c r="H93" s="2">
        <f>VLOOKUP(A93,[1]TDSheet!$A:$H,8,0)</f>
        <v>50</v>
      </c>
      <c r="I93" s="2">
        <f>VLOOKUP(A93,[2]Донецк!$A:$E,4,0)</f>
        <v>30.8</v>
      </c>
      <c r="J93" s="2">
        <f t="shared" si="13"/>
        <v>-22.664000000000001</v>
      </c>
      <c r="K93" s="2">
        <f t="shared" si="14"/>
        <v>8.1359999999999992</v>
      </c>
      <c r="M93" s="2">
        <v>45</v>
      </c>
      <c r="P93" s="2">
        <f t="shared" si="15"/>
        <v>2.7119999999999997</v>
      </c>
      <c r="Q93" s="24"/>
      <c r="R93" s="24"/>
      <c r="T93" s="2">
        <f t="shared" si="16"/>
        <v>16.592920353982301</v>
      </c>
      <c r="U93" s="2">
        <f t="shared" si="17"/>
        <v>16.592920353982301</v>
      </c>
      <c r="V93" s="2">
        <f>VLOOKUP(A93,[1]TDSheet!$A:$Y,25,0)</f>
        <v>17.763399999999997</v>
      </c>
      <c r="W93" s="2">
        <f>VLOOKUP(A93,[1]TDSheet!$A:$Z,26,0)</f>
        <v>4.6871999999999998</v>
      </c>
      <c r="X93" s="2">
        <f>VLOOKUP(A93,[1]TDSheet!$A:$O,15,0)</f>
        <v>10.038</v>
      </c>
      <c r="Z93" s="2">
        <f t="shared" si="18"/>
        <v>0</v>
      </c>
    </row>
    <row r="94" spans="1:26" ht="11.1" customHeight="1" x14ac:dyDescent="0.2">
      <c r="A94" s="8" t="s">
        <v>98</v>
      </c>
      <c r="B94" s="8" t="s">
        <v>9</v>
      </c>
      <c r="C94" s="9">
        <v>38.481000000000002</v>
      </c>
      <c r="D94" s="9">
        <v>22.004999999999999</v>
      </c>
      <c r="E94" s="9">
        <v>17.844000000000001</v>
      </c>
      <c r="F94" s="9">
        <v>31.597999999999999</v>
      </c>
      <c r="G94" s="25">
        <f>VLOOKUP(A94,[1]TDSheet!$A:$G,7,0)</f>
        <v>1</v>
      </c>
      <c r="H94" s="2">
        <f>VLOOKUP(A94,[1]TDSheet!$A:$H,8,0)</f>
        <v>50</v>
      </c>
      <c r="I94" s="2">
        <f>VLOOKUP(A94,[2]Донецк!$A:$E,4,0)</f>
        <v>16.7</v>
      </c>
      <c r="J94" s="2">
        <f t="shared" si="13"/>
        <v>1.1440000000000019</v>
      </c>
      <c r="K94" s="2">
        <f t="shared" si="14"/>
        <v>17.844000000000001</v>
      </c>
      <c r="P94" s="2">
        <f t="shared" si="15"/>
        <v>5.9480000000000004</v>
      </c>
      <c r="Q94" s="24">
        <f t="shared" si="19"/>
        <v>33.83</v>
      </c>
      <c r="R94" s="24"/>
      <c r="T94" s="2">
        <f t="shared" si="16"/>
        <v>10.999999999999998</v>
      </c>
      <c r="U94" s="2">
        <f t="shared" si="17"/>
        <v>5.3123739071956955</v>
      </c>
      <c r="V94" s="2">
        <f>VLOOKUP(A94,[1]TDSheet!$A:$Y,25,0)</f>
        <v>7.6159999999999997</v>
      </c>
      <c r="W94" s="2">
        <f>VLOOKUP(A94,[1]TDSheet!$A:$Z,26,0)</f>
        <v>8.0323999999999991</v>
      </c>
      <c r="X94" s="2">
        <f>VLOOKUP(A94,[1]TDSheet!$A:$O,15,0)</f>
        <v>3.7307999999999999</v>
      </c>
      <c r="Z94" s="2">
        <f t="shared" si="18"/>
        <v>33.83</v>
      </c>
    </row>
    <row r="95" spans="1:26" ht="11.1" customHeight="1" x14ac:dyDescent="0.2">
      <c r="A95" s="8" t="s">
        <v>99</v>
      </c>
      <c r="B95" s="8" t="s">
        <v>13</v>
      </c>
      <c r="C95" s="9">
        <v>153</v>
      </c>
      <c r="D95" s="9">
        <v>288</v>
      </c>
      <c r="E95" s="9">
        <v>86</v>
      </c>
      <c r="F95" s="9">
        <v>222</v>
      </c>
      <c r="G95" s="25">
        <f>VLOOKUP(A95,[1]TDSheet!$A:$G,7,0)</f>
        <v>0.4</v>
      </c>
      <c r="H95" s="2">
        <f>VLOOKUP(A95,[1]TDSheet!$A:$H,8,0)</f>
        <v>40</v>
      </c>
      <c r="I95" s="2">
        <f>VLOOKUP(A95,[2]Донецк!$A:$E,4,0)</f>
        <v>87</v>
      </c>
      <c r="J95" s="2">
        <f t="shared" si="13"/>
        <v>-1</v>
      </c>
      <c r="K95" s="2">
        <f t="shared" si="14"/>
        <v>86</v>
      </c>
      <c r="M95" s="2">
        <v>215</v>
      </c>
      <c r="P95" s="2">
        <f t="shared" si="15"/>
        <v>28.666666666666668</v>
      </c>
      <c r="Q95" s="24"/>
      <c r="R95" s="24"/>
      <c r="T95" s="2">
        <f t="shared" si="16"/>
        <v>15.244186046511627</v>
      </c>
      <c r="U95" s="2">
        <f t="shared" si="17"/>
        <v>15.244186046511627</v>
      </c>
      <c r="V95" s="2">
        <f>VLOOKUP(A95,[1]TDSheet!$A:$Y,25,0)</f>
        <v>69.400000000000006</v>
      </c>
      <c r="W95" s="2">
        <f>VLOOKUP(A95,[1]TDSheet!$A:$Z,26,0)</f>
        <v>81.2</v>
      </c>
      <c r="X95" s="2">
        <f>VLOOKUP(A95,[1]TDSheet!$A:$O,15,0)</f>
        <v>59.2</v>
      </c>
      <c r="Z95" s="2">
        <f t="shared" si="18"/>
        <v>0</v>
      </c>
    </row>
    <row r="96" spans="1:26" ht="11.1" customHeight="1" x14ac:dyDescent="0.2">
      <c r="A96" s="8" t="s">
        <v>100</v>
      </c>
      <c r="B96" s="8" t="s">
        <v>13</v>
      </c>
      <c r="C96" s="9">
        <v>217</v>
      </c>
      <c r="D96" s="9">
        <v>115</v>
      </c>
      <c r="E96" s="9">
        <v>71</v>
      </c>
      <c r="F96" s="9">
        <v>183</v>
      </c>
      <c r="G96" s="25">
        <f>VLOOKUP(A96,[1]TDSheet!$A:$G,7,0)</f>
        <v>0.4</v>
      </c>
      <c r="H96" s="2">
        <f>VLOOKUP(A96,[1]TDSheet!$A:$H,8,0)</f>
        <v>40</v>
      </c>
      <c r="I96" s="2">
        <f>VLOOKUP(A96,[2]Донецк!$A:$E,4,0)</f>
        <v>74</v>
      </c>
      <c r="J96" s="2">
        <f t="shared" si="13"/>
        <v>-3</v>
      </c>
      <c r="K96" s="2">
        <f t="shared" si="14"/>
        <v>71</v>
      </c>
      <c r="M96" s="2">
        <v>10</v>
      </c>
      <c r="P96" s="2">
        <f t="shared" si="15"/>
        <v>23.666666666666668</v>
      </c>
      <c r="Q96" s="24">
        <f t="shared" si="19"/>
        <v>67.333333333333371</v>
      </c>
      <c r="R96" s="24"/>
      <c r="T96" s="2">
        <f t="shared" si="16"/>
        <v>11.000000000000002</v>
      </c>
      <c r="U96" s="2">
        <f t="shared" si="17"/>
        <v>8.1549295774647881</v>
      </c>
      <c r="V96" s="2">
        <f>VLOOKUP(A96,[1]TDSheet!$A:$Y,25,0)</f>
        <v>52.8</v>
      </c>
      <c r="W96" s="2">
        <f>VLOOKUP(A96,[1]TDSheet!$A:$Z,26,0)</f>
        <v>51</v>
      </c>
      <c r="X96" s="2">
        <f>VLOOKUP(A96,[1]TDSheet!$A:$O,15,0)</f>
        <v>27</v>
      </c>
      <c r="Z96" s="2">
        <f t="shared" si="18"/>
        <v>26.933333333333351</v>
      </c>
    </row>
    <row r="97" spans="1:26" ht="11.1" customHeight="1" x14ac:dyDescent="0.2">
      <c r="A97" s="8" t="s">
        <v>101</v>
      </c>
      <c r="B97" s="8" t="s">
        <v>13</v>
      </c>
      <c r="C97" s="9">
        <v>369</v>
      </c>
      <c r="D97" s="9"/>
      <c r="E97" s="9">
        <v>304</v>
      </c>
      <c r="F97" s="9">
        <v>41</v>
      </c>
      <c r="G97" s="25">
        <f>VLOOKUP(A97,[1]TDSheet!$A:$G,7,0)</f>
        <v>0</v>
      </c>
      <c r="H97" s="2">
        <f>VLOOKUP(A97,[1]TDSheet!$A:$H,8,0)</f>
        <v>50</v>
      </c>
      <c r="I97" s="2">
        <f>VLOOKUP(A97,[2]Донецк!$A:$E,4,0)</f>
        <v>304</v>
      </c>
      <c r="J97" s="2">
        <f t="shared" si="13"/>
        <v>0</v>
      </c>
      <c r="K97" s="2">
        <f t="shared" si="14"/>
        <v>14</v>
      </c>
      <c r="L97" s="2">
        <f>VLOOKUP(A97,[3]TDSheet!$A:$V,6,0)</f>
        <v>290</v>
      </c>
      <c r="P97" s="2">
        <f t="shared" si="15"/>
        <v>4.666666666666667</v>
      </c>
      <c r="Q97" s="24"/>
      <c r="R97" s="24"/>
      <c r="T97" s="2">
        <f t="shared" si="16"/>
        <v>8.7857142857142847</v>
      </c>
      <c r="U97" s="2">
        <f t="shared" si="17"/>
        <v>8.7857142857142847</v>
      </c>
      <c r="V97" s="2">
        <f>VLOOKUP(A97,[1]TDSheet!$A:$Y,25,0)</f>
        <v>1.6</v>
      </c>
      <c r="W97" s="2">
        <f>VLOOKUP(A97,[1]TDSheet!$A:$Z,26,0)</f>
        <v>2</v>
      </c>
      <c r="X97" s="2">
        <f>VLOOKUP(A97,[1]TDSheet!$A:$O,15,0)</f>
        <v>3.2</v>
      </c>
      <c r="Z97" s="2">
        <f t="shared" si="18"/>
        <v>0</v>
      </c>
    </row>
    <row r="98" spans="1:26" ht="11.1" customHeight="1" x14ac:dyDescent="0.2">
      <c r="A98" s="8" t="s">
        <v>102</v>
      </c>
      <c r="B98" s="8" t="s">
        <v>13</v>
      </c>
      <c r="C98" s="9">
        <v>246</v>
      </c>
      <c r="D98" s="9">
        <v>1</v>
      </c>
      <c r="E98" s="9">
        <v>247</v>
      </c>
      <c r="F98" s="9"/>
      <c r="G98" s="25">
        <f>VLOOKUP(A98,[1]TDSheet!$A:$G,7,0)</f>
        <v>0</v>
      </c>
      <c r="H98" s="2" t="e">
        <f>VLOOKUP(A98,[1]TDSheet!$A:$H,8,0)</f>
        <v>#N/A</v>
      </c>
      <c r="I98" s="2">
        <f>VLOOKUP(A98,[2]Донецк!$A:$E,4,0)</f>
        <v>248</v>
      </c>
      <c r="J98" s="2">
        <f t="shared" si="13"/>
        <v>-1</v>
      </c>
      <c r="K98" s="2">
        <f t="shared" si="14"/>
        <v>1</v>
      </c>
      <c r="L98" s="2">
        <f>VLOOKUP(A98,[3]TDSheet!$A:$V,6,0)</f>
        <v>246</v>
      </c>
      <c r="P98" s="2">
        <f t="shared" si="15"/>
        <v>0.33333333333333331</v>
      </c>
      <c r="Q98" s="24"/>
      <c r="R98" s="24"/>
      <c r="T98" s="2">
        <f t="shared" si="16"/>
        <v>0</v>
      </c>
      <c r="U98" s="2">
        <f t="shared" si="17"/>
        <v>0</v>
      </c>
      <c r="V98" s="2">
        <f>VLOOKUP(A98,[1]TDSheet!$A:$Y,25,0)</f>
        <v>0</v>
      </c>
      <c r="W98" s="2">
        <f>VLOOKUP(A98,[1]TDSheet!$A:$Z,26,0)</f>
        <v>0</v>
      </c>
      <c r="X98" s="2">
        <f>VLOOKUP(A98,[1]TDSheet!$A:$O,15,0)</f>
        <v>0</v>
      </c>
      <c r="Z98" s="2">
        <f t="shared" si="18"/>
        <v>0</v>
      </c>
    </row>
    <row r="99" spans="1:26" ht="11.1" customHeight="1" x14ac:dyDescent="0.2">
      <c r="A99" s="8" t="s">
        <v>103</v>
      </c>
      <c r="B99" s="8" t="s">
        <v>13</v>
      </c>
      <c r="C99" s="9">
        <v>416</v>
      </c>
      <c r="D99" s="9"/>
      <c r="E99" s="9">
        <v>416</v>
      </c>
      <c r="F99" s="9"/>
      <c r="G99" s="25">
        <f>VLOOKUP(A99,[1]TDSheet!$A:$G,7,0)</f>
        <v>0</v>
      </c>
      <c r="H99" s="2" t="e">
        <f>VLOOKUP(A99,[1]TDSheet!$A:$H,8,0)</f>
        <v>#N/A</v>
      </c>
      <c r="I99" s="2">
        <f>VLOOKUP(A99,[2]Донецк!$A:$E,4,0)</f>
        <v>416</v>
      </c>
      <c r="J99" s="2">
        <f t="shared" si="13"/>
        <v>0</v>
      </c>
      <c r="K99" s="2">
        <f t="shared" si="14"/>
        <v>0</v>
      </c>
      <c r="L99" s="2">
        <f>VLOOKUP(A99,[3]TDSheet!$A:$V,6,0)</f>
        <v>416</v>
      </c>
      <c r="P99" s="2">
        <f t="shared" si="15"/>
        <v>0</v>
      </c>
      <c r="Q99" s="24"/>
      <c r="R99" s="24"/>
      <c r="T99" s="2" t="e">
        <f t="shared" si="16"/>
        <v>#DIV/0!</v>
      </c>
      <c r="U99" s="2" t="e">
        <f t="shared" si="17"/>
        <v>#DIV/0!</v>
      </c>
      <c r="V99" s="2">
        <f>VLOOKUP(A99,[1]TDSheet!$A:$Y,25,0)</f>
        <v>0</v>
      </c>
      <c r="W99" s="2">
        <f>VLOOKUP(A99,[1]TDSheet!$A:$Z,26,0)</f>
        <v>0</v>
      </c>
      <c r="X99" s="2">
        <f>VLOOKUP(A99,[1]TDSheet!$A:$O,15,0)</f>
        <v>0</v>
      </c>
      <c r="Z99" s="2">
        <f t="shared" si="18"/>
        <v>0</v>
      </c>
    </row>
    <row r="100" spans="1:26" ht="21.95" customHeight="1" x14ac:dyDescent="0.2">
      <c r="A100" s="8" t="s">
        <v>104</v>
      </c>
      <c r="B100" s="8" t="s">
        <v>13</v>
      </c>
      <c r="C100" s="9">
        <v>702</v>
      </c>
      <c r="D100" s="9">
        <v>15</v>
      </c>
      <c r="E100" s="9">
        <v>704</v>
      </c>
      <c r="F100" s="9">
        <v>13</v>
      </c>
      <c r="G100" s="25">
        <f>VLOOKUP(A100,[1]TDSheet!$A:$G,7,0)</f>
        <v>0</v>
      </c>
      <c r="H100" s="2" t="e">
        <f>VLOOKUP(A100,[1]TDSheet!$A:$H,8,0)</f>
        <v>#N/A</v>
      </c>
      <c r="I100" s="2">
        <f>VLOOKUP(A100,[2]Донецк!$A:$E,4,0)</f>
        <v>704</v>
      </c>
      <c r="J100" s="2">
        <f t="shared" si="13"/>
        <v>0</v>
      </c>
      <c r="K100" s="2">
        <f t="shared" si="14"/>
        <v>2</v>
      </c>
      <c r="L100" s="2">
        <f>VLOOKUP(A100,[3]TDSheet!$A:$V,6,0)</f>
        <v>702</v>
      </c>
      <c r="P100" s="2">
        <f t="shared" si="15"/>
        <v>0.66666666666666663</v>
      </c>
      <c r="Q100" s="24"/>
      <c r="R100" s="24"/>
      <c r="T100" s="2">
        <f t="shared" si="16"/>
        <v>19.5</v>
      </c>
      <c r="U100" s="2">
        <f t="shared" si="17"/>
        <v>19.5</v>
      </c>
      <c r="V100" s="2">
        <f>VLOOKUP(A100,[1]TDSheet!$A:$Y,25,0)</f>
        <v>0</v>
      </c>
      <c r="W100" s="2">
        <f>VLOOKUP(A100,[1]TDSheet!$A:$Z,26,0)</f>
        <v>0</v>
      </c>
      <c r="X100" s="2">
        <f>VLOOKUP(A100,[1]TDSheet!$A:$O,15,0)</f>
        <v>0</v>
      </c>
      <c r="Z100" s="2">
        <f t="shared" si="18"/>
        <v>0</v>
      </c>
    </row>
    <row r="101" spans="1:26" ht="21.95" customHeight="1" x14ac:dyDescent="0.2">
      <c r="A101" s="8" t="s">
        <v>105</v>
      </c>
      <c r="B101" s="8" t="s">
        <v>13</v>
      </c>
      <c r="C101" s="9">
        <v>328</v>
      </c>
      <c r="D101" s="9"/>
      <c r="E101" s="9">
        <v>328</v>
      </c>
      <c r="F101" s="9"/>
      <c r="G101" s="25">
        <f>VLOOKUP(A101,[1]TDSheet!$A:$G,7,0)</f>
        <v>0</v>
      </c>
      <c r="H101" s="2" t="e">
        <f>VLOOKUP(A101,[1]TDSheet!$A:$H,8,0)</f>
        <v>#N/A</v>
      </c>
      <c r="I101" s="2">
        <f>VLOOKUP(A101,[2]Донецк!$A:$E,4,0)</f>
        <v>328</v>
      </c>
      <c r="J101" s="2">
        <f t="shared" si="13"/>
        <v>0</v>
      </c>
      <c r="K101" s="2">
        <f t="shared" si="14"/>
        <v>0</v>
      </c>
      <c r="L101" s="2">
        <f>VLOOKUP(A101,[3]TDSheet!$A:$V,6,0)</f>
        <v>328</v>
      </c>
      <c r="P101" s="2">
        <f t="shared" si="15"/>
        <v>0</v>
      </c>
      <c r="Q101" s="24"/>
      <c r="R101" s="24"/>
      <c r="T101" s="2" t="e">
        <f t="shared" si="16"/>
        <v>#DIV/0!</v>
      </c>
      <c r="U101" s="2" t="e">
        <f t="shared" si="17"/>
        <v>#DIV/0!</v>
      </c>
      <c r="V101" s="2">
        <f>VLOOKUP(A101,[1]TDSheet!$A:$Y,25,0)</f>
        <v>0</v>
      </c>
      <c r="W101" s="2">
        <f>VLOOKUP(A101,[1]TDSheet!$A:$Z,26,0)</f>
        <v>0</v>
      </c>
      <c r="X101" s="2">
        <f>VLOOKUP(A101,[1]TDSheet!$A:$O,15,0)</f>
        <v>0</v>
      </c>
      <c r="Z101" s="2">
        <f t="shared" si="18"/>
        <v>0</v>
      </c>
    </row>
    <row r="102" spans="1:26" ht="11.1" customHeight="1" x14ac:dyDescent="0.2">
      <c r="A102" s="8" t="s">
        <v>106</v>
      </c>
      <c r="B102" s="8" t="s">
        <v>13</v>
      </c>
      <c r="C102" s="9">
        <v>21</v>
      </c>
      <c r="D102" s="9">
        <v>18</v>
      </c>
      <c r="E102" s="9">
        <v>7</v>
      </c>
      <c r="F102" s="9"/>
      <c r="G102" s="25">
        <f>VLOOKUP(A102,[1]TDSheet!$A:$G,7,0)</f>
        <v>0.4</v>
      </c>
      <c r="H102" s="2">
        <f>VLOOKUP(A102,[1]TDSheet!$A:$H,8,0)</f>
        <v>40</v>
      </c>
      <c r="I102" s="2">
        <f>VLOOKUP(A102,[2]Донецк!$A:$E,4,0)</f>
        <v>7</v>
      </c>
      <c r="J102" s="2">
        <f t="shared" si="13"/>
        <v>0</v>
      </c>
      <c r="K102" s="2">
        <f t="shared" si="14"/>
        <v>7</v>
      </c>
      <c r="P102" s="2">
        <f t="shared" si="15"/>
        <v>2.3333333333333335</v>
      </c>
      <c r="Q102" s="24">
        <f>6*P102-O102-N102-M102-F102</f>
        <v>14</v>
      </c>
      <c r="R102" s="24"/>
      <c r="T102" s="2">
        <f t="shared" si="16"/>
        <v>6</v>
      </c>
      <c r="U102" s="2">
        <f t="shared" si="17"/>
        <v>0</v>
      </c>
      <c r="V102" s="2">
        <f>VLOOKUP(A102,[1]TDSheet!$A:$Y,25,0)</f>
        <v>3.8</v>
      </c>
      <c r="W102" s="2">
        <f>VLOOKUP(A102,[1]TDSheet!$A:$Z,26,0)</f>
        <v>4.2</v>
      </c>
      <c r="X102" s="2">
        <f>VLOOKUP(A102,[1]TDSheet!$A:$O,15,0)</f>
        <v>0.4</v>
      </c>
      <c r="Z102" s="2">
        <f t="shared" si="18"/>
        <v>5.6000000000000005</v>
      </c>
    </row>
    <row r="103" spans="1:26" ht="21.95" customHeight="1" x14ac:dyDescent="0.2">
      <c r="A103" s="8" t="s">
        <v>107</v>
      </c>
      <c r="B103" s="8" t="s">
        <v>9</v>
      </c>
      <c r="C103" s="9">
        <v>41.468000000000004</v>
      </c>
      <c r="D103" s="9">
        <v>49.128</v>
      </c>
      <c r="E103" s="9">
        <v>46.359000000000002</v>
      </c>
      <c r="F103" s="9">
        <v>2.4420000000000002</v>
      </c>
      <c r="G103" s="25">
        <f>VLOOKUP(A103,[1]TDSheet!$A:$G,7,0)</f>
        <v>1</v>
      </c>
      <c r="H103" s="2">
        <f>VLOOKUP(A103,[1]TDSheet!$A:$H,8,0)</f>
        <v>40</v>
      </c>
      <c r="I103" s="2">
        <f>VLOOKUP(A103,[2]Донецк!$A:$E,4,0)</f>
        <v>43.6</v>
      </c>
      <c r="J103" s="2">
        <f t="shared" si="13"/>
        <v>2.7590000000000003</v>
      </c>
      <c r="K103" s="2">
        <f t="shared" si="14"/>
        <v>46.359000000000002</v>
      </c>
      <c r="M103" s="2">
        <v>150</v>
      </c>
      <c r="P103" s="2">
        <f t="shared" si="15"/>
        <v>15.453000000000001</v>
      </c>
      <c r="Q103" s="24">
        <f t="shared" ref="Q103:Q104" si="21">11*P103-O103-N103-M103-F103</f>
        <v>17.541000000000004</v>
      </c>
      <c r="R103" s="24"/>
      <c r="T103" s="2">
        <f t="shared" si="16"/>
        <v>11</v>
      </c>
      <c r="U103" s="2">
        <f t="shared" si="17"/>
        <v>9.8648806057076293</v>
      </c>
      <c r="V103" s="2">
        <f>VLOOKUP(A103,[1]TDSheet!$A:$Y,25,0)</f>
        <v>21.179600000000001</v>
      </c>
      <c r="W103" s="2">
        <f>VLOOKUP(A103,[1]TDSheet!$A:$Z,26,0)</f>
        <v>21.416399999999999</v>
      </c>
      <c r="X103" s="2">
        <f>VLOOKUP(A103,[1]TDSheet!$A:$O,15,0)</f>
        <v>21.584600000000002</v>
      </c>
      <c r="Z103" s="2">
        <f t="shared" si="18"/>
        <v>17.541000000000004</v>
      </c>
    </row>
    <row r="104" spans="1:26" ht="21.95" customHeight="1" x14ac:dyDescent="0.2">
      <c r="A104" s="8" t="s">
        <v>108</v>
      </c>
      <c r="B104" s="8" t="s">
        <v>9</v>
      </c>
      <c r="C104" s="9">
        <v>62.177</v>
      </c>
      <c r="D104" s="9"/>
      <c r="E104" s="9">
        <v>20.988</v>
      </c>
      <c r="F104" s="9"/>
      <c r="G104" s="25">
        <f>VLOOKUP(A104,[1]TDSheet!$A:$G,7,0)</f>
        <v>1</v>
      </c>
      <c r="H104" s="2">
        <f>VLOOKUP(A104,[1]TDSheet!$A:$H,8,0)</f>
        <v>40</v>
      </c>
      <c r="I104" s="2">
        <f>VLOOKUP(A104,[2]Донецк!$A:$E,4,0)</f>
        <v>27.1</v>
      </c>
      <c r="J104" s="2">
        <f t="shared" si="13"/>
        <v>-6.1120000000000019</v>
      </c>
      <c r="K104" s="2">
        <f t="shared" si="14"/>
        <v>20.988</v>
      </c>
      <c r="M104" s="2">
        <v>35</v>
      </c>
      <c r="P104" s="2">
        <f t="shared" si="15"/>
        <v>6.9959999999999996</v>
      </c>
      <c r="Q104" s="24">
        <f t="shared" si="21"/>
        <v>41.955999999999989</v>
      </c>
      <c r="R104" s="24"/>
      <c r="T104" s="2">
        <f t="shared" si="16"/>
        <v>10.999999999999998</v>
      </c>
      <c r="U104" s="2">
        <f t="shared" si="17"/>
        <v>5.0028587764436825</v>
      </c>
      <c r="V104" s="2">
        <f>VLOOKUP(A104,[1]TDSheet!$A:$Y,25,0)</f>
        <v>14.079800000000001</v>
      </c>
      <c r="W104" s="2">
        <f>VLOOKUP(A104,[1]TDSheet!$A:$Z,26,0)</f>
        <v>10.481999999999999</v>
      </c>
      <c r="X104" s="2">
        <f>VLOOKUP(A104,[1]TDSheet!$A:$O,15,0)</f>
        <v>8.6932000000000009</v>
      </c>
      <c r="Z104" s="2">
        <f t="shared" si="18"/>
        <v>41.955999999999989</v>
      </c>
    </row>
    <row r="105" spans="1:26" ht="21.95" customHeight="1" x14ac:dyDescent="0.2">
      <c r="A105" s="8" t="s">
        <v>109</v>
      </c>
      <c r="B105" s="8" t="s">
        <v>9</v>
      </c>
      <c r="C105" s="9">
        <v>2.1760000000000002</v>
      </c>
      <c r="D105" s="9"/>
      <c r="E105" s="9"/>
      <c r="F105" s="9"/>
      <c r="G105" s="25">
        <f>VLOOKUP(A105,[1]TDSheet!$A:$G,7,0)</f>
        <v>0</v>
      </c>
      <c r="H105" s="2" t="e">
        <f>VLOOKUP(A105,[1]TDSheet!$A:$H,8,0)</f>
        <v>#N/A</v>
      </c>
      <c r="I105" s="2">
        <f>VLOOKUP(A105,[2]Донецк!$A:$E,4,0)</f>
        <v>2.1</v>
      </c>
      <c r="J105" s="2">
        <f t="shared" si="13"/>
        <v>-2.1</v>
      </c>
      <c r="K105" s="2">
        <f t="shared" si="14"/>
        <v>0</v>
      </c>
      <c r="P105" s="2">
        <f t="shared" si="15"/>
        <v>0</v>
      </c>
      <c r="Q105" s="24"/>
      <c r="R105" s="24"/>
      <c r="T105" s="2" t="e">
        <f t="shared" si="16"/>
        <v>#DIV/0!</v>
      </c>
      <c r="U105" s="2" t="e">
        <f t="shared" si="17"/>
        <v>#DIV/0!</v>
      </c>
      <c r="V105" s="2">
        <f>VLOOKUP(A105,[1]TDSheet!$A:$Y,25,0)</f>
        <v>1.2993999999999999</v>
      </c>
      <c r="W105" s="2">
        <f>VLOOKUP(A105,[1]TDSheet!$A:$Z,26,0)</f>
        <v>-0.14379999999999998</v>
      </c>
      <c r="X105" s="2">
        <f>VLOOKUP(A105,[1]TDSheet!$A:$O,15,0)</f>
        <v>-0.14379999999999998</v>
      </c>
      <c r="Z105" s="2">
        <f t="shared" si="18"/>
        <v>0</v>
      </c>
    </row>
    <row r="106" spans="1:26" ht="21.95" customHeight="1" x14ac:dyDescent="0.2">
      <c r="A106" s="29" t="s">
        <v>110</v>
      </c>
      <c r="B106" s="29" t="s">
        <v>13</v>
      </c>
      <c r="C106" s="30">
        <v>10</v>
      </c>
      <c r="D106" s="30"/>
      <c r="E106" s="30">
        <v>1</v>
      </c>
      <c r="F106" s="30"/>
      <c r="G106" s="25">
        <f>VLOOKUP(A106,[1]TDSheet!$A:$G,7,0)</f>
        <v>0.4</v>
      </c>
      <c r="H106" s="2">
        <f>VLOOKUP(A106,[1]TDSheet!$A:$H,8,0)</f>
        <v>90</v>
      </c>
      <c r="I106" s="2">
        <f>VLOOKUP(A106,[2]Донецк!$A:$E,4,0)</f>
        <v>8</v>
      </c>
      <c r="J106" s="2">
        <f t="shared" si="13"/>
        <v>-7</v>
      </c>
      <c r="K106" s="2">
        <f t="shared" si="14"/>
        <v>1</v>
      </c>
      <c r="P106" s="2">
        <f t="shared" si="15"/>
        <v>0.33333333333333331</v>
      </c>
      <c r="Q106" s="24"/>
      <c r="R106" s="24"/>
      <c r="T106" s="2">
        <f t="shared" si="16"/>
        <v>0</v>
      </c>
      <c r="U106" s="2">
        <f t="shared" si="17"/>
        <v>0</v>
      </c>
      <c r="V106" s="2">
        <f>VLOOKUP(A106,[1]TDSheet!$A:$Y,25,0)</f>
        <v>10.4</v>
      </c>
      <c r="W106" s="2">
        <f>VLOOKUP(A106,[1]TDSheet!$A:$Z,26,0)</f>
        <v>8.4</v>
      </c>
      <c r="X106" s="2">
        <f>VLOOKUP(A106,[1]TDSheet!$A:$O,15,0)</f>
        <v>10.6</v>
      </c>
      <c r="Y106" s="28" t="str">
        <f>VLOOKUP(A106,[1]TDSheet!$A:$AA,27,0)</f>
        <v>отсутствует в бланке заказа</v>
      </c>
      <c r="Z106" s="2">
        <f t="shared" si="18"/>
        <v>0</v>
      </c>
    </row>
    <row r="107" spans="1:26" ht="21.95" customHeight="1" x14ac:dyDescent="0.2">
      <c r="A107" s="29" t="s">
        <v>111</v>
      </c>
      <c r="B107" s="29" t="s">
        <v>13</v>
      </c>
      <c r="C107" s="30">
        <v>15</v>
      </c>
      <c r="D107" s="30"/>
      <c r="E107" s="30"/>
      <c r="F107" s="30">
        <v>2</v>
      </c>
      <c r="G107" s="25">
        <f>VLOOKUP(A107,[1]TDSheet!$A:$G,7,0)</f>
        <v>0.33</v>
      </c>
      <c r="H107" s="2">
        <f>VLOOKUP(A107,[1]TDSheet!$A:$H,8,0)</f>
        <v>60</v>
      </c>
      <c r="I107" s="2">
        <f>VLOOKUP(A107,[2]Донецк!$A:$E,4,0)</f>
        <v>3</v>
      </c>
      <c r="J107" s="2">
        <f t="shared" si="13"/>
        <v>-3</v>
      </c>
      <c r="K107" s="2">
        <f t="shared" si="14"/>
        <v>0</v>
      </c>
      <c r="P107" s="2">
        <f t="shared" si="15"/>
        <v>0</v>
      </c>
      <c r="Q107" s="24"/>
      <c r="R107" s="24"/>
      <c r="T107" s="2" t="e">
        <f t="shared" si="16"/>
        <v>#DIV/0!</v>
      </c>
      <c r="U107" s="2" t="e">
        <f t="shared" si="17"/>
        <v>#DIV/0!</v>
      </c>
      <c r="V107" s="2">
        <f>VLOOKUP(A107,[1]TDSheet!$A:$Y,25,0)</f>
        <v>13.6</v>
      </c>
      <c r="W107" s="2">
        <f>VLOOKUP(A107,[1]TDSheet!$A:$Z,26,0)</f>
        <v>7.6</v>
      </c>
      <c r="X107" s="2">
        <f>VLOOKUP(A107,[1]TDSheet!$A:$O,15,0)</f>
        <v>9.4</v>
      </c>
      <c r="Y107" s="28" t="str">
        <f>VLOOKUP(A107,[1]TDSheet!$A:$AA,27,0)</f>
        <v>отсутствует в бланке заказа</v>
      </c>
      <c r="Z107" s="2">
        <f t="shared" si="18"/>
        <v>0</v>
      </c>
    </row>
    <row r="108" spans="1:26" ht="21.95" customHeight="1" x14ac:dyDescent="0.2">
      <c r="A108" s="8" t="s">
        <v>112</v>
      </c>
      <c r="B108" s="8" t="s">
        <v>13</v>
      </c>
      <c r="C108" s="9">
        <v>8</v>
      </c>
      <c r="D108" s="9">
        <v>12</v>
      </c>
      <c r="E108" s="9"/>
      <c r="F108" s="9">
        <v>20</v>
      </c>
      <c r="G108" s="25">
        <f>VLOOKUP(A108,[1]TDSheet!$A:$G,7,0)</f>
        <v>0</v>
      </c>
      <c r="H108" s="2" t="e">
        <f>VLOOKUP(A108,[1]TDSheet!$A:$H,8,0)</f>
        <v>#N/A</v>
      </c>
      <c r="J108" s="2">
        <f t="shared" si="13"/>
        <v>0</v>
      </c>
      <c r="K108" s="2">
        <f t="shared" si="14"/>
        <v>0</v>
      </c>
      <c r="P108" s="2">
        <f t="shared" si="15"/>
        <v>0</v>
      </c>
      <c r="Q108" s="24"/>
      <c r="R108" s="24"/>
      <c r="T108" s="2" t="e">
        <f t="shared" si="16"/>
        <v>#DIV/0!</v>
      </c>
      <c r="U108" s="2" t="e">
        <f t="shared" si="17"/>
        <v>#DIV/0!</v>
      </c>
      <c r="V108" s="2">
        <f>VLOOKUP(A108,[1]TDSheet!$A:$Y,25,0)</f>
        <v>0.4</v>
      </c>
      <c r="W108" s="2">
        <f>VLOOKUP(A108,[1]TDSheet!$A:$Z,26,0)</f>
        <v>1.4</v>
      </c>
      <c r="X108" s="2">
        <f>VLOOKUP(A108,[1]TDSheet!$A:$O,15,0)</f>
        <v>0.2</v>
      </c>
      <c r="Z108" s="2">
        <f t="shared" si="18"/>
        <v>0</v>
      </c>
    </row>
    <row r="109" spans="1:26" ht="11.1" customHeight="1" x14ac:dyDescent="0.2">
      <c r="A109" s="8" t="s">
        <v>113</v>
      </c>
      <c r="B109" s="8" t="s">
        <v>9</v>
      </c>
      <c r="C109" s="9">
        <v>-1.39</v>
      </c>
      <c r="D109" s="9">
        <v>1.39</v>
      </c>
      <c r="E109" s="9"/>
      <c r="F109" s="9"/>
      <c r="G109" s="25">
        <f>VLOOKUP(A109,[1]TDSheet!$A:$G,7,0)</f>
        <v>0</v>
      </c>
      <c r="H109" s="2" t="e">
        <f>VLOOKUP(A109,[1]TDSheet!$A:$H,8,0)</f>
        <v>#N/A</v>
      </c>
      <c r="J109" s="2">
        <f t="shared" si="13"/>
        <v>0</v>
      </c>
      <c r="K109" s="2">
        <f t="shared" si="14"/>
        <v>0</v>
      </c>
      <c r="P109" s="2">
        <f t="shared" si="15"/>
        <v>0</v>
      </c>
      <c r="Q109" s="24"/>
      <c r="R109" s="24"/>
      <c r="T109" s="2" t="e">
        <f t="shared" si="16"/>
        <v>#DIV/0!</v>
      </c>
      <c r="U109" s="2" t="e">
        <f t="shared" si="17"/>
        <v>#DIV/0!</v>
      </c>
      <c r="V109" s="2">
        <f>VLOOKUP(A109,[1]TDSheet!$A:$Y,25,0)</f>
        <v>0</v>
      </c>
      <c r="W109" s="2">
        <f>VLOOKUP(A109,[1]TDSheet!$A:$Z,26,0)</f>
        <v>0</v>
      </c>
      <c r="X109" s="2">
        <f>VLOOKUP(A109,[1]TDSheet!$A:$O,15,0)</f>
        <v>0.27799999999999997</v>
      </c>
      <c r="Z109" s="2">
        <f t="shared" si="18"/>
        <v>0</v>
      </c>
    </row>
    <row r="110" spans="1:26" ht="21.95" customHeight="1" x14ac:dyDescent="0.2">
      <c r="A110" s="8" t="s">
        <v>114</v>
      </c>
      <c r="B110" s="8" t="s">
        <v>9</v>
      </c>
      <c r="C110" s="9">
        <v>-10.945</v>
      </c>
      <c r="D110" s="9">
        <v>10.945</v>
      </c>
      <c r="E110" s="9"/>
      <c r="F110" s="9"/>
      <c r="G110" s="25">
        <f>VLOOKUP(A110,[1]TDSheet!$A:$G,7,0)</f>
        <v>0</v>
      </c>
      <c r="H110" s="2" t="e">
        <f>VLOOKUP(A110,[1]TDSheet!$A:$H,8,0)</f>
        <v>#N/A</v>
      </c>
      <c r="J110" s="2">
        <f t="shared" si="13"/>
        <v>0</v>
      </c>
      <c r="K110" s="2">
        <f t="shared" si="14"/>
        <v>0</v>
      </c>
      <c r="P110" s="2">
        <f t="shared" si="15"/>
        <v>0</v>
      </c>
      <c r="Q110" s="24"/>
      <c r="R110" s="24"/>
      <c r="T110" s="2" t="e">
        <f t="shared" si="16"/>
        <v>#DIV/0!</v>
      </c>
      <c r="U110" s="2" t="e">
        <f t="shared" si="17"/>
        <v>#DIV/0!</v>
      </c>
      <c r="V110" s="2">
        <f>VLOOKUP(A110,[1]TDSheet!$A:$Y,25,0)</f>
        <v>0</v>
      </c>
      <c r="W110" s="2">
        <f>VLOOKUP(A110,[1]TDSheet!$A:$Z,26,0)</f>
        <v>2.1890000000000001</v>
      </c>
      <c r="X110" s="2">
        <f>VLOOKUP(A110,[1]TDSheet!$A:$O,15,0)</f>
        <v>0</v>
      </c>
      <c r="Z110" s="2">
        <f t="shared" si="18"/>
        <v>0</v>
      </c>
    </row>
    <row r="111" spans="1:26" ht="11.1" customHeight="1" x14ac:dyDescent="0.2">
      <c r="A111" s="8" t="s">
        <v>115</v>
      </c>
      <c r="B111" s="8" t="s">
        <v>9</v>
      </c>
      <c r="C111" s="9">
        <v>177.54499999999999</v>
      </c>
      <c r="D111" s="9"/>
      <c r="E111" s="9"/>
      <c r="F111" s="9"/>
      <c r="G111" s="25">
        <f>VLOOKUP(A111,[1]TDSheet!$A:$G,7,0)</f>
        <v>0</v>
      </c>
      <c r="H111" s="2" t="e">
        <f>VLOOKUP(A111,[1]TDSheet!$A:$H,8,0)</f>
        <v>#N/A</v>
      </c>
      <c r="J111" s="2">
        <f t="shared" si="13"/>
        <v>0</v>
      </c>
      <c r="K111" s="2">
        <f t="shared" si="14"/>
        <v>0</v>
      </c>
      <c r="P111" s="2">
        <f t="shared" si="15"/>
        <v>0</v>
      </c>
      <c r="Q111" s="24"/>
      <c r="R111" s="24"/>
      <c r="T111" s="2" t="e">
        <f t="shared" si="16"/>
        <v>#DIV/0!</v>
      </c>
      <c r="U111" s="2" t="e">
        <f t="shared" si="17"/>
        <v>#DIV/0!</v>
      </c>
      <c r="V111" s="2">
        <f>VLOOKUP(A111,[1]TDSheet!$A:$Y,25,0)</f>
        <v>0</v>
      </c>
      <c r="W111" s="2">
        <f>VLOOKUP(A111,[1]TDSheet!$A:$Z,26,0)</f>
        <v>0.53700000000000003</v>
      </c>
      <c r="X111" s="2">
        <f>VLOOKUP(A111,[1]TDSheet!$A:$O,15,0)</f>
        <v>0</v>
      </c>
      <c r="Z111" s="2">
        <f t="shared" si="18"/>
        <v>0</v>
      </c>
    </row>
    <row r="112" spans="1:26" ht="21.95" customHeight="1" x14ac:dyDescent="0.2">
      <c r="A112" s="8" t="s">
        <v>116</v>
      </c>
      <c r="B112" s="8" t="s">
        <v>13</v>
      </c>
      <c r="C112" s="9">
        <v>856</v>
      </c>
      <c r="D112" s="9"/>
      <c r="E112" s="9">
        <v>807</v>
      </c>
      <c r="F112" s="9">
        <v>21</v>
      </c>
      <c r="G112" s="25">
        <f>VLOOKUP(A112,[1]TDSheet!$A:$G,7,0)</f>
        <v>0.35</v>
      </c>
      <c r="H112" s="2">
        <f>VLOOKUP(A112,[1]TDSheet!$A:$H,8,0)</f>
        <v>40</v>
      </c>
      <c r="I112" s="2">
        <f>VLOOKUP(A112,[2]Донецк!$A:$E,4,0)</f>
        <v>807</v>
      </c>
      <c r="J112" s="2">
        <f t="shared" si="13"/>
        <v>0</v>
      </c>
      <c r="K112" s="2">
        <f t="shared" si="14"/>
        <v>3</v>
      </c>
      <c r="L112" s="2">
        <f>VLOOKUP(A112,[3]TDSheet!$A:$V,6,0)</f>
        <v>804</v>
      </c>
      <c r="M112" s="2">
        <v>10</v>
      </c>
      <c r="P112" s="2">
        <f t="shared" si="15"/>
        <v>1</v>
      </c>
      <c r="Q112" s="24"/>
      <c r="R112" s="24"/>
      <c r="T112" s="2">
        <f t="shared" si="16"/>
        <v>31</v>
      </c>
      <c r="U112" s="2">
        <f t="shared" si="17"/>
        <v>31</v>
      </c>
      <c r="V112" s="2">
        <f>VLOOKUP(A112,[1]TDSheet!$A:$Y,25,0)</f>
        <v>12.2</v>
      </c>
      <c r="W112" s="2">
        <f>VLOOKUP(A112,[1]TDSheet!$A:$Z,26,0)</f>
        <v>6.6</v>
      </c>
      <c r="X112" s="2">
        <f>VLOOKUP(A112,[1]TDSheet!$A:$O,15,0)</f>
        <v>5.2</v>
      </c>
      <c r="Z112" s="2">
        <f t="shared" si="18"/>
        <v>0</v>
      </c>
    </row>
    <row r="113" spans="1:26" ht="11.1" customHeight="1" x14ac:dyDescent="0.2">
      <c r="A113" s="29" t="s">
        <v>117</v>
      </c>
      <c r="B113" s="29" t="s">
        <v>13</v>
      </c>
      <c r="C113" s="30">
        <v>900</v>
      </c>
      <c r="D113" s="30">
        <v>161</v>
      </c>
      <c r="E113" s="31">
        <v>901</v>
      </c>
      <c r="F113" s="31">
        <v>160</v>
      </c>
      <c r="G113" s="25">
        <f>VLOOKUP(A113,[1]TDSheet!$A:$G,7,0)</f>
        <v>0</v>
      </c>
      <c r="H113" s="2" t="e">
        <f>VLOOKUP(A113,[1]TDSheet!$A:$H,8,0)</f>
        <v>#N/A</v>
      </c>
      <c r="I113" s="2">
        <f>VLOOKUP(A113,[2]Донецк!$A:$E,4,0)</f>
        <v>901</v>
      </c>
      <c r="J113" s="2">
        <f t="shared" si="13"/>
        <v>0</v>
      </c>
      <c r="K113" s="2">
        <f t="shared" si="14"/>
        <v>1</v>
      </c>
      <c r="L113" s="32">
        <f>VLOOKUP(A113,[3]TDSheet!$A:$V,6,0)</f>
        <v>900</v>
      </c>
      <c r="P113" s="2">
        <f t="shared" si="15"/>
        <v>0.33333333333333331</v>
      </c>
      <c r="Q113" s="24"/>
      <c r="R113" s="24"/>
      <c r="T113" s="2">
        <f t="shared" si="16"/>
        <v>480</v>
      </c>
      <c r="U113" s="2">
        <f t="shared" si="17"/>
        <v>480</v>
      </c>
      <c r="V113" s="2">
        <f>VLOOKUP(A113,[1]TDSheet!$A:$Y,25,0)</f>
        <v>0</v>
      </c>
      <c r="W113" s="2">
        <f>VLOOKUP(A113,[1]TDSheet!$A:$Z,26,0)</f>
        <v>0</v>
      </c>
      <c r="X113" s="2">
        <f>VLOOKUP(A113,[1]TDSheet!$A:$O,15,0)</f>
        <v>0</v>
      </c>
      <c r="Y113" s="28" t="s">
        <v>148</v>
      </c>
      <c r="Z113" s="2">
        <f t="shared" si="18"/>
        <v>0</v>
      </c>
    </row>
    <row r="114" spans="1:26" ht="21.95" customHeight="1" x14ac:dyDescent="0.2">
      <c r="A114" s="8" t="s">
        <v>118</v>
      </c>
      <c r="B114" s="8" t="s">
        <v>13</v>
      </c>
      <c r="C114" s="9">
        <v>121</v>
      </c>
      <c r="D114" s="9"/>
      <c r="E114" s="9">
        <v>68</v>
      </c>
      <c r="F114" s="9">
        <v>6</v>
      </c>
      <c r="G114" s="25">
        <f>VLOOKUP(A114,[1]TDSheet!$A:$G,7,0)</f>
        <v>0</v>
      </c>
      <c r="H114" s="2" t="e">
        <f>VLOOKUP(A114,[1]TDSheet!$A:$H,8,0)</f>
        <v>#N/A</v>
      </c>
      <c r="I114" s="2">
        <f>VLOOKUP(A114,[2]Донецк!$A:$E,4,0)</f>
        <v>76</v>
      </c>
      <c r="J114" s="2">
        <f t="shared" si="13"/>
        <v>-8</v>
      </c>
      <c r="K114" s="2">
        <f t="shared" si="14"/>
        <v>68</v>
      </c>
      <c r="P114" s="2">
        <f t="shared" si="15"/>
        <v>22.666666666666668</v>
      </c>
      <c r="Q114" s="24"/>
      <c r="R114" s="24"/>
      <c r="T114" s="2">
        <f t="shared" si="16"/>
        <v>0.26470588235294118</v>
      </c>
      <c r="U114" s="2">
        <f t="shared" si="17"/>
        <v>0.26470588235294118</v>
      </c>
      <c r="V114" s="2">
        <f>VLOOKUP(A114,[1]TDSheet!$A:$Y,25,0)</f>
        <v>0</v>
      </c>
      <c r="W114" s="2">
        <f>VLOOKUP(A114,[1]TDSheet!$A:$Z,26,0)</f>
        <v>0</v>
      </c>
      <c r="X114" s="2">
        <f>VLOOKUP(A114,[1]TDSheet!$A:$O,15,0)</f>
        <v>34.799999999999997</v>
      </c>
      <c r="Z114" s="2">
        <f t="shared" si="18"/>
        <v>0</v>
      </c>
    </row>
    <row r="115" spans="1:26" ht="11.1" customHeight="1" x14ac:dyDescent="0.2">
      <c r="A115" s="8" t="s">
        <v>119</v>
      </c>
      <c r="B115" s="8" t="s">
        <v>9</v>
      </c>
      <c r="C115" s="9">
        <v>80.906999999999996</v>
      </c>
      <c r="D115" s="9"/>
      <c r="E115" s="9">
        <v>2.64</v>
      </c>
      <c r="F115" s="9"/>
      <c r="G115" s="25">
        <f>VLOOKUP(A115,[1]TDSheet!$A:$G,7,0)</f>
        <v>0</v>
      </c>
      <c r="H115" s="2" t="e">
        <f>VLOOKUP(A115,[1]TDSheet!$A:$H,8,0)</f>
        <v>#N/A</v>
      </c>
      <c r="I115" s="2">
        <f>VLOOKUP(A115,[2]Донецк!$A:$E,4,0)</f>
        <v>5.0999999999999996</v>
      </c>
      <c r="J115" s="2">
        <f t="shared" si="13"/>
        <v>-2.4599999999999995</v>
      </c>
      <c r="K115" s="2">
        <f t="shared" si="14"/>
        <v>2.64</v>
      </c>
      <c r="P115" s="2">
        <f t="shared" si="15"/>
        <v>0.88</v>
      </c>
      <c r="Q115" s="24"/>
      <c r="R115" s="24"/>
      <c r="T115" s="2">
        <f t="shared" si="16"/>
        <v>0</v>
      </c>
      <c r="U115" s="2">
        <f t="shared" si="17"/>
        <v>0</v>
      </c>
      <c r="V115" s="2">
        <f>VLOOKUP(A115,[1]TDSheet!$A:$Y,25,0)</f>
        <v>0</v>
      </c>
      <c r="W115" s="2">
        <f>VLOOKUP(A115,[1]TDSheet!$A:$Z,26,0)</f>
        <v>5.8109999999999999</v>
      </c>
      <c r="X115" s="2">
        <f>VLOOKUP(A115,[1]TDSheet!$A:$O,15,0)</f>
        <v>2.484</v>
      </c>
      <c r="Z115" s="2">
        <f t="shared" si="18"/>
        <v>0</v>
      </c>
    </row>
    <row r="116" spans="1:26" ht="11.1" customHeight="1" x14ac:dyDescent="0.2">
      <c r="A116" s="8" t="s">
        <v>120</v>
      </c>
      <c r="B116" s="8" t="s">
        <v>9</v>
      </c>
      <c r="C116" s="9">
        <v>113.298</v>
      </c>
      <c r="D116" s="9"/>
      <c r="E116" s="9"/>
      <c r="F116" s="9"/>
      <c r="G116" s="25">
        <f>VLOOKUP(A116,[1]TDSheet!$A:$G,7,0)</f>
        <v>0</v>
      </c>
      <c r="H116" s="2" t="e">
        <f>VLOOKUP(A116,[1]TDSheet!$A:$H,8,0)</f>
        <v>#N/A</v>
      </c>
      <c r="I116" s="2">
        <f>VLOOKUP(A116,[2]Донецк!$A:$E,4,0)</f>
        <v>1.3</v>
      </c>
      <c r="J116" s="2">
        <f t="shared" si="13"/>
        <v>-1.3</v>
      </c>
      <c r="K116" s="2">
        <f t="shared" si="14"/>
        <v>0</v>
      </c>
      <c r="P116" s="2">
        <f t="shared" si="15"/>
        <v>0</v>
      </c>
      <c r="Q116" s="24"/>
      <c r="R116" s="24"/>
      <c r="T116" s="2" t="e">
        <f t="shared" si="16"/>
        <v>#DIV/0!</v>
      </c>
      <c r="U116" s="2" t="e">
        <f t="shared" si="17"/>
        <v>#DIV/0!</v>
      </c>
      <c r="V116" s="2">
        <f>VLOOKUP(A116,[1]TDSheet!$A:$Y,25,0)</f>
        <v>0</v>
      </c>
      <c r="W116" s="2">
        <f>VLOOKUP(A116,[1]TDSheet!$A:$Z,26,0)</f>
        <v>0.28900000000000003</v>
      </c>
      <c r="X116" s="2">
        <f>VLOOKUP(A116,[1]TDSheet!$A:$O,15,0)</f>
        <v>3.0013999999999998</v>
      </c>
      <c r="Z116" s="2">
        <f t="shared" si="18"/>
        <v>0</v>
      </c>
    </row>
    <row r="117" spans="1:26" ht="11.1" customHeight="1" x14ac:dyDescent="0.2">
      <c r="A117" s="8" t="s">
        <v>121</v>
      </c>
      <c r="B117" s="8" t="s">
        <v>13</v>
      </c>
      <c r="C117" s="9">
        <v>114</v>
      </c>
      <c r="D117" s="9"/>
      <c r="E117" s="9"/>
      <c r="F117" s="9"/>
      <c r="G117" s="25">
        <f>VLOOKUP(A117,[1]TDSheet!$A:$G,7,0)</f>
        <v>0</v>
      </c>
      <c r="H117" s="2" t="e">
        <f>VLOOKUP(A117,[1]TDSheet!$A:$H,8,0)</f>
        <v>#N/A</v>
      </c>
      <c r="J117" s="2">
        <f t="shared" si="13"/>
        <v>0</v>
      </c>
      <c r="K117" s="2">
        <f t="shared" si="14"/>
        <v>0</v>
      </c>
      <c r="P117" s="2">
        <f t="shared" si="15"/>
        <v>0</v>
      </c>
      <c r="Q117" s="24"/>
      <c r="R117" s="24"/>
      <c r="T117" s="2" t="e">
        <f t="shared" si="16"/>
        <v>#DIV/0!</v>
      </c>
      <c r="U117" s="2" t="e">
        <f t="shared" si="17"/>
        <v>#DIV/0!</v>
      </c>
      <c r="V117" s="2">
        <f>VLOOKUP(A117,[1]TDSheet!$A:$Y,25,0)</f>
        <v>0</v>
      </c>
      <c r="W117" s="2">
        <f>VLOOKUP(A117,[1]TDSheet!$A:$Z,26,0)</f>
        <v>1.2</v>
      </c>
      <c r="X117" s="2">
        <f>VLOOKUP(A117,[1]TDSheet!$A:$O,15,0)</f>
        <v>2.4</v>
      </c>
      <c r="Z117" s="2">
        <f t="shared" si="18"/>
        <v>0</v>
      </c>
    </row>
    <row r="118" spans="1:26" ht="11.1" customHeight="1" x14ac:dyDescent="0.2">
      <c r="A118" s="8" t="s">
        <v>122</v>
      </c>
      <c r="B118" s="8" t="s">
        <v>9</v>
      </c>
      <c r="C118" s="9">
        <v>3.4529999999999998</v>
      </c>
      <c r="D118" s="9"/>
      <c r="E118" s="9">
        <v>-0.25600000000000001</v>
      </c>
      <c r="F118" s="9"/>
      <c r="G118" s="25">
        <f>VLOOKUP(A118,[1]TDSheet!$A:$G,7,0)</f>
        <v>0</v>
      </c>
      <c r="H118" s="2" t="e">
        <f>VLOOKUP(A118,[1]TDSheet!$A:$H,8,0)</f>
        <v>#N/A</v>
      </c>
      <c r="J118" s="2">
        <f t="shared" si="13"/>
        <v>-0.25600000000000001</v>
      </c>
      <c r="K118" s="2">
        <f t="shared" si="14"/>
        <v>-0.25600000000000001</v>
      </c>
      <c r="P118" s="2">
        <f t="shared" si="15"/>
        <v>-8.533333333333333E-2</v>
      </c>
      <c r="Q118" s="24"/>
      <c r="R118" s="24"/>
      <c r="T118" s="2">
        <f t="shared" si="16"/>
        <v>0</v>
      </c>
      <c r="U118" s="2">
        <f t="shared" si="17"/>
        <v>0</v>
      </c>
      <c r="V118" s="2">
        <f>VLOOKUP(A118,[1]TDSheet!$A:$Y,25,0)</f>
        <v>0</v>
      </c>
      <c r="W118" s="2">
        <f>VLOOKUP(A118,[1]TDSheet!$A:$Z,26,0)</f>
        <v>6.4445999999999994</v>
      </c>
      <c r="X118" s="2">
        <f>VLOOKUP(A118,[1]TDSheet!$A:$O,15,0)</f>
        <v>3.5234000000000001</v>
      </c>
      <c r="Z118" s="2">
        <f t="shared" si="18"/>
        <v>0</v>
      </c>
    </row>
    <row r="119" spans="1:26" ht="11.1" customHeight="1" x14ac:dyDescent="0.2">
      <c r="A119" s="8" t="s">
        <v>123</v>
      </c>
      <c r="B119" s="8" t="s">
        <v>13</v>
      </c>
      <c r="C119" s="9">
        <v>19</v>
      </c>
      <c r="D119" s="9"/>
      <c r="E119" s="9">
        <v>2</v>
      </c>
      <c r="F119" s="9"/>
      <c r="G119" s="25">
        <f>VLOOKUP(A119,[1]TDSheet!$A:$G,7,0)</f>
        <v>0</v>
      </c>
      <c r="H119" s="2" t="e">
        <f>VLOOKUP(A119,[1]TDSheet!$A:$H,8,0)</f>
        <v>#N/A</v>
      </c>
      <c r="I119" s="2">
        <f>VLOOKUP(A119,[2]Донецк!$A:$E,4,0)</f>
        <v>4</v>
      </c>
      <c r="J119" s="2">
        <f t="shared" si="13"/>
        <v>-2</v>
      </c>
      <c r="K119" s="2">
        <f t="shared" si="14"/>
        <v>2</v>
      </c>
      <c r="P119" s="2">
        <f t="shared" si="15"/>
        <v>0.66666666666666663</v>
      </c>
      <c r="Q119" s="24"/>
      <c r="R119" s="24"/>
      <c r="T119" s="2">
        <f t="shared" si="16"/>
        <v>0</v>
      </c>
      <c r="U119" s="2">
        <f t="shared" si="17"/>
        <v>0</v>
      </c>
      <c r="V119" s="2">
        <f>VLOOKUP(A119,[1]TDSheet!$A:$Y,25,0)</f>
        <v>0</v>
      </c>
      <c r="W119" s="2">
        <f>VLOOKUP(A119,[1]TDSheet!$A:$Z,26,0)</f>
        <v>1.8</v>
      </c>
      <c r="X119" s="2">
        <f>VLOOKUP(A119,[1]TDSheet!$A:$O,15,0)</f>
        <v>0.6</v>
      </c>
      <c r="Z119" s="2">
        <f t="shared" si="18"/>
        <v>0</v>
      </c>
    </row>
    <row r="120" spans="1:26" ht="11.1" customHeight="1" x14ac:dyDescent="0.2">
      <c r="A120" s="8" t="s">
        <v>124</v>
      </c>
      <c r="B120" s="8" t="s">
        <v>13</v>
      </c>
      <c r="C120" s="9">
        <v>781</v>
      </c>
      <c r="D120" s="9"/>
      <c r="E120" s="9">
        <v>2</v>
      </c>
      <c r="F120" s="9"/>
      <c r="G120" s="25">
        <f>VLOOKUP(A120,[1]TDSheet!$A:$G,7,0)</f>
        <v>0</v>
      </c>
      <c r="H120" s="2" t="e">
        <f>VLOOKUP(A120,[1]TDSheet!$A:$H,8,0)</f>
        <v>#N/A</v>
      </c>
      <c r="I120" s="2">
        <f>VLOOKUP(A120,[2]Донецк!$A:$E,4,0)</f>
        <v>2</v>
      </c>
      <c r="J120" s="2">
        <f t="shared" si="13"/>
        <v>0</v>
      </c>
      <c r="K120" s="2">
        <f t="shared" si="14"/>
        <v>2</v>
      </c>
      <c r="P120" s="2">
        <f t="shared" si="15"/>
        <v>0.66666666666666663</v>
      </c>
      <c r="Q120" s="24"/>
      <c r="R120" s="24"/>
      <c r="T120" s="2">
        <f t="shared" si="16"/>
        <v>0</v>
      </c>
      <c r="U120" s="2">
        <f t="shared" si="17"/>
        <v>0</v>
      </c>
      <c r="V120" s="2">
        <f>VLOOKUP(A120,[1]TDSheet!$A:$Y,25,0)</f>
        <v>0</v>
      </c>
      <c r="W120" s="2">
        <f>VLOOKUP(A120,[1]TDSheet!$A:$Z,26,0)</f>
        <v>0.6</v>
      </c>
      <c r="X120" s="2">
        <f>VLOOKUP(A120,[1]TDSheet!$A:$O,15,0)</f>
        <v>0.4</v>
      </c>
      <c r="Z120" s="2">
        <f t="shared" si="18"/>
        <v>0</v>
      </c>
    </row>
    <row r="121" spans="1:26" ht="11.1" customHeight="1" x14ac:dyDescent="0.2">
      <c r="A121" s="8" t="s">
        <v>145</v>
      </c>
      <c r="B121" s="8" t="s">
        <v>9</v>
      </c>
      <c r="C121" s="9"/>
      <c r="D121" s="9"/>
      <c r="E121" s="9"/>
      <c r="F121" s="9"/>
      <c r="G121" s="25">
        <f>VLOOKUP(A121,[1]TDSheet!$A:$G,7,0)</f>
        <v>1</v>
      </c>
      <c r="H121" s="2">
        <f>VLOOKUP(A121,[1]TDSheet!$A:$H,8,0)</f>
        <v>50</v>
      </c>
      <c r="J121" s="2">
        <f t="shared" si="13"/>
        <v>0</v>
      </c>
      <c r="K121" s="2">
        <f t="shared" si="14"/>
        <v>0</v>
      </c>
      <c r="M121" s="2">
        <v>10</v>
      </c>
      <c r="P121" s="2">
        <f t="shared" si="15"/>
        <v>0</v>
      </c>
      <c r="Q121" s="24"/>
      <c r="R121" s="24"/>
      <c r="T121" s="2" t="e">
        <f t="shared" si="16"/>
        <v>#DIV/0!</v>
      </c>
      <c r="U121" s="2" t="e">
        <f t="shared" si="17"/>
        <v>#DIV/0!</v>
      </c>
      <c r="V121" s="2">
        <f>VLOOKUP(A121,[1]TDSheet!$A:$Y,25,0)</f>
        <v>0</v>
      </c>
      <c r="W121" s="2">
        <f>VLOOKUP(A121,[1]TDSheet!$A:$Z,26,0)</f>
        <v>0</v>
      </c>
      <c r="X121" s="2">
        <f>VLOOKUP(A121,[1]TDSheet!$A:$O,15,0)</f>
        <v>0</v>
      </c>
      <c r="Y121" s="2" t="str">
        <f>VLOOKUP(A121,[1]TDSheet!$A:$AA,27,0)</f>
        <v>согласовал Химич</v>
      </c>
      <c r="Z121" s="2">
        <f t="shared" si="18"/>
        <v>0</v>
      </c>
    </row>
  </sheetData>
  <autoFilter ref="A3:Z121" xr:uid="{926FCA47-9E36-4AF2-B281-80CEB9FA97DD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2024-01-03T10:56:52Z</dcterms:modified>
</cp:coreProperties>
</file>