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3 Пушкарный\"/>
    </mc:Choice>
  </mc:AlternateContent>
  <xr:revisionPtr revIDLastSave="0" documentId="13_ncr:1_{03EBE940-8971-4475-B411-45C11FA039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X457" i="2" s="1"/>
  <c r="V455" i="2"/>
  <c r="V454" i="2"/>
  <c r="W453" i="2"/>
  <c r="W452" i="2"/>
  <c r="V450" i="2"/>
  <c r="V449" i="2"/>
  <c r="W448" i="2"/>
  <c r="X448" i="2" s="1"/>
  <c r="W447" i="2"/>
  <c r="V443" i="2"/>
  <c r="V442" i="2"/>
  <c r="W441" i="2"/>
  <c r="X441" i="2" s="1"/>
  <c r="N441" i="2"/>
  <c r="W440" i="2"/>
  <c r="W443" i="2" s="1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X432" i="2"/>
  <c r="W432" i="2"/>
  <c r="N432" i="2"/>
  <c r="W431" i="2"/>
  <c r="N431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S481" i="2" s="1"/>
  <c r="N414" i="2"/>
  <c r="V410" i="2"/>
  <c r="V409" i="2"/>
  <c r="W408" i="2"/>
  <c r="W410" i="2" s="1"/>
  <c r="V406" i="2"/>
  <c r="V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W400" i="2"/>
  <c r="X400" i="2" s="1"/>
  <c r="N400" i="2"/>
  <c r="W399" i="2"/>
  <c r="X399" i="2" s="1"/>
  <c r="N399" i="2"/>
  <c r="W398" i="2"/>
  <c r="W406" i="2" s="1"/>
  <c r="N398" i="2"/>
  <c r="V396" i="2"/>
  <c r="V395" i="2"/>
  <c r="W394" i="2"/>
  <c r="X394" i="2" s="1"/>
  <c r="N394" i="2"/>
  <c r="X393" i="2"/>
  <c r="W393" i="2"/>
  <c r="N393" i="2"/>
  <c r="V390" i="2"/>
  <c r="V389" i="2"/>
  <c r="W388" i="2"/>
  <c r="X387" i="2"/>
  <c r="W387" i="2"/>
  <c r="X386" i="2"/>
  <c r="W386" i="2"/>
  <c r="X385" i="2"/>
  <c r="W385" i="2"/>
  <c r="W390" i="2" s="1"/>
  <c r="V383" i="2"/>
  <c r="V382" i="2"/>
  <c r="W381" i="2"/>
  <c r="W383" i="2" s="1"/>
  <c r="N381" i="2"/>
  <c r="V379" i="2"/>
  <c r="V378" i="2"/>
  <c r="X377" i="2"/>
  <c r="W377" i="2"/>
  <c r="N377" i="2"/>
  <c r="W376" i="2"/>
  <c r="X376" i="2" s="1"/>
  <c r="N376" i="2"/>
  <c r="W375" i="2"/>
  <c r="X375" i="2" s="1"/>
  <c r="N375" i="2"/>
  <c r="W374" i="2"/>
  <c r="W378" i="2" s="1"/>
  <c r="N374" i="2"/>
  <c r="V372" i="2"/>
  <c r="V371" i="2"/>
  <c r="W370" i="2"/>
  <c r="X370" i="2" s="1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6" i="2"/>
  <c r="V355" i="2"/>
  <c r="W354" i="2"/>
  <c r="X354" i="2" s="1"/>
  <c r="N354" i="2"/>
  <c r="W353" i="2"/>
  <c r="W355" i="2" s="1"/>
  <c r="N353" i="2"/>
  <c r="V349" i="2"/>
  <c r="V348" i="2"/>
  <c r="W347" i="2"/>
  <c r="W349" i="2" s="1"/>
  <c r="N347" i="2"/>
  <c r="V345" i="2"/>
  <c r="V344" i="2"/>
  <c r="W343" i="2"/>
  <c r="X343" i="2" s="1"/>
  <c r="N343" i="2"/>
  <c r="W342" i="2"/>
  <c r="X342" i="2" s="1"/>
  <c r="N342" i="2"/>
  <c r="W341" i="2"/>
  <c r="X341" i="2" s="1"/>
  <c r="N341" i="2"/>
  <c r="W340" i="2"/>
  <c r="X340" i="2" s="1"/>
  <c r="X344" i="2" s="1"/>
  <c r="N340" i="2"/>
  <c r="V338" i="2"/>
  <c r="V337" i="2"/>
  <c r="W336" i="2"/>
  <c r="X336" i="2" s="1"/>
  <c r="N336" i="2"/>
  <c r="W335" i="2"/>
  <c r="W337" i="2" s="1"/>
  <c r="N335" i="2"/>
  <c r="V333" i="2"/>
  <c r="V332" i="2"/>
  <c r="X331" i="2"/>
  <c r="W331" i="2"/>
  <c r="N331" i="2"/>
  <c r="W330" i="2"/>
  <c r="X330" i="2" s="1"/>
  <c r="N330" i="2"/>
  <c r="W329" i="2"/>
  <c r="X329" i="2" s="1"/>
  <c r="N329" i="2"/>
  <c r="W328" i="2"/>
  <c r="N328" i="2"/>
  <c r="V325" i="2"/>
  <c r="V324" i="2"/>
  <c r="W323" i="2"/>
  <c r="W324" i="2" s="1"/>
  <c r="N323" i="2"/>
  <c r="V321" i="2"/>
  <c r="V320" i="2"/>
  <c r="W319" i="2"/>
  <c r="X319" i="2" s="1"/>
  <c r="N319" i="2"/>
  <c r="W318" i="2"/>
  <c r="W320" i="2" s="1"/>
  <c r="V316" i="2"/>
  <c r="V315" i="2"/>
  <c r="W314" i="2"/>
  <c r="X314" i="2" s="1"/>
  <c r="N314" i="2"/>
  <c r="W313" i="2"/>
  <c r="X313" i="2" s="1"/>
  <c r="W312" i="2"/>
  <c r="X312" i="2" s="1"/>
  <c r="N312" i="2"/>
  <c r="V310" i="2"/>
  <c r="V309" i="2"/>
  <c r="W308" i="2"/>
  <c r="X308" i="2" s="1"/>
  <c r="N308" i="2"/>
  <c r="W307" i="2"/>
  <c r="X307" i="2" s="1"/>
  <c r="N307" i="2"/>
  <c r="X306" i="2"/>
  <c r="W306" i="2"/>
  <c r="X305" i="2"/>
  <c r="W305" i="2"/>
  <c r="N305" i="2"/>
  <c r="W304" i="2"/>
  <c r="X304" i="2" s="1"/>
  <c r="N304" i="2"/>
  <c r="W303" i="2"/>
  <c r="X303" i="2" s="1"/>
  <c r="N303" i="2"/>
  <c r="W302" i="2"/>
  <c r="N302" i="2"/>
  <c r="W301" i="2"/>
  <c r="X301" i="2" s="1"/>
  <c r="N301" i="2"/>
  <c r="V297" i="2"/>
  <c r="V296" i="2"/>
  <c r="W295" i="2"/>
  <c r="W297" i="2" s="1"/>
  <c r="N295" i="2"/>
  <c r="V293" i="2"/>
  <c r="V292" i="2"/>
  <c r="W291" i="2"/>
  <c r="W293" i="2" s="1"/>
  <c r="N291" i="2"/>
  <c r="V289" i="2"/>
  <c r="V288" i="2"/>
  <c r="W287" i="2"/>
  <c r="W289" i="2" s="1"/>
  <c r="N287" i="2"/>
  <c r="V285" i="2"/>
  <c r="V284" i="2"/>
  <c r="W283" i="2"/>
  <c r="W285" i="2" s="1"/>
  <c r="N283" i="2"/>
  <c r="V280" i="2"/>
  <c r="V279" i="2"/>
  <c r="W278" i="2"/>
  <c r="X278" i="2" s="1"/>
  <c r="N278" i="2"/>
  <c r="W277" i="2"/>
  <c r="X277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X269" i="2" s="1"/>
  <c r="N269" i="2"/>
  <c r="W268" i="2"/>
  <c r="X268" i="2" s="1"/>
  <c r="N268" i="2"/>
  <c r="W267" i="2"/>
  <c r="X267" i="2" s="1"/>
  <c r="N267" i="2"/>
  <c r="V264" i="2"/>
  <c r="V263" i="2"/>
  <c r="W262" i="2"/>
  <c r="X262" i="2" s="1"/>
  <c r="N262" i="2"/>
  <c r="W261" i="2"/>
  <c r="X261" i="2" s="1"/>
  <c r="N261" i="2"/>
  <c r="W260" i="2"/>
  <c r="W263" i="2" s="1"/>
  <c r="N260" i="2"/>
  <c r="V258" i="2"/>
  <c r="V257" i="2"/>
  <c r="W256" i="2"/>
  <c r="X256" i="2" s="1"/>
  <c r="N256" i="2"/>
  <c r="W255" i="2"/>
  <c r="X255" i="2" s="1"/>
  <c r="W254" i="2"/>
  <c r="X254" i="2" s="1"/>
  <c r="V252" i="2"/>
  <c r="V251" i="2"/>
  <c r="W250" i="2"/>
  <c r="X250" i="2" s="1"/>
  <c r="N250" i="2"/>
  <c r="X249" i="2"/>
  <c r="W249" i="2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X237" i="2" s="1"/>
  <c r="N237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V228" i="2"/>
  <c r="V227" i="2"/>
  <c r="W226" i="2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X218" i="2"/>
  <c r="W218" i="2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N203" i="2"/>
  <c r="V200" i="2"/>
  <c r="V199" i="2"/>
  <c r="W198" i="2"/>
  <c r="X198" i="2" s="1"/>
  <c r="N198" i="2"/>
  <c r="W197" i="2"/>
  <c r="X197" i="2" s="1"/>
  <c r="N197" i="2"/>
  <c r="W196" i="2"/>
  <c r="W195" i="2"/>
  <c r="X195" i="2" s="1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X168" i="2"/>
  <c r="W168" i="2"/>
  <c r="N168" i="2"/>
  <c r="V166" i="2"/>
  <c r="V165" i="2"/>
  <c r="W164" i="2"/>
  <c r="X164" i="2" s="1"/>
  <c r="N164" i="2"/>
  <c r="W163" i="2"/>
  <c r="W166" i="2" s="1"/>
  <c r="V161" i="2"/>
  <c r="V160" i="2"/>
  <c r="W159" i="2"/>
  <c r="X159" i="2" s="1"/>
  <c r="N159" i="2"/>
  <c r="W158" i="2"/>
  <c r="W161" i="2" s="1"/>
  <c r="N158" i="2"/>
  <c r="V155" i="2"/>
  <c r="V154" i="2"/>
  <c r="W153" i="2"/>
  <c r="X153" i="2" s="1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V142" i="2"/>
  <c r="V141" i="2"/>
  <c r="W140" i="2"/>
  <c r="X140" i="2" s="1"/>
  <c r="N140" i="2"/>
  <c r="W139" i="2"/>
  <c r="X139" i="2" s="1"/>
  <c r="N139" i="2"/>
  <c r="W138" i="2"/>
  <c r="N138" i="2"/>
  <c r="V134" i="2"/>
  <c r="V133" i="2"/>
  <c r="W132" i="2"/>
  <c r="X132" i="2" s="1"/>
  <c r="N132" i="2"/>
  <c r="W131" i="2"/>
  <c r="X131" i="2" s="1"/>
  <c r="N131" i="2"/>
  <c r="X130" i="2"/>
  <c r="W130" i="2"/>
  <c r="V127" i="2"/>
  <c r="V126" i="2"/>
  <c r="W125" i="2"/>
  <c r="X125" i="2" s="1"/>
  <c r="W124" i="2"/>
  <c r="X124" i="2" s="1"/>
  <c r="N124" i="2"/>
  <c r="W123" i="2"/>
  <c r="X123" i="2" s="1"/>
  <c r="W122" i="2"/>
  <c r="X122" i="2" s="1"/>
  <c r="W121" i="2"/>
  <c r="X121" i="2" s="1"/>
  <c r="N121" i="2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W88" i="2"/>
  <c r="X88" i="2" s="1"/>
  <c r="W87" i="2"/>
  <c r="X87" i="2" s="1"/>
  <c r="W86" i="2"/>
  <c r="X86" i="2" s="1"/>
  <c r="W85" i="2"/>
  <c r="N85" i="2"/>
  <c r="V83" i="2"/>
  <c r="V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X39" i="2" l="1"/>
  <c r="X40" i="2" s="1"/>
  <c r="W40" i="2"/>
  <c r="W118" i="2"/>
  <c r="W133" i="2"/>
  <c r="X260" i="2"/>
  <c r="X323" i="2"/>
  <c r="X324" i="2" s="1"/>
  <c r="X347" i="2"/>
  <c r="X348" i="2" s="1"/>
  <c r="W348" i="2"/>
  <c r="W372" i="2"/>
  <c r="W455" i="2"/>
  <c r="V475" i="2"/>
  <c r="X35" i="2"/>
  <c r="X36" i="2" s="1"/>
  <c r="D481" i="2"/>
  <c r="W90" i="2"/>
  <c r="W104" i="2"/>
  <c r="X233" i="2"/>
  <c r="X279" i="2"/>
  <c r="X287" i="2"/>
  <c r="X288" i="2" s="1"/>
  <c r="W288" i="2"/>
  <c r="X291" i="2"/>
  <c r="X292" i="2" s="1"/>
  <c r="W292" i="2"/>
  <c r="W437" i="2"/>
  <c r="T481" i="2"/>
  <c r="W472" i="2"/>
  <c r="V474" i="2"/>
  <c r="X51" i="2"/>
  <c r="W24" i="2"/>
  <c r="W44" i="2"/>
  <c r="W52" i="2"/>
  <c r="W103" i="2"/>
  <c r="W126" i="2"/>
  <c r="X120" i="2"/>
  <c r="X126" i="2" s="1"/>
  <c r="J481" i="2"/>
  <c r="W205" i="2"/>
  <c r="W204" i="2"/>
  <c r="X203" i="2"/>
  <c r="X204" i="2" s="1"/>
  <c r="W228" i="2"/>
  <c r="W227" i="2"/>
  <c r="X226" i="2"/>
  <c r="X227" i="2" s="1"/>
  <c r="W252" i="2"/>
  <c r="X248" i="2"/>
  <c r="X251" i="2" s="1"/>
  <c r="X22" i="2"/>
  <c r="X23" i="2" s="1"/>
  <c r="V471" i="2"/>
  <c r="W37" i="2"/>
  <c r="C481" i="2"/>
  <c r="W51" i="2"/>
  <c r="W59" i="2"/>
  <c r="W83" i="2"/>
  <c r="X85" i="2"/>
  <c r="X94" i="2"/>
  <c r="W127" i="2"/>
  <c r="X133" i="2"/>
  <c r="W200" i="2"/>
  <c r="X196" i="2"/>
  <c r="W246" i="2"/>
  <c r="W251" i="2"/>
  <c r="W257" i="2"/>
  <c r="X263" i="2"/>
  <c r="W279" i="2"/>
  <c r="W310" i="2"/>
  <c r="X302" i="2"/>
  <c r="X395" i="2"/>
  <c r="W454" i="2"/>
  <c r="F481" i="2"/>
  <c r="G481" i="2"/>
  <c r="W172" i="2"/>
  <c r="W193" i="2"/>
  <c r="X199" i="2"/>
  <c r="W264" i="2"/>
  <c r="X274" i="2"/>
  <c r="W280" i="2"/>
  <c r="O481" i="2"/>
  <c r="W325" i="2"/>
  <c r="P481" i="2"/>
  <c r="W345" i="2"/>
  <c r="X358" i="2"/>
  <c r="X371" i="2" s="1"/>
  <c r="X374" i="2"/>
  <c r="X381" i="2"/>
  <c r="X382" i="2" s="1"/>
  <c r="W382" i="2"/>
  <c r="W389" i="2"/>
  <c r="R481" i="2"/>
  <c r="W395" i="2"/>
  <c r="X414" i="2"/>
  <c r="W428" i="2"/>
  <c r="X431" i="2"/>
  <c r="X437" i="2" s="1"/>
  <c r="X440" i="2"/>
  <c r="X442" i="2" s="1"/>
  <c r="W442" i="2"/>
  <c r="W450" i="2"/>
  <c r="X452" i="2"/>
  <c r="X453" i="2"/>
  <c r="W462" i="2"/>
  <c r="W461" i="2"/>
  <c r="W470" i="2"/>
  <c r="X103" i="2"/>
  <c r="X423" i="2"/>
  <c r="X90" i="2"/>
  <c r="X461" i="2"/>
  <c r="X223" i="2"/>
  <c r="X192" i="2"/>
  <c r="X315" i="2"/>
  <c r="X154" i="2"/>
  <c r="X82" i="2"/>
  <c r="X172" i="2"/>
  <c r="X257" i="2"/>
  <c r="X309" i="2"/>
  <c r="X428" i="2"/>
  <c r="X32" i="2"/>
  <c r="X378" i="2"/>
  <c r="W309" i="2"/>
  <c r="W332" i="2"/>
  <c r="F9" i="2"/>
  <c r="W33" i="2"/>
  <c r="W45" i="2"/>
  <c r="X163" i="2"/>
  <c r="X165" i="2" s="1"/>
  <c r="W258" i="2"/>
  <c r="W274" i="2"/>
  <c r="W315" i="2"/>
  <c r="X328" i="2"/>
  <c r="X332" i="2" s="1"/>
  <c r="X398" i="2"/>
  <c r="X405" i="2" s="1"/>
  <c r="X408" i="2"/>
  <c r="X409" i="2" s="1"/>
  <c r="W429" i="2"/>
  <c r="W473" i="2"/>
  <c r="W474" i="2" s="1"/>
  <c r="H481" i="2"/>
  <c r="W141" i="2"/>
  <c r="W173" i="2"/>
  <c r="W233" i="2"/>
  <c r="W321" i="2"/>
  <c r="W338" i="2"/>
  <c r="W356" i="2"/>
  <c r="W379" i="2"/>
  <c r="W424" i="2"/>
  <c r="W449" i="2"/>
  <c r="I481" i="2"/>
  <c r="H9" i="2"/>
  <c r="J9" i="2"/>
  <c r="X55" i="2"/>
  <c r="X59" i="2" s="1"/>
  <c r="W60" i="2"/>
  <c r="X106" i="2"/>
  <c r="X117" i="2" s="1"/>
  <c r="W117" i="2"/>
  <c r="W134" i="2"/>
  <c r="X158" i="2"/>
  <c r="X160" i="2" s="1"/>
  <c r="W192" i="2"/>
  <c r="W333" i="2"/>
  <c r="W409" i="2"/>
  <c r="W91" i="2"/>
  <c r="W223" i="2"/>
  <c r="W275" i="2"/>
  <c r="W316" i="2"/>
  <c r="W344" i="2"/>
  <c r="W469" i="2"/>
  <c r="L481" i="2"/>
  <c r="W155" i="2"/>
  <c r="W234" i="2"/>
  <c r="X464" i="2"/>
  <c r="X469" i="2" s="1"/>
  <c r="M481" i="2"/>
  <c r="F10" i="2"/>
  <c r="W142" i="2"/>
  <c r="X138" i="2"/>
  <c r="X141" i="2" s="1"/>
  <c r="W165" i="2"/>
  <c r="W199" i="2"/>
  <c r="X283" i="2"/>
  <c r="X284" i="2" s="1"/>
  <c r="X295" i="2"/>
  <c r="X296" i="2" s="1"/>
  <c r="X318" i="2"/>
  <c r="X320" i="2" s="1"/>
  <c r="X335" i="2"/>
  <c r="X337" i="2" s="1"/>
  <c r="X353" i="2"/>
  <c r="X355" i="2" s="1"/>
  <c r="W371" i="2"/>
  <c r="X388" i="2"/>
  <c r="X389" i="2" s="1"/>
  <c r="N481" i="2"/>
  <c r="W224" i="2"/>
  <c r="B481" i="2"/>
  <c r="W82" i="2"/>
  <c r="W160" i="2"/>
  <c r="X236" i="2"/>
  <c r="X245" i="2" s="1"/>
  <c r="W245" i="2"/>
  <c r="W284" i="2"/>
  <c r="W296" i="2"/>
  <c r="W405" i="2"/>
  <c r="W154" i="2"/>
  <c r="W438" i="2"/>
  <c r="Q481" i="2"/>
  <c r="W396" i="2"/>
  <c r="X447" i="2"/>
  <c r="X449" i="2" s="1"/>
  <c r="E481" i="2"/>
  <c r="W32" i="2"/>
  <c r="W23" i="2"/>
  <c r="W423" i="2"/>
  <c r="W471" i="2" l="1"/>
  <c r="X454" i="2"/>
  <c r="X476" i="2" s="1"/>
  <c r="W475" i="2"/>
</calcChain>
</file>

<file path=xl/sharedStrings.xml><?xml version="1.0" encoding="utf-8"?>
<sst xmlns="http://schemas.openxmlformats.org/spreadsheetml/2006/main" count="3126" uniqueCount="717">
  <si>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</si>
  <si>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</si>
  <si>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</si>
  <si>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</si>
  <si>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</si>
  <si>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</si>
  <si>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</si>
  <si>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</si>
  <si>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</si>
  <si>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</si>
  <si>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</si>
  <si>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</si>
  <si>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</si>
  <si>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</si>
  <si>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</si>
  <si>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</si>
  <si>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</si>
  <si>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</si>
  <si>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</si>
  <si>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</si>
  <si>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</si>
  <si>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</si>
  <si>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</si>
  <si>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</si>
  <si>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</si>
  <si>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</si>
  <si>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</si>
  <si>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</si>
  <si>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</si>
  <si>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</si>
  <si>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</si>
  <si>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</si>
  <si>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</si>
  <si>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</si>
  <si>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</si>
  <si>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</si>
  <si>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</si>
  <si>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</si>
  <si>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</si>
  <si>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</si>
  <si>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</si>
  <si>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</si>
  <si>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</si>
  <si>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</si>
  <si>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</si>
  <si>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</si>
  <si>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</si>
  <si>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</si>
  <si>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</si>
  <si>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</si>
  <si>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</si>
  <si>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</si>
  <si>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</si>
  <si>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</si>
  <si>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</si>
  <si>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</si>
  <si>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</si>
  <si>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</si>
  <si>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</si>
  <si>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</si>
  <si>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</si>
  <si>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</si>
  <si>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</si>
  <si>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</si>
  <si>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</si>
  <si>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</si>
  <si>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</si>
  <si>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01.01.2024</t>
  </si>
  <si>
    <t>27.12.2023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</si>
  <si>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</si>
  <si>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</si>
  <si>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</si>
  <si>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</si>
  <si>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</si>
  <si>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</si>
  <si>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</si>
  <si>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</si>
  <si>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</si>
  <si>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</si>
  <si>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</si>
  <si>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</si>
  <si>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</si>
  <si>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</si>
  <si>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</si>
  <si>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</si>
  <si>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</si>
  <si>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</si>
  <si>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</si>
  <si>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</si>
  <si>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</si>
  <si>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</si>
  <si>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</si>
  <si>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</si>
  <si>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</si>
  <si>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</si>
  <si>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</si>
  <si>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</si>
  <si>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</si>
  <si>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</si>
  <si>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</si>
  <si>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</si>
  <si>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</si>
  <si>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</si>
  <si>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</si>
  <si>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</si>
  <si>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</si>
  <si>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</si>
  <si>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</si>
  <si>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</si>
  <si>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</si>
  <si>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</si>
  <si>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</si>
  <si>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</si>
  <si>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</si>
  <si>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</si>
  <si>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</si>
  <si>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</si>
  <si>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</si>
  <si>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</si>
  <si>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</si>
  <si>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</si>
  <si>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</si>
  <si>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</si>
  <si>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</si>
  <si>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</si>
  <si>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</si>
  <si>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</si>
  <si>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</si>
  <si>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</si>
  <si>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</si>
  <si>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</si>
  <si>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</si>
  <si>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</si>
  <si>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</si>
  <si>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</si>
  <si>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</si>
  <si>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</si>
  <si>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</si>
  <si>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</si>
  <si>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</si>
  <si>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</si>
  <si>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</si>
  <si>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</si>
  <si>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</si>
  <si>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</si>
  <si>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</si>
  <si>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</si>
  <si>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</si>
  <si>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</si>
  <si>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</si>
  <si>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</si>
  <si>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</si>
  <si>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</si>
  <si>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</si>
  <si>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</si>
  <si>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</si>
  <si>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</si>
  <si>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</si>
  <si>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</si>
  <si>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</si>
  <si>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</si>
  <si>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</si>
  <si>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</si>
  <si>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</si>
  <si>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</si>
  <si>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</si>
  <si>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</si>
  <si>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</si>
  <si>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</si>
  <si>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</si>
  <si>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</si>
  <si>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</si>
  <si>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</si>
  <si>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</si>
  <si>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</si>
  <si>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</si>
  <si>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</si>
  <si>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</si>
  <si>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</si>
  <si>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</si>
  <si>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</si>
  <si>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</si>
  <si>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</si>
  <si>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</si>
  <si>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</si>
  <si>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</si>
  <si>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</si>
  <si>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</si>
  <si>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</si>
  <si>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</si>
  <si>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</si>
  <si>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</si>
  <si>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</si>
  <si>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</si>
  <si>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</si>
  <si>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</si>
  <si>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</si>
  <si>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</si>
  <si>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</si>
  <si>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</si>
  <si>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</si>
  <si>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</si>
  <si>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</si>
  <si>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</si>
  <si>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</si>
  <si>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</si>
  <si>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</si>
  <si>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</si>
  <si>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</si>
  <si>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</si>
  <si>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</si>
  <si>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</si>
  <si>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</si>
  <si>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</si>
  <si>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</si>
  <si>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</si>
  <si>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</si>
  <si>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</si>
  <si>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</si>
  <si>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</si>
  <si>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</si>
  <si>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</si>
  <si>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</si>
  <si>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</si>
  <si>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</si>
  <si>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</si>
  <si>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</si>
  <si>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</si>
  <si>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</si>
  <si>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</si>
  <si>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</si>
  <si>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</si>
  <si>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</si>
  <si>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</si>
  <si>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</si>
  <si>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</si>
  <si>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</si>
  <si>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</si>
  <si>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</si>
  <si>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</si>
  <si>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</si>
  <si>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</si>
  <si>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</si>
  <si>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</si>
  <si>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</si>
  <si>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</si>
  <si>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</si>
  <si>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</si>
  <si>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</si>
  <si>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</si>
  <si>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</si>
  <si>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</si>
  <si>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</si>
  <si>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</si>
  <si>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</si>
  <si>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</si>
  <si>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</si>
  <si>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</si>
  <si>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</si>
  <si>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</si>
  <si>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</si>
  <si>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</si>
  <si>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</si>
  <si>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</si>
  <si>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</si>
  <si>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</si>
  <si>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</si>
  <si>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</si>
  <si>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</si>
  <si>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</si>
  <si>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</si>
  <si>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</si>
  <si>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</si>
  <si>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</si>
  <si>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</si>
  <si>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</si>
  <si>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</si>
  <si>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</si>
  <si>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</si>
  <si>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</si>
  <si>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</si>
  <si>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</si>
  <si>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</si>
  <si>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</si>
  <si>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</si>
  <si>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</si>
  <si>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</si>
  <si>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</si>
  <si>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</si>
  <si>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</si>
  <si>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</si>
  <si>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</si>
  <si>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</si>
  <si>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</si>
  <si>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</si>
  <si>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</si>
  <si>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</si>
  <si>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</si>
  <si>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</si>
  <si>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</si>
  <si>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</si>
  <si>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</si>
  <si>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</si>
  <si>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</si>
  <si>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</si>
  <si>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</si>
  <si>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</si>
  <si>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</si>
  <si>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</si>
  <si>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</si>
  <si>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</si>
  <si>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</si>
  <si>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</si>
  <si>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</si>
  <si>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</si>
  <si>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</si>
  <si>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</si>
  <si>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</si>
  <si>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</si>
  <si>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</si>
  <si>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</si>
  <si>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</si>
  <si>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</si>
  <si>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</si>
  <si>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</si>
  <si>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</si>
  <si>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</si>
  <si>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</si>
  <si>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</si>
  <si>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</si>
  <si>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</si>
  <si>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</si>
  <si>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</si>
  <si>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</si>
  <si>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</si>
  <si>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</si>
  <si>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</si>
  <si>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</si>
  <si>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</si>
  <si>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</si>
  <si>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</si>
  <si>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</si>
  <si>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</si>
  <si>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</si>
  <si>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</si>
  <si>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</si>
  <si>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</si>
  <si>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</si>
  <si>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</si>
  <si>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</si>
  <si>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</si>
  <si>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</si>
  <si>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</si>
  <si>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</si>
  <si>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</si>
  <si>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</si>
  <si>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</si>
  <si>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</si>
  <si>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</si>
  <si>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</si>
  <si>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</si>
  <si>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</si>
  <si>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</si>
  <si>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</si>
  <si>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</si>
  <si>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</si>
  <si>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</si>
  <si>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</si>
  <si>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</si>
  <si>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</si>
  <si>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</si>
  <si>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</si>
  <si>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</si>
  <si>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</si>
  <si>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</si>
  <si>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</si>
  <si>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</si>
  <si>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</si>
  <si>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</si>
  <si>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</si>
  <si>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</si>
  <si>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</si>
  <si>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</si>
  <si>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</si>
  <si>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</si>
  <si>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</si>
  <si>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</si>
  <si>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</si>
  <si>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</si>
  <si>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</si>
  <si>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</si>
  <si>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</si>
  <si>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</si>
  <si>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</si>
  <si>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</si>
  <si>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</si>
  <si>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</si>
  <si>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</si>
  <si>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</si>
  <si>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</si>
  <si>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</si>
  <si>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</si>
  <si>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</si>
  <si>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</si>
  <si>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</si>
  <si>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</si>
  <si>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</si>
  <si>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</si>
  <si>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</si>
  <si>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</si>
  <si>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</si>
  <si>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</si>
  <si>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</si>
  <si>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</si>
  <si>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</si>
  <si>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</si>
  <si>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</si>
  <si>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</si>
  <si>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</si>
  <si>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</si>
  <si>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</si>
  <si>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</si>
  <si>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</si>
  <si>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</si>
  <si>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</si>
  <si>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</si>
  <si>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</si>
  <si>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</si>
  <si>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</si>
  <si>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</si>
  <si>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</si>
  <si>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</si>
  <si>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</si>
  <si>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</si>
  <si>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</si>
  <si>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</si>
  <si>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</si>
  <si>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</si>
  <si>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</si>
  <si>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</si>
  <si>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</si>
  <si>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</si>
  <si>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</si>
  <si>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</si>
  <si>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</si>
  <si>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</si>
  <si>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</si>
  <si>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</si>
  <si>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</si>
  <si>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</si>
  <si>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</si>
  <si>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</si>
  <si>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</si>
  <si>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</si>
  <si>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</si>
  <si>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</si>
  <si>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</si>
  <si>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</si>
  <si>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</si>
  <si>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</si>
  <si>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</si>
  <si>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</si>
  <si>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</si>
  <si>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</si>
  <si>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</si>
  <si>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</si>
  <si>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</si>
  <si>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</si>
  <si>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</si>
  <si>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</si>
  <si>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</si>
  <si>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</si>
  <si>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</si>
  <si>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</si>
  <si>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</si>
  <si>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</si>
  <si>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</si>
  <si>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</si>
  <si>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</si>
  <si>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</si>
  <si>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</si>
  <si>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</si>
  <si>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</si>
  <si>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</si>
  <si>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</si>
  <si>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</si>
  <si>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</si>
  <si>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</si>
  <si>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</si>
  <si>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</si>
  <si>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</si>
  <si>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</si>
  <si>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</si>
  <si>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</si>
  <si>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</si>
  <si>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</si>
  <si>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</si>
  <si>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</si>
  <si>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</si>
  <si>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</si>
  <si>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</si>
  <si>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</si>
  <si>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</si>
  <si>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</si>
  <si>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</si>
  <si>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</si>
  <si>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</si>
  <si>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</si>
  <si>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</si>
  <si>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</si>
  <si>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</si>
  <si>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</si>
  <si>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</si>
  <si>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</si>
  <si>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</si>
  <si>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</si>
  <si>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</si>
  <si>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</si>
  <si>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</si>
  <si>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</si>
  <si>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</si>
  <si>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</si>
  <si>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</si>
  <si>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</si>
  <si>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</si>
  <si>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</si>
  <si>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</si>
  <si>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</si>
  <si>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</si>
  <si>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</si>
  <si>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</si>
  <si>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</si>
  <si>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</si>
  <si>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</si>
  <si>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</si>
  <si>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</si>
  <si>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</si>
  <si>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</si>
  <si>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</si>
  <si>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</si>
  <si>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</si>
  <si>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</si>
  <si>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</si>
  <si>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</si>
  <si>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</si>
  <si>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</si>
  <si>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</si>
  <si>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</si>
  <si>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</si>
  <si>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</si>
  <si>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</si>
  <si>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</si>
  <si>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</si>
  <si>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</si>
  <si>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</si>
  <si>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</si>
  <si>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</si>
  <si>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</si>
  <si>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</si>
  <si>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</si>
  <si>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</si>
  <si>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</si>
  <si>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</si>
  <si>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</si>
  <si>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</si>
  <si>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</si>
  <si>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</si>
  <si>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</si>
  <si>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</si>
  <si>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</si>
  <si>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</si>
  <si>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</si>
  <si>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</si>
  <si>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</si>
  <si>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</si>
  <si>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</si>
  <si>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</si>
  <si>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</si>
  <si>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</si>
  <si>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</si>
  <si>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</si>
  <si>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</si>
  <si>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</si>
  <si>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</si>
  <si>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</si>
  <si>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</si>
  <si>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</si>
  <si>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</si>
  <si>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</si>
  <si>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</si>
  <si>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</si>
  <si>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</si>
  <si>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</si>
  <si>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</si>
  <si>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</si>
  <si>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</si>
  <si>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</si>
  <si>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</si>
  <si>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</si>
  <si>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</si>
  <si>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</si>
  <si>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</si>
  <si>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</si>
  <si>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</si>
  <si>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</si>
  <si>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</si>
  <si>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</si>
  <si>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</si>
  <si>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</si>
  <si>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</si>
  <si>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</si>
  <si>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</si>
  <si>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</si>
  <si>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</si>
  <si>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</si>
  <si>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</si>
  <si>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</si>
  <si>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</si>
  <si>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</si>
  <si>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</si>
  <si>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</si>
  <si>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</si>
  <si>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</si>
  <si>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</si>
  <si>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</si>
  <si>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</si>
  <si>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</si>
  <si>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</si>
  <si>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</si>
  <si>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</si>
  <si>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</si>
  <si>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</si>
  <si>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</si>
  <si>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</si>
  <si>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</si>
  <si>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</si>
  <si>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</si>
  <si>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</si>
  <si>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</si>
  <si>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</si>
  <si>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</si>
  <si>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</si>
  <si>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</si>
  <si>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</si>
  <si>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</si>
  <si>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</si>
  <si>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</si>
  <si>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</si>
  <si>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</si>
  <si>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</si>
  <si>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</si>
  <si>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</si>
  <si>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03.01.2024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</si>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</sst>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52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/>
      <c r="I5" s="331"/>
      <c r="J5" s="331"/>
      <c r="K5" s="331"/>
      <c r="L5" s="331"/>
      <c r="N5" s="27" t="s">
        <v>4</v>
      </c>
      <c r="O5" s="333">
        <v>45295</v>
      </c>
      <c r="P5" s="333"/>
      <c r="R5" s="334" t="s">
        <v>3</v>
      </c>
      <c r="S5" s="335"/>
      <c r="T5" s="336" t="s">
        <v>681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691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Четверг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0.375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139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141</v>
      </c>
      <c r="M67" s="38">
        <v>50</v>
      </c>
      <c r="N67" s="415" t="s">
        <v>140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144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145</v>
      </c>
      <c r="B69" s="64" t="s">
        <v>146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147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141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152</v>
      </c>
      <c r="B72" s="64" t="s">
        <v>153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141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158</v>
      </c>
      <c r="B75" s="64" t="s">
        <v>159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141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144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164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165</v>
      </c>
      <c r="B78" s="64" t="s">
        <v>166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141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167</v>
      </c>
      <c r="B79" s="64" t="s">
        <v>168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141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169</v>
      </c>
      <c r="B80" s="64" t="s">
        <v>170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141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171</v>
      </c>
      <c r="B81" s="64" t="s">
        <v>172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141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177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180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141</v>
      </c>
      <c r="M88" s="38">
        <v>50</v>
      </c>
      <c r="N88" s="433" t="s">
        <v>183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184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184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184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205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205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209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141</v>
      </c>
      <c r="M107" s="38">
        <v>45</v>
      </c>
      <c r="N107" s="446" t="s">
        <v>211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214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219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221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141</v>
      </c>
      <c r="M112" s="38">
        <v>45</v>
      </c>
      <c r="N112" s="451" t="s">
        <v>224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141</v>
      </c>
      <c r="M113" s="38">
        <v>45</v>
      </c>
      <c r="N113" s="452" t="s">
        <v>227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141</v>
      </c>
      <c r="M114" s="38">
        <v>45</v>
      </c>
      <c r="N114" s="453" t="s">
        <v>230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235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6" t="s">
        <v>236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5" si="6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141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6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241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242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6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245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6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87">
        <v>4680115880238</v>
      </c>
      <c r="E124" s="38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6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6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87">
        <v>4680115881464</v>
      </c>
      <c r="E125" s="38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141</v>
      </c>
      <c r="M125" s="38">
        <v>30</v>
      </c>
      <c r="N125" s="461" t="s">
        <v>250</v>
      </c>
      <c r="O125" s="389"/>
      <c r="P125" s="389"/>
      <c r="Q125" s="389"/>
      <c r="R125" s="39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6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42</v>
      </c>
      <c r="V126" s="44">
        <f>IFERROR(V120/H120,"0")+IFERROR(V121/H121,"0")+IFERROR(V122/H122,"0")+IFERROR(V123/H123,"0")+IFERROR(V124/H124,"0")+IFERROR(V125/H125,"0")</f>
        <v>0</v>
      </c>
      <c r="W126" s="44">
        <f>IFERROR(W120/H120,"0")+IFERROR(W121/H121,"0")+IFERROR(W122/H122,"0")+IFERROR(W123/H123,"0")+IFERROR(W124/H124,"0")+IFERROR(W125/H125,"0")</f>
        <v>0</v>
      </c>
      <c r="X126" s="44">
        <f>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5"/>
      <c r="N127" s="391" t="s">
        <v>43</v>
      </c>
      <c r="O127" s="392"/>
      <c r="P127" s="392"/>
      <c r="Q127" s="392"/>
      <c r="R127" s="392"/>
      <c r="S127" s="392"/>
      <c r="T127" s="393"/>
      <c r="U127" s="43" t="s">
        <v>0</v>
      </c>
      <c r="V127" s="44">
        <f>IFERROR(SUM(V120:V125),"0")</f>
        <v>0</v>
      </c>
      <c r="W127" s="44">
        <f>IFERROR(SUM(W120:W125),"0")</f>
        <v>0</v>
      </c>
      <c r="X127" s="43"/>
      <c r="Y127" s="68"/>
      <c r="Z127" s="68"/>
    </row>
    <row r="128" spans="1:53" ht="16.5" customHeight="1" x14ac:dyDescent="0.25">
      <c r="A128" s="385" t="s">
        <v>251</v>
      </c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5"/>
      <c r="P128" s="385"/>
      <c r="Q128" s="385"/>
      <c r="R128" s="385"/>
      <c r="S128" s="385"/>
      <c r="T128" s="385"/>
      <c r="U128" s="385"/>
      <c r="V128" s="385"/>
      <c r="W128" s="385"/>
      <c r="X128" s="385"/>
      <c r="Y128" s="66"/>
      <c r="Z128" s="66"/>
    </row>
    <row r="129" spans="1:53" ht="14.25" customHeight="1" x14ac:dyDescent="0.25">
      <c r="A129" s="386" t="s">
        <v>81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87">
        <v>4607091385168</v>
      </c>
      <c r="E130" s="387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62" t="s">
        <v>254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87">
        <v>4607091383256</v>
      </c>
      <c r="E131" s="387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141</v>
      </c>
      <c r="M131" s="38">
        <v>45</v>
      </c>
      <c r="N131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87">
        <v>4607091385748</v>
      </c>
      <c r="E132" s="387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141</v>
      </c>
      <c r="M132" s="38">
        <v>45</v>
      </c>
      <c r="N132" s="4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9"/>
      <c r="P132" s="389"/>
      <c r="Q132" s="389"/>
      <c r="R132" s="39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94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5"/>
      <c r="N134" s="391" t="s">
        <v>43</v>
      </c>
      <c r="O134" s="392"/>
      <c r="P134" s="392"/>
      <c r="Q134" s="392"/>
      <c r="R134" s="392"/>
      <c r="S134" s="392"/>
      <c r="T134" s="393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84" t="s">
        <v>259</v>
      </c>
      <c r="B135" s="384"/>
      <c r="C135" s="384"/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X135" s="384"/>
      <c r="Y135" s="55"/>
      <c r="Z135" s="55"/>
    </row>
    <row r="136" spans="1:53" ht="16.5" customHeight="1" x14ac:dyDescent="0.25">
      <c r="A136" s="385" t="s">
        <v>260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66"/>
      <c r="Z136" s="66"/>
    </row>
    <row r="137" spans="1:53" ht="14.25" customHeight="1" x14ac:dyDescent="0.25">
      <c r="A137" s="386" t="s">
        <v>116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87">
        <v>4607091383423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141</v>
      </c>
      <c r="M138" s="38">
        <v>35</v>
      </c>
      <c r="N138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87">
        <v>4607091381405</v>
      </c>
      <c r="E139" s="38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87">
        <v>4607091386516</v>
      </c>
      <c r="E140" s="387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9"/>
      <c r="P140" s="389"/>
      <c r="Q140" s="389"/>
      <c r="R140" s="39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4"/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5"/>
      <c r="N142" s="391" t="s">
        <v>43</v>
      </c>
      <c r="O142" s="392"/>
      <c r="P142" s="392"/>
      <c r="Q142" s="392"/>
      <c r="R142" s="392"/>
      <c r="S142" s="392"/>
      <c r="T142" s="393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5" t="s">
        <v>267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66"/>
      <c r="Z143" s="66"/>
    </row>
    <row r="144" spans="1:53" ht="14.25" customHeight="1" x14ac:dyDescent="0.25">
      <c r="A144" s="386" t="s">
        <v>76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67"/>
      <c r="Z144" s="67"/>
    </row>
    <row r="145" spans="1:53" ht="27" customHeight="1" x14ac:dyDescent="0.25">
      <c r="A145" s="64" t="s">
        <v>268</v>
      </c>
      <c r="B145" s="64" t="s">
        <v>269</v>
      </c>
      <c r="C145" s="37">
        <v>4301031191</v>
      </c>
      <c r="D145" s="387">
        <v>4680115880993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4301031204</v>
      </c>
      <c r="D146" s="387">
        <v>4680115881761</v>
      </c>
      <c r="E146" s="38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4301031201</v>
      </c>
      <c r="D147" s="387">
        <v>4680115881563</v>
      </c>
      <c r="E147" s="387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4301031199</v>
      </c>
      <c r="D148" s="387">
        <v>4680115880986</v>
      </c>
      <c r="E148" s="387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184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4301031190</v>
      </c>
      <c r="D149" s="387">
        <v>4680115880207</v>
      </c>
      <c r="E149" s="387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4301031205</v>
      </c>
      <c r="D150" s="387">
        <v>4680115881785</v>
      </c>
      <c r="E150" s="387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184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4301031202</v>
      </c>
      <c r="D151" s="387">
        <v>4680115881679</v>
      </c>
      <c r="E151" s="387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184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282</v>
      </c>
      <c r="B152" s="64" t="s">
        <v>283</v>
      </c>
      <c r="C152" s="37">
        <v>4301031158</v>
      </c>
      <c r="D152" s="387">
        <v>4680115880191</v>
      </c>
      <c r="E152" s="387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284</v>
      </c>
      <c r="B153" s="64" t="s">
        <v>285</v>
      </c>
      <c r="C153" s="37">
        <v>4301031245</v>
      </c>
      <c r="D153" s="387">
        <v>4680115883963</v>
      </c>
      <c r="E153" s="387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184</v>
      </c>
      <c r="L153" s="39" t="s">
        <v>79</v>
      </c>
      <c r="M153" s="38">
        <v>40</v>
      </c>
      <c r="N153" s="476" t="s">
        <v>286</v>
      </c>
      <c r="O153" s="389"/>
      <c r="P153" s="389"/>
      <c r="Q153" s="389"/>
      <c r="R153" s="39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4"/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5"/>
      <c r="N155" s="391" t="s">
        <v>43</v>
      </c>
      <c r="O155" s="392"/>
      <c r="P155" s="392"/>
      <c r="Q155" s="392"/>
      <c r="R155" s="392"/>
      <c r="S155" s="392"/>
      <c r="T155" s="393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5" t="s">
        <v>287</v>
      </c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5"/>
      <c r="P156" s="385"/>
      <c r="Q156" s="385"/>
      <c r="R156" s="385"/>
      <c r="S156" s="385"/>
      <c r="T156" s="385"/>
      <c r="U156" s="385"/>
      <c r="V156" s="385"/>
      <c r="W156" s="385"/>
      <c r="X156" s="385"/>
      <c r="Y156" s="66"/>
      <c r="Z156" s="66"/>
    </row>
    <row r="157" spans="1:53" ht="14.25" customHeight="1" x14ac:dyDescent="0.25">
      <c r="A157" s="386" t="s">
        <v>116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7">
        <v>4680115881402</v>
      </c>
      <c r="E158" s="38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7">
        <v>4680115881396</v>
      </c>
      <c r="E159" s="387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9"/>
      <c r="P159" s="389"/>
      <c r="Q159" s="389"/>
      <c r="R159" s="39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5"/>
      <c r="N161" s="391" t="s">
        <v>43</v>
      </c>
      <c r="O161" s="392"/>
      <c r="P161" s="392"/>
      <c r="Q161" s="392"/>
      <c r="R161" s="392"/>
      <c r="S161" s="392"/>
      <c r="T161" s="39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6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7">
        <v>4680115882935</v>
      </c>
      <c r="E163" s="38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141</v>
      </c>
      <c r="M163" s="38">
        <v>50</v>
      </c>
      <c r="N163" s="479" t="s">
        <v>294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7">
        <v>4680115880764</v>
      </c>
      <c r="E164" s="387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9"/>
      <c r="P164" s="389"/>
      <c r="Q164" s="389"/>
      <c r="R164" s="39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4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5"/>
      <c r="N166" s="391" t="s">
        <v>43</v>
      </c>
      <c r="O166" s="392"/>
      <c r="P166" s="392"/>
      <c r="Q166" s="392"/>
      <c r="R166" s="392"/>
      <c r="S166" s="392"/>
      <c r="T166" s="39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6" t="s">
        <v>76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7">
        <v>4680115882683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7">
        <v>4680115882690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7">
        <v>4680115882669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7">
        <v>4680115882676</v>
      </c>
      <c r="E171" s="38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9"/>
      <c r="P171" s="389"/>
      <c r="Q171" s="389"/>
      <c r="R171" s="39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4"/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5"/>
      <c r="N173" s="391" t="s">
        <v>43</v>
      </c>
      <c r="O173" s="392"/>
      <c r="P173" s="392"/>
      <c r="Q173" s="392"/>
      <c r="R173" s="392"/>
      <c r="S173" s="392"/>
      <c r="T173" s="393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6" t="s">
        <v>81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7">
        <v>4680115881556</v>
      </c>
      <c r="E175" s="387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141</v>
      </c>
      <c r="M175" s="38">
        <v>45</v>
      </c>
      <c r="N175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7">
        <v>4680115880573</v>
      </c>
      <c r="E176" s="387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6" t="s">
        <v>309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7">
        <v>4680115881594</v>
      </c>
      <c r="E177" s="387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141</v>
      </c>
      <c r="M177" s="38">
        <v>40</v>
      </c>
      <c r="N177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7">
        <v>4680115881587</v>
      </c>
      <c r="E178" s="387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8" t="s">
        <v>314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7">
        <v>4680115880962</v>
      </c>
      <c r="E179" s="387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7">
        <v>4680115881617</v>
      </c>
      <c r="E180" s="387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141</v>
      </c>
      <c r="M180" s="38">
        <v>40</v>
      </c>
      <c r="N180" s="4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7">
        <v>4680115881228</v>
      </c>
      <c r="E181" s="387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1" t="s">
        <v>321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7">
        <v>4680115881037</v>
      </c>
      <c r="E182" s="387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92" t="s">
        <v>324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7">
        <v>4680115881211</v>
      </c>
      <c r="E183" s="387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7">
        <v>4680115881020</v>
      </c>
      <c r="E184" s="387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7">
        <v>4680115882195</v>
      </c>
      <c r="E185" s="387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141</v>
      </c>
      <c r="M185" s="38">
        <v>40</v>
      </c>
      <c r="N185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7">
        <v>4680115882607</v>
      </c>
      <c r="E186" s="387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141</v>
      </c>
      <c r="M186" s="38">
        <v>45</v>
      </c>
      <c r="N186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7">
        <v>4680115880092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141</v>
      </c>
      <c r="M187" s="38">
        <v>45</v>
      </c>
      <c r="N187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7">
        <v>4680115880221</v>
      </c>
      <c r="E188" s="38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141</v>
      </c>
      <c r="M188" s="38">
        <v>45</v>
      </c>
      <c r="N188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7">
        <v>4680115882942</v>
      </c>
      <c r="E189" s="387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7">
        <v>4680115880504</v>
      </c>
      <c r="E190" s="387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7">
        <v>4680115882164</v>
      </c>
      <c r="E191" s="387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141</v>
      </c>
      <c r="M191" s="38">
        <v>40</v>
      </c>
      <c r="N191" s="5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9"/>
      <c r="P191" s="389"/>
      <c r="Q191" s="389"/>
      <c r="R191" s="39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4"/>
      <c r="B193" s="394"/>
      <c r="C193" s="394"/>
      <c r="D193" s="394"/>
      <c r="E193" s="394"/>
      <c r="F193" s="394"/>
      <c r="G193" s="394"/>
      <c r="H193" s="394"/>
      <c r="I193" s="394"/>
      <c r="J193" s="394"/>
      <c r="K193" s="394"/>
      <c r="L193" s="394"/>
      <c r="M193" s="395"/>
      <c r="N193" s="391" t="s">
        <v>43</v>
      </c>
      <c r="O193" s="392"/>
      <c r="P193" s="392"/>
      <c r="Q193" s="392"/>
      <c r="R193" s="392"/>
      <c r="S193" s="392"/>
      <c r="T193" s="393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6" t="s">
        <v>236</v>
      </c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7">
        <v>4680115882874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345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7">
        <v>4680115884434</v>
      </c>
      <c r="E196" s="38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03" t="s">
        <v>348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7">
        <v>4680115880801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7">
        <v>4680115880818</v>
      </c>
      <c r="E198" s="38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9"/>
      <c r="P198" s="389"/>
      <c r="Q198" s="389"/>
      <c r="R198" s="39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4"/>
      <c r="B200" s="394"/>
      <c r="C200" s="394"/>
      <c r="D200" s="394"/>
      <c r="E200" s="394"/>
      <c r="F200" s="394"/>
      <c r="G200" s="394"/>
      <c r="H200" s="394"/>
      <c r="I200" s="394"/>
      <c r="J200" s="394"/>
      <c r="K200" s="394"/>
      <c r="L200" s="394"/>
      <c r="M200" s="395"/>
      <c r="N200" s="391" t="s">
        <v>43</v>
      </c>
      <c r="O200" s="392"/>
      <c r="P200" s="392"/>
      <c r="Q200" s="392"/>
      <c r="R200" s="392"/>
      <c r="S200" s="392"/>
      <c r="T200" s="393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5" t="s">
        <v>353</v>
      </c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85"/>
      <c r="O201" s="385"/>
      <c r="P201" s="385"/>
      <c r="Q201" s="385"/>
      <c r="R201" s="385"/>
      <c r="S201" s="385"/>
      <c r="T201" s="385"/>
      <c r="U201" s="385"/>
      <c r="V201" s="385"/>
      <c r="W201" s="385"/>
      <c r="X201" s="385"/>
      <c r="Y201" s="66"/>
      <c r="Z201" s="66"/>
    </row>
    <row r="202" spans="1:53" ht="14.25" customHeight="1" x14ac:dyDescent="0.25">
      <c r="A202" s="386" t="s">
        <v>76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7">
        <v>4607091389845</v>
      </c>
      <c r="E203" s="387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184</v>
      </c>
      <c r="L203" s="39" t="s">
        <v>79</v>
      </c>
      <c r="M203" s="38">
        <v>40</v>
      </c>
      <c r="N203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9"/>
      <c r="P203" s="389"/>
      <c r="Q203" s="389"/>
      <c r="R203" s="39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4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5"/>
      <c r="N205" s="391" t="s">
        <v>43</v>
      </c>
      <c r="O205" s="392"/>
      <c r="P205" s="392"/>
      <c r="Q205" s="392"/>
      <c r="R205" s="392"/>
      <c r="S205" s="392"/>
      <c r="T205" s="393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5" t="s">
        <v>356</v>
      </c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5"/>
      <c r="P206" s="385"/>
      <c r="Q206" s="385"/>
      <c r="R206" s="385"/>
      <c r="S206" s="385"/>
      <c r="T206" s="385"/>
      <c r="U206" s="385"/>
      <c r="V206" s="385"/>
      <c r="W206" s="385"/>
      <c r="X206" s="385"/>
      <c r="Y206" s="66"/>
      <c r="Z206" s="66"/>
    </row>
    <row r="207" spans="1:53" ht="14.25" customHeight="1" x14ac:dyDescent="0.25">
      <c r="A207" s="386" t="s">
        <v>116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7">
        <v>4607091387445</v>
      </c>
      <c r="E208" s="387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112</v>
      </c>
      <c r="L208" s="39" t="s">
        <v>111</v>
      </c>
      <c r="M208" s="38">
        <v>31</v>
      </c>
      <c r="N20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112</v>
      </c>
      <c r="L209" s="39" t="s">
        <v>121</v>
      </c>
      <c r="M209" s="38">
        <v>55</v>
      </c>
      <c r="N20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7">
        <v>4607091386004</v>
      </c>
      <c r="E210" s="387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7">
        <v>4607091386073</v>
      </c>
      <c r="E211" s="387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112</v>
      </c>
      <c r="L211" s="39" t="s">
        <v>111</v>
      </c>
      <c r="M211" s="38">
        <v>31</v>
      </c>
      <c r="N21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4301011395</v>
      </c>
      <c r="D213" s="387">
        <v>4607091387322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7">
        <v>4607091387377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7">
        <v>4607091387353</v>
      </c>
      <c r="E215" s="387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112</v>
      </c>
      <c r="L215" s="39" t="s">
        <v>111</v>
      </c>
      <c r="M215" s="38">
        <v>55</v>
      </c>
      <c r="N215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7">
        <v>4607091386011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7">
        <v>4607091387308</v>
      </c>
      <c r="E217" s="387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80</v>
      </c>
      <c r="L217" s="39" t="s">
        <v>79</v>
      </c>
      <c r="M217" s="38">
        <v>55</v>
      </c>
      <c r="N217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7">
        <v>4607091387339</v>
      </c>
      <c r="E218" s="387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80</v>
      </c>
      <c r="L218" s="39" t="s">
        <v>111</v>
      </c>
      <c r="M218" s="38">
        <v>55</v>
      </c>
      <c r="N218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7">
        <v>4680115882638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7">
        <v>4680115881938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7">
        <v>4607091387346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7">
        <v>4607091389807</v>
      </c>
      <c r="E222" s="38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111</v>
      </c>
      <c r="M222" s="38">
        <v>55</v>
      </c>
      <c r="N222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9"/>
      <c r="P222" s="389"/>
      <c r="Q222" s="389"/>
      <c r="R222" s="39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4"/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5"/>
      <c r="N224" s="391" t="s">
        <v>43</v>
      </c>
      <c r="O224" s="392"/>
      <c r="P224" s="392"/>
      <c r="Q224" s="392"/>
      <c r="R224" s="392"/>
      <c r="S224" s="392"/>
      <c r="T224" s="393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6" t="s">
        <v>108</v>
      </c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386"/>
      <c r="O225" s="386"/>
      <c r="P225" s="386"/>
      <c r="Q225" s="386"/>
      <c r="R225" s="386"/>
      <c r="S225" s="386"/>
      <c r="T225" s="386"/>
      <c r="U225" s="386"/>
      <c r="V225" s="386"/>
      <c r="W225" s="386"/>
      <c r="X225" s="386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7">
        <v>4680115881914</v>
      </c>
      <c r="E226" s="387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90</v>
      </c>
      <c r="N226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9"/>
      <c r="P226" s="389"/>
      <c r="Q226" s="389"/>
      <c r="R226" s="390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5"/>
      <c r="N228" s="391" t="s">
        <v>43</v>
      </c>
      <c r="O228" s="392"/>
      <c r="P228" s="392"/>
      <c r="Q228" s="392"/>
      <c r="R228" s="392"/>
      <c r="S228" s="392"/>
      <c r="T228" s="393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6" t="s">
        <v>76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7">
        <v>4607091387193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35</v>
      </c>
      <c r="N230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7">
        <v>4607091387230</v>
      </c>
      <c r="E231" s="387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80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7">
        <v>4607091387285</v>
      </c>
      <c r="E232" s="387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184</v>
      </c>
      <c r="L232" s="39" t="s">
        <v>79</v>
      </c>
      <c r="M232" s="38">
        <v>40</v>
      </c>
      <c r="N232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9"/>
      <c r="P232" s="389"/>
      <c r="Q232" s="389"/>
      <c r="R232" s="39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94"/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5"/>
      <c r="N234" s="391" t="s">
        <v>43</v>
      </c>
      <c r="O234" s="392"/>
      <c r="P234" s="392"/>
      <c r="Q234" s="392"/>
      <c r="R234" s="392"/>
      <c r="S234" s="392"/>
      <c r="T234" s="393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86" t="s">
        <v>81</v>
      </c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386"/>
      <c r="O235" s="386"/>
      <c r="P235" s="386"/>
      <c r="Q235" s="386"/>
      <c r="R235" s="386"/>
      <c r="S235" s="386"/>
      <c r="T235" s="386"/>
      <c r="U235" s="386"/>
      <c r="V235" s="386"/>
      <c r="W235" s="386"/>
      <c r="X235" s="386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7">
        <v>4607091387766</v>
      </c>
      <c r="E236" s="387"/>
      <c r="F236" s="63">
        <v>1.3</v>
      </c>
      <c r="G236" s="38">
        <v>6</v>
      </c>
      <c r="H236" s="63">
        <v>7.8</v>
      </c>
      <c r="I236" s="63">
        <v>8.3580000000000005</v>
      </c>
      <c r="J236" s="38">
        <v>56</v>
      </c>
      <c r="K236" s="38" t="s">
        <v>112</v>
      </c>
      <c r="L236" s="39" t="s">
        <v>141</v>
      </c>
      <c r="M236" s="38">
        <v>40</v>
      </c>
      <c r="N236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3200</v>
      </c>
      <c r="W236" s="56">
        <f t="shared" ref="W236:W244" si="12">IFERROR(IF(V236="",0,CEILING((V236/$H236),1)*$H236),"")</f>
        <v>3205.7999999999997</v>
      </c>
      <c r="X236" s="42">
        <f>IFERROR(IF(W236=0,"",ROUNDUP(W236/H236,0)*0.02175),"")</f>
        <v>8.9392499999999995</v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7">
        <v>4607091387957</v>
      </c>
      <c r="E237" s="387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7">
        <v>4607091387964</v>
      </c>
      <c r="E238" s="387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112</v>
      </c>
      <c r="L238" s="39" t="s">
        <v>79</v>
      </c>
      <c r="M238" s="38">
        <v>40</v>
      </c>
      <c r="N238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7">
        <v>4680115883604</v>
      </c>
      <c r="E239" s="387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80</v>
      </c>
      <c r="L239" s="39" t="s">
        <v>141</v>
      </c>
      <c r="M239" s="38">
        <v>45</v>
      </c>
      <c r="N239" s="529" t="s">
        <v>401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7">
        <v>4680115883567</v>
      </c>
      <c r="E240" s="387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80</v>
      </c>
      <c r="L240" s="39" t="s">
        <v>79</v>
      </c>
      <c r="M240" s="38">
        <v>40</v>
      </c>
      <c r="N240" s="530" t="s">
        <v>404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405</v>
      </c>
      <c r="B241" s="64" t="s">
        <v>406</v>
      </c>
      <c r="C241" s="37">
        <v>4301051134</v>
      </c>
      <c r="D241" s="387">
        <v>4607091381672</v>
      </c>
      <c r="E241" s="387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7">
        <v>4607091387537</v>
      </c>
      <c r="E242" s="387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7">
        <v>4607091387513</v>
      </c>
      <c r="E243" s="387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80</v>
      </c>
      <c r="L243" s="39" t="s">
        <v>79</v>
      </c>
      <c r="M243" s="38">
        <v>40</v>
      </c>
      <c r="N243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7">
        <v>4680115880511</v>
      </c>
      <c r="E244" s="387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80</v>
      </c>
      <c r="L244" s="39" t="s">
        <v>141</v>
      </c>
      <c r="M244" s="38">
        <v>40</v>
      </c>
      <c r="N244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9"/>
      <c r="P244" s="389"/>
      <c r="Q244" s="389"/>
      <c r="R244" s="39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410.25641025641028</v>
      </c>
      <c r="W245" s="44">
        <f>IFERROR(W236/H236,"0")+IFERROR(W237/H237,"0")+IFERROR(W238/H238,"0")+IFERROR(W239/H239,"0")+IFERROR(W240/H240,"0")+IFERROR(W241/H241,"0")+IFERROR(W242/H242,"0")+IFERROR(W243/H243,"0")+IFERROR(W244/H244,"0")</f>
        <v>411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8.9392499999999995</v>
      </c>
      <c r="Y245" s="68"/>
      <c r="Z245" s="68"/>
    </row>
    <row r="246" spans="1:53" x14ac:dyDescent="0.2">
      <c r="A246" s="394"/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5"/>
      <c r="N246" s="391" t="s">
        <v>43</v>
      </c>
      <c r="O246" s="392"/>
      <c r="P246" s="392"/>
      <c r="Q246" s="392"/>
      <c r="R246" s="392"/>
      <c r="S246" s="392"/>
      <c r="T246" s="393"/>
      <c r="U246" s="43" t="s">
        <v>0</v>
      </c>
      <c r="V246" s="44">
        <f>IFERROR(SUM(V236:V244),"0")</f>
        <v>3200</v>
      </c>
      <c r="W246" s="44">
        <f>IFERROR(SUM(W236:W244),"0")</f>
        <v>3205.7999999999997</v>
      </c>
      <c r="X246" s="43"/>
      <c r="Y246" s="68"/>
      <c r="Z246" s="68"/>
    </row>
    <row r="247" spans="1:53" ht="14.25" customHeight="1" x14ac:dyDescent="0.25">
      <c r="A247" s="386" t="s">
        <v>236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7">
        <v>4607091380880</v>
      </c>
      <c r="E248" s="387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7">
        <v>4607091384482</v>
      </c>
      <c r="E249" s="387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7">
        <v>4607091380897</v>
      </c>
      <c r="E250" s="38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112</v>
      </c>
      <c r="L250" s="39" t="s">
        <v>79</v>
      </c>
      <c r="M250" s="38">
        <v>30</v>
      </c>
      <c r="N250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9"/>
      <c r="P250" s="389"/>
      <c r="Q250" s="389"/>
      <c r="R250" s="39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94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5"/>
      <c r="N252" s="391" t="s">
        <v>43</v>
      </c>
      <c r="O252" s="392"/>
      <c r="P252" s="392"/>
      <c r="Q252" s="392"/>
      <c r="R252" s="392"/>
      <c r="S252" s="392"/>
      <c r="T252" s="393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6" t="s">
        <v>94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7">
        <v>4607091388374</v>
      </c>
      <c r="E254" s="387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421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7">
        <v>4607091388381</v>
      </c>
      <c r="E255" s="387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">
        <v>424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7">
        <v>4607091388404</v>
      </c>
      <c r="E256" s="387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80</v>
      </c>
      <c r="L256" s="39" t="s">
        <v>98</v>
      </c>
      <c r="M256" s="38">
        <v>180</v>
      </c>
      <c r="N256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9"/>
      <c r="P256" s="389"/>
      <c r="Q256" s="389"/>
      <c r="R256" s="39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4"/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5"/>
      <c r="N258" s="391" t="s">
        <v>43</v>
      </c>
      <c r="O258" s="392"/>
      <c r="P258" s="392"/>
      <c r="Q258" s="392"/>
      <c r="R258" s="392"/>
      <c r="S258" s="392"/>
      <c r="T258" s="393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6" t="s">
        <v>427</v>
      </c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6"/>
      <c r="O259" s="386"/>
      <c r="P259" s="386"/>
      <c r="Q259" s="386"/>
      <c r="R259" s="386"/>
      <c r="S259" s="386"/>
      <c r="T259" s="386"/>
      <c r="U259" s="386"/>
      <c r="V259" s="386"/>
      <c r="W259" s="386"/>
      <c r="X259" s="386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7">
        <v>4680115881808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7">
        <v>4680115881822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7">
        <v>4680115880016</v>
      </c>
      <c r="E262" s="38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9"/>
      <c r="P262" s="389"/>
      <c r="Q262" s="389"/>
      <c r="R262" s="39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5"/>
      <c r="N264" s="391" t="s">
        <v>43</v>
      </c>
      <c r="O264" s="392"/>
      <c r="P264" s="392"/>
      <c r="Q264" s="392"/>
      <c r="R264" s="392"/>
      <c r="S264" s="392"/>
      <c r="T264" s="393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5" t="s">
        <v>436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66"/>
      <c r="Z265" s="66"/>
    </row>
    <row r="266" spans="1:53" ht="14.25" customHeight="1" x14ac:dyDescent="0.25">
      <c r="A266" s="386" t="s">
        <v>116</v>
      </c>
      <c r="B266" s="386"/>
      <c r="C266" s="386"/>
      <c r="D266" s="386"/>
      <c r="E266" s="386"/>
      <c r="F266" s="386"/>
      <c r="G266" s="386"/>
      <c r="H266" s="386"/>
      <c r="I266" s="386"/>
      <c r="J266" s="386"/>
      <c r="K266" s="386"/>
      <c r="L266" s="386"/>
      <c r="M266" s="386"/>
      <c r="N266" s="386"/>
      <c r="O266" s="386"/>
      <c r="P266" s="386"/>
      <c r="Q266" s="386"/>
      <c r="R266" s="386"/>
      <c r="S266" s="386"/>
      <c r="T266" s="386"/>
      <c r="U266" s="386"/>
      <c r="V266" s="386"/>
      <c r="W266" s="386"/>
      <c r="X266" s="386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112</v>
      </c>
      <c r="L267" s="39" t="s">
        <v>111</v>
      </c>
      <c r="M267" s="38">
        <v>55</v>
      </c>
      <c r="N267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7">
        <v>4607091387421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7">
        <v>4607091387452</v>
      </c>
      <c r="E269" s="387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112</v>
      </c>
      <c r="L269" s="39" t="s">
        <v>121</v>
      </c>
      <c r="M269" s="38">
        <v>55</v>
      </c>
      <c r="N269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7">
        <v>4607091387452</v>
      </c>
      <c r="E270" s="387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">
        <v>443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7">
        <v>4607091385984</v>
      </c>
      <c r="E271" s="387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112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7">
        <v>4607091387438</v>
      </c>
      <c r="E272" s="387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80</v>
      </c>
      <c r="L272" s="39" t="s">
        <v>111</v>
      </c>
      <c r="M272" s="38">
        <v>55</v>
      </c>
      <c r="N272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7">
        <v>4607091387469</v>
      </c>
      <c r="E273" s="387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80</v>
      </c>
      <c r="L273" s="39" t="s">
        <v>79</v>
      </c>
      <c r="M273" s="38">
        <v>55</v>
      </c>
      <c r="N273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9"/>
      <c r="P273" s="389"/>
      <c r="Q273" s="389"/>
      <c r="R273" s="39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4"/>
      <c r="B275" s="394"/>
      <c r="C275" s="394"/>
      <c r="D275" s="394"/>
      <c r="E275" s="394"/>
      <c r="F275" s="394"/>
      <c r="G275" s="394"/>
      <c r="H275" s="394"/>
      <c r="I275" s="394"/>
      <c r="J275" s="394"/>
      <c r="K275" s="394"/>
      <c r="L275" s="394"/>
      <c r="M275" s="395"/>
      <c r="N275" s="391" t="s">
        <v>43</v>
      </c>
      <c r="O275" s="392"/>
      <c r="P275" s="392"/>
      <c r="Q275" s="392"/>
      <c r="R275" s="392"/>
      <c r="S275" s="392"/>
      <c r="T275" s="393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6" t="s">
        <v>76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7">
        <v>4607091387292</v>
      </c>
      <c r="E277" s="387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7">
        <v>4607091387315</v>
      </c>
      <c r="E278" s="387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80</v>
      </c>
      <c r="L278" s="39" t="s">
        <v>79</v>
      </c>
      <c r="M278" s="38">
        <v>45</v>
      </c>
      <c r="N278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9"/>
      <c r="P278" s="389"/>
      <c r="Q278" s="389"/>
      <c r="R278" s="39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5"/>
      <c r="N280" s="391" t="s">
        <v>43</v>
      </c>
      <c r="O280" s="392"/>
      <c r="P280" s="392"/>
      <c r="Q280" s="392"/>
      <c r="R280" s="392"/>
      <c r="S280" s="392"/>
      <c r="T280" s="393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5" t="s">
        <v>454</v>
      </c>
      <c r="B281" s="385"/>
      <c r="C281" s="385"/>
      <c r="D281" s="385"/>
      <c r="E281" s="385"/>
      <c r="F281" s="385"/>
      <c r="G281" s="385"/>
      <c r="H281" s="385"/>
      <c r="I281" s="385"/>
      <c r="J281" s="385"/>
      <c r="K281" s="385"/>
      <c r="L281" s="385"/>
      <c r="M281" s="385"/>
      <c r="N281" s="385"/>
      <c r="O281" s="385"/>
      <c r="P281" s="385"/>
      <c r="Q281" s="385"/>
      <c r="R281" s="385"/>
      <c r="S281" s="385"/>
      <c r="T281" s="385"/>
      <c r="U281" s="385"/>
      <c r="V281" s="385"/>
      <c r="W281" s="385"/>
      <c r="X281" s="385"/>
      <c r="Y281" s="66"/>
      <c r="Z281" s="66"/>
    </row>
    <row r="282" spans="1:53" ht="14.25" customHeight="1" x14ac:dyDescent="0.25">
      <c r="A282" s="386" t="s">
        <v>76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7">
        <v>4607091383836</v>
      </c>
      <c r="E283" s="387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80</v>
      </c>
      <c r="L283" s="39" t="s">
        <v>79</v>
      </c>
      <c r="M283" s="38">
        <v>40</v>
      </c>
      <c r="N283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9"/>
      <c r="P283" s="389"/>
      <c r="Q283" s="389"/>
      <c r="R283" s="390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5"/>
      <c r="N285" s="391" t="s">
        <v>43</v>
      </c>
      <c r="O285" s="392"/>
      <c r="P285" s="392"/>
      <c r="Q285" s="392"/>
      <c r="R285" s="392"/>
      <c r="S285" s="392"/>
      <c r="T285" s="393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6" t="s">
        <v>81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7">
        <v>4607091387919</v>
      </c>
      <c r="E287" s="387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112</v>
      </c>
      <c r="L287" s="39" t="s">
        <v>79</v>
      </c>
      <c r="M287" s="38">
        <v>45</v>
      </c>
      <c r="N287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9"/>
      <c r="P287" s="389"/>
      <c r="Q287" s="389"/>
      <c r="R287" s="390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94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5"/>
      <c r="N289" s="391" t="s">
        <v>43</v>
      </c>
      <c r="O289" s="392"/>
      <c r="P289" s="392"/>
      <c r="Q289" s="392"/>
      <c r="R289" s="392"/>
      <c r="S289" s="392"/>
      <c r="T289" s="393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86" t="s">
        <v>236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7">
        <v>4607091388831</v>
      </c>
      <c r="E291" s="387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80</v>
      </c>
      <c r="L291" s="39" t="s">
        <v>79</v>
      </c>
      <c r="M291" s="38">
        <v>40</v>
      </c>
      <c r="N291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9"/>
      <c r="P291" s="389"/>
      <c r="Q291" s="389"/>
      <c r="R291" s="390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4"/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5"/>
      <c r="N293" s="391" t="s">
        <v>43</v>
      </c>
      <c r="O293" s="392"/>
      <c r="P293" s="392"/>
      <c r="Q293" s="392"/>
      <c r="R293" s="392"/>
      <c r="S293" s="392"/>
      <c r="T293" s="393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6" t="s">
        <v>94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7">
        <v>4607091383102</v>
      </c>
      <c r="E295" s="387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80</v>
      </c>
      <c r="L295" s="39" t="s">
        <v>98</v>
      </c>
      <c r="M295" s="38">
        <v>180</v>
      </c>
      <c r="N295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9"/>
      <c r="P295" s="389"/>
      <c r="Q295" s="389"/>
      <c r="R295" s="39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4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5"/>
      <c r="N297" s="391" t="s">
        <v>43</v>
      </c>
      <c r="O297" s="392"/>
      <c r="P297" s="392"/>
      <c r="Q297" s="392"/>
      <c r="R297" s="392"/>
      <c r="S297" s="392"/>
      <c r="T297" s="393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4" t="s">
        <v>463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55"/>
      <c r="Z298" s="55"/>
    </row>
    <row r="299" spans="1:53" ht="16.5" customHeight="1" x14ac:dyDescent="0.25">
      <c r="A299" s="385" t="s">
        <v>464</v>
      </c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85"/>
      <c r="O299" s="385"/>
      <c r="P299" s="385"/>
      <c r="Q299" s="385"/>
      <c r="R299" s="385"/>
      <c r="S299" s="385"/>
      <c r="T299" s="385"/>
      <c r="U299" s="385"/>
      <c r="V299" s="385"/>
      <c r="W299" s="385"/>
      <c r="X299" s="385"/>
      <c r="Y299" s="66"/>
      <c r="Z299" s="66"/>
    </row>
    <row r="300" spans="1:53" ht="14.25" customHeight="1" x14ac:dyDescent="0.25">
      <c r="A300" s="386" t="s">
        <v>116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7">
        <v>4607091383997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1700</v>
      </c>
      <c r="W303" s="56">
        <f t="shared" si="14"/>
        <v>1710</v>
      </c>
      <c r="X303" s="42">
        <f>IFERROR(IF(W303=0,"",ROUNDUP(W303/H303,0)*0.02175),"")</f>
        <v>2.4794999999999998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7">
        <v>4607091384130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79</v>
      </c>
      <c r="M305" s="38">
        <v>60</v>
      </c>
      <c r="N305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7">
        <v>4607091384147</v>
      </c>
      <c r="E306" s="38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121</v>
      </c>
      <c r="M306" s="38">
        <v>60</v>
      </c>
      <c r="N306" s="562" t="s">
        <v>474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7">
        <v>4607091384154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7">
        <v>4607091384161</v>
      </c>
      <c r="E308" s="387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80</v>
      </c>
      <c r="L308" s="39" t="s">
        <v>79</v>
      </c>
      <c r="M308" s="38">
        <v>60</v>
      </c>
      <c r="N30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9"/>
      <c r="P308" s="389"/>
      <c r="Q308" s="389"/>
      <c r="R308" s="39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113.33333333333333</v>
      </c>
      <c r="W309" s="44">
        <f>IFERROR(W301/H301,"0")+IFERROR(W302/H302,"0")+IFERROR(W303/H303,"0")+IFERROR(W304/H304,"0")+IFERROR(W305/H305,"0")+IFERROR(W306/H306,"0")+IFERROR(W307/H307,"0")+IFERROR(W308/H308,"0")</f>
        <v>114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2.4794999999999998</v>
      </c>
      <c r="Y309" s="68"/>
      <c r="Z309" s="68"/>
    </row>
    <row r="310" spans="1:53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5"/>
      <c r="N310" s="391" t="s">
        <v>43</v>
      </c>
      <c r="O310" s="392"/>
      <c r="P310" s="392"/>
      <c r="Q310" s="392"/>
      <c r="R310" s="392"/>
      <c r="S310" s="392"/>
      <c r="T310" s="393"/>
      <c r="U310" s="43" t="s">
        <v>0</v>
      </c>
      <c r="V310" s="44">
        <f>IFERROR(SUM(V301:V308),"0")</f>
        <v>1700</v>
      </c>
      <c r="W310" s="44">
        <f>IFERROR(SUM(W301:W308),"0")</f>
        <v>1710</v>
      </c>
      <c r="X310" s="43"/>
      <c r="Y310" s="68"/>
      <c r="Z310" s="68"/>
    </row>
    <row r="311" spans="1:53" ht="14.25" customHeight="1" x14ac:dyDescent="0.25">
      <c r="A311" s="386" t="s">
        <v>108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7">
        <v>4607091383980</v>
      </c>
      <c r="E312" s="387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111</v>
      </c>
      <c r="M312" s="38">
        <v>50</v>
      </c>
      <c r="N312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1700</v>
      </c>
      <c r="W312" s="56">
        <f>IFERROR(IF(V312="",0,CEILING((V312/$H312),1)*$H312),"")</f>
        <v>1710</v>
      </c>
      <c r="X312" s="42">
        <f>IFERROR(IF(W312=0,"",ROUNDUP(W312/H312,0)*0.02175),"")</f>
        <v>2.4794999999999998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7">
        <v>4680115883314</v>
      </c>
      <c r="E313" s="387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141</v>
      </c>
      <c r="M313" s="38">
        <v>50</v>
      </c>
      <c r="N313" s="566" t="s">
        <v>483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7">
        <v>4607091384178</v>
      </c>
      <c r="E314" s="387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80</v>
      </c>
      <c r="L314" s="39" t="s">
        <v>111</v>
      </c>
      <c r="M314" s="38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9"/>
      <c r="P314" s="389"/>
      <c r="Q314" s="389"/>
      <c r="R314" s="390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42</v>
      </c>
      <c r="V315" s="44">
        <f>IFERROR(V312/H312,"0")+IFERROR(V313/H313,"0")+IFERROR(V314/H314,"0")</f>
        <v>113.33333333333333</v>
      </c>
      <c r="W315" s="44">
        <f>IFERROR(W312/H312,"0")+IFERROR(W313/H313,"0")+IFERROR(W314/H314,"0")</f>
        <v>114</v>
      </c>
      <c r="X315" s="44">
        <f>IFERROR(IF(X312="",0,X312),"0")+IFERROR(IF(X313="",0,X313),"0")+IFERROR(IF(X314="",0,X314),"0")</f>
        <v>2.4794999999999998</v>
      </c>
      <c r="Y315" s="68"/>
      <c r="Z315" s="68"/>
    </row>
    <row r="316" spans="1:53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5"/>
      <c r="N316" s="391" t="s">
        <v>43</v>
      </c>
      <c r="O316" s="392"/>
      <c r="P316" s="392"/>
      <c r="Q316" s="392"/>
      <c r="R316" s="392"/>
      <c r="S316" s="392"/>
      <c r="T316" s="393"/>
      <c r="U316" s="43" t="s">
        <v>0</v>
      </c>
      <c r="V316" s="44">
        <f>IFERROR(SUM(V312:V314),"0")</f>
        <v>1700</v>
      </c>
      <c r="W316" s="44">
        <f>IFERROR(SUM(W312:W314),"0")</f>
        <v>1710</v>
      </c>
      <c r="X316" s="43"/>
      <c r="Y316" s="68"/>
      <c r="Z316" s="68"/>
    </row>
    <row r="317" spans="1:53" ht="14.25" customHeight="1" x14ac:dyDescent="0.25">
      <c r="A317" s="386" t="s">
        <v>81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4301051560</v>
      </c>
      <c r="D318" s="387">
        <v>4607091383928</v>
      </c>
      <c r="E318" s="387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112</v>
      </c>
      <c r="L318" s="39" t="s">
        <v>141</v>
      </c>
      <c r="M318" s="38">
        <v>40</v>
      </c>
      <c r="N318" s="568" t="s">
        <v>488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t="27" customHeight="1" x14ac:dyDescent="0.25">
      <c r="A319" s="64" t="s">
        <v>489</v>
      </c>
      <c r="B319" s="64" t="s">
        <v>490</v>
      </c>
      <c r="C319" s="37">
        <v>4301051298</v>
      </c>
      <c r="D319" s="387">
        <v>4607091384260</v>
      </c>
      <c r="E319" s="387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112</v>
      </c>
      <c r="L319" s="39" t="s">
        <v>79</v>
      </c>
      <c r="M319" s="38">
        <v>35</v>
      </c>
      <c r="N319" s="5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89"/>
      <c r="P319" s="389"/>
      <c r="Q319" s="389"/>
      <c r="R319" s="39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7" t="s">
        <v>66</v>
      </c>
    </row>
    <row r="320" spans="1:53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42</v>
      </c>
      <c r="V320" s="44">
        <f>IFERROR(V318/H318,"0")+IFERROR(V319/H319,"0")</f>
        <v>0</v>
      </c>
      <c r="W320" s="44">
        <f>IFERROR(W318/H318,"0")+IFERROR(W319/H319,"0")</f>
        <v>0</v>
      </c>
      <c r="X320" s="44">
        <f>IFERROR(IF(X318="",0,X318),"0")+IFERROR(IF(X319="",0,X319),"0")</f>
        <v>0</v>
      </c>
      <c r="Y320" s="68"/>
      <c r="Z320" s="68"/>
    </row>
    <row r="321" spans="1:53" x14ac:dyDescent="0.2">
      <c r="A321" s="394"/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5"/>
      <c r="N321" s="391" t="s">
        <v>43</v>
      </c>
      <c r="O321" s="392"/>
      <c r="P321" s="392"/>
      <c r="Q321" s="392"/>
      <c r="R321" s="392"/>
      <c r="S321" s="392"/>
      <c r="T321" s="393"/>
      <c r="U321" s="43" t="s">
        <v>0</v>
      </c>
      <c r="V321" s="44">
        <f>IFERROR(SUM(V318:V319),"0")</f>
        <v>0</v>
      </c>
      <c r="W321" s="44">
        <f>IFERROR(SUM(W318:W319),"0")</f>
        <v>0</v>
      </c>
      <c r="X321" s="43"/>
      <c r="Y321" s="68"/>
      <c r="Z321" s="68"/>
    </row>
    <row r="322" spans="1:53" ht="14.25" customHeight="1" x14ac:dyDescent="0.25">
      <c r="A322" s="386" t="s">
        <v>236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67"/>
      <c r="Z322" s="67"/>
    </row>
    <row r="323" spans="1:53" ht="16.5" customHeight="1" x14ac:dyDescent="0.25">
      <c r="A323" s="64" t="s">
        <v>491</v>
      </c>
      <c r="B323" s="64" t="s">
        <v>492</v>
      </c>
      <c r="C323" s="37">
        <v>4301060314</v>
      </c>
      <c r="D323" s="387">
        <v>4607091384673</v>
      </c>
      <c r="E323" s="387"/>
      <c r="F323" s="63">
        <v>1.3</v>
      </c>
      <c r="G323" s="38">
        <v>6</v>
      </c>
      <c r="H323" s="63">
        <v>7.8</v>
      </c>
      <c r="I323" s="63">
        <v>8.3640000000000008</v>
      </c>
      <c r="J323" s="38">
        <v>56</v>
      </c>
      <c r="K323" s="38" t="s">
        <v>112</v>
      </c>
      <c r="L323" s="39" t="s">
        <v>79</v>
      </c>
      <c r="M323" s="38">
        <v>30</v>
      </c>
      <c r="N323" s="5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89"/>
      <c r="P323" s="389"/>
      <c r="Q323" s="389"/>
      <c r="R323" s="390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94"/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5"/>
      <c r="N325" s="391" t="s">
        <v>43</v>
      </c>
      <c r="O325" s="392"/>
      <c r="P325" s="392"/>
      <c r="Q325" s="392"/>
      <c r="R325" s="392"/>
      <c r="S325" s="392"/>
      <c r="T325" s="393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16.5" customHeight="1" x14ac:dyDescent="0.25">
      <c r="A326" s="385" t="s">
        <v>493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66"/>
      <c r="Z326" s="66"/>
    </row>
    <row r="327" spans="1:53" ht="14.25" customHeight="1" x14ac:dyDescent="0.25">
      <c r="A327" s="386" t="s">
        <v>116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67"/>
      <c r="Z327" s="67"/>
    </row>
    <row r="328" spans="1:53" ht="27" customHeight="1" x14ac:dyDescent="0.25">
      <c r="A328" s="64" t="s">
        <v>494</v>
      </c>
      <c r="B328" s="64" t="s">
        <v>495</v>
      </c>
      <c r="C328" s="37">
        <v>4301011324</v>
      </c>
      <c r="D328" s="387">
        <v>4607091384185</v>
      </c>
      <c r="E328" s="387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112</v>
      </c>
      <c r="L328" s="39" t="s">
        <v>79</v>
      </c>
      <c r="M328" s="38">
        <v>60</v>
      </c>
      <c r="N328" s="5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496</v>
      </c>
      <c r="B329" s="64" t="s">
        <v>497</v>
      </c>
      <c r="C329" s="37">
        <v>4301011312</v>
      </c>
      <c r="D329" s="387">
        <v>4607091384192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111</v>
      </c>
      <c r="M329" s="38">
        <v>60</v>
      </c>
      <c r="N329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498</v>
      </c>
      <c r="B330" s="64" t="s">
        <v>499</v>
      </c>
      <c r="C330" s="37">
        <v>4301011483</v>
      </c>
      <c r="D330" s="387">
        <v>4680115881907</v>
      </c>
      <c r="E330" s="38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112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500</v>
      </c>
      <c r="B331" s="64" t="s">
        <v>501</v>
      </c>
      <c r="C331" s="37">
        <v>4301011303</v>
      </c>
      <c r="D331" s="387">
        <v>4607091384680</v>
      </c>
      <c r="E331" s="387"/>
      <c r="F331" s="63">
        <v>0.4</v>
      </c>
      <c r="G331" s="38">
        <v>10</v>
      </c>
      <c r="H331" s="63">
        <v>4</v>
      </c>
      <c r="I331" s="63">
        <v>4.21</v>
      </c>
      <c r="J331" s="38">
        <v>120</v>
      </c>
      <c r="K331" s="38" t="s">
        <v>80</v>
      </c>
      <c r="L331" s="39" t="s">
        <v>79</v>
      </c>
      <c r="M331" s="38">
        <v>60</v>
      </c>
      <c r="N331" s="5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89"/>
      <c r="P331" s="389"/>
      <c r="Q331" s="389"/>
      <c r="R331" s="39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94"/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5"/>
      <c r="N333" s="391" t="s">
        <v>43</v>
      </c>
      <c r="O333" s="392"/>
      <c r="P333" s="392"/>
      <c r="Q333" s="392"/>
      <c r="R333" s="392"/>
      <c r="S333" s="392"/>
      <c r="T333" s="393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86" t="s">
        <v>76</v>
      </c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67"/>
      <c r="Z334" s="67"/>
    </row>
    <row r="335" spans="1:53" ht="27" customHeight="1" x14ac:dyDescent="0.25">
      <c r="A335" s="64" t="s">
        <v>502</v>
      </c>
      <c r="B335" s="64" t="s">
        <v>503</v>
      </c>
      <c r="C335" s="37">
        <v>4301031139</v>
      </c>
      <c r="D335" s="387">
        <v>4607091384802</v>
      </c>
      <c r="E335" s="387"/>
      <c r="F335" s="63">
        <v>0.73</v>
      </c>
      <c r="G335" s="38">
        <v>6</v>
      </c>
      <c r="H335" s="63">
        <v>4.38</v>
      </c>
      <c r="I335" s="63">
        <v>4.58</v>
      </c>
      <c r="J335" s="38">
        <v>156</v>
      </c>
      <c r="K335" s="38" t="s">
        <v>80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t="27" customHeight="1" x14ac:dyDescent="0.25">
      <c r="A336" s="64" t="s">
        <v>504</v>
      </c>
      <c r="B336" s="64" t="s">
        <v>505</v>
      </c>
      <c r="C336" s="37">
        <v>4301031140</v>
      </c>
      <c r="D336" s="387">
        <v>4607091384826</v>
      </c>
      <c r="E336" s="387"/>
      <c r="F336" s="63">
        <v>0.35</v>
      </c>
      <c r="G336" s="38">
        <v>8</v>
      </c>
      <c r="H336" s="63">
        <v>2.8</v>
      </c>
      <c r="I336" s="63">
        <v>2.9</v>
      </c>
      <c r="J336" s="38">
        <v>234</v>
      </c>
      <c r="K336" s="38" t="s">
        <v>184</v>
      </c>
      <c r="L336" s="39" t="s">
        <v>79</v>
      </c>
      <c r="M336" s="38">
        <v>35</v>
      </c>
      <c r="N336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89"/>
      <c r="P336" s="389"/>
      <c r="Q336" s="389"/>
      <c r="R336" s="39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IFERROR(IF(W336=0,"",ROUNDUP(W336/H336,0)*0.00502),"")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42</v>
      </c>
      <c r="V337" s="44">
        <f>IFERROR(V335/H335,"0")+IFERROR(V336/H336,"0")</f>
        <v>0</v>
      </c>
      <c r="W337" s="44">
        <f>IFERROR(W335/H335,"0")+IFERROR(W336/H336,"0")</f>
        <v>0</v>
      </c>
      <c r="X337" s="44">
        <f>IFERROR(IF(X335="",0,X335),"0")+IFERROR(IF(X336="",0,X336),"0")</f>
        <v>0</v>
      </c>
      <c r="Y337" s="68"/>
      <c r="Z337" s="68"/>
    </row>
    <row r="338" spans="1:53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5"/>
      <c r="N338" s="391" t="s">
        <v>43</v>
      </c>
      <c r="O338" s="392"/>
      <c r="P338" s="392"/>
      <c r="Q338" s="392"/>
      <c r="R338" s="392"/>
      <c r="S338" s="392"/>
      <c r="T338" s="393"/>
      <c r="U338" s="43" t="s">
        <v>0</v>
      </c>
      <c r="V338" s="44">
        <f>IFERROR(SUM(V335:V336),"0")</f>
        <v>0</v>
      </c>
      <c r="W338" s="44">
        <f>IFERROR(SUM(W335:W336),"0")</f>
        <v>0</v>
      </c>
      <c r="X338" s="43"/>
      <c r="Y338" s="68"/>
      <c r="Z338" s="68"/>
    </row>
    <row r="339" spans="1:53" ht="14.25" customHeight="1" x14ac:dyDescent="0.25">
      <c r="A339" s="386" t="s">
        <v>81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67"/>
      <c r="Z339" s="67"/>
    </row>
    <row r="340" spans="1:53" ht="27" customHeight="1" x14ac:dyDescent="0.25">
      <c r="A340" s="64" t="s">
        <v>506</v>
      </c>
      <c r="B340" s="64" t="s">
        <v>507</v>
      </c>
      <c r="C340" s="37">
        <v>4301051303</v>
      </c>
      <c r="D340" s="387">
        <v>4607091384246</v>
      </c>
      <c r="E340" s="387"/>
      <c r="F340" s="63">
        <v>1.3</v>
      </c>
      <c r="G340" s="38">
        <v>6</v>
      </c>
      <c r="H340" s="63">
        <v>7.8</v>
      </c>
      <c r="I340" s="63">
        <v>8.3640000000000008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508</v>
      </c>
      <c r="B341" s="64" t="s">
        <v>509</v>
      </c>
      <c r="C341" s="37">
        <v>4301051445</v>
      </c>
      <c r="D341" s="387">
        <v>4680115881976</v>
      </c>
      <c r="E341" s="387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510</v>
      </c>
      <c r="B342" s="64" t="s">
        <v>511</v>
      </c>
      <c r="C342" s="37">
        <v>4301051297</v>
      </c>
      <c r="D342" s="387">
        <v>4607091384253</v>
      </c>
      <c r="E342" s="387"/>
      <c r="F342" s="63">
        <v>0.4</v>
      </c>
      <c r="G342" s="38">
        <v>6</v>
      </c>
      <c r="H342" s="63">
        <v>2.4</v>
      </c>
      <c r="I342" s="63">
        <v>2.6840000000000002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512</v>
      </c>
      <c r="B343" s="64" t="s">
        <v>513</v>
      </c>
      <c r="C343" s="37">
        <v>4301051444</v>
      </c>
      <c r="D343" s="387">
        <v>4680115881969</v>
      </c>
      <c r="E343" s="387"/>
      <c r="F343" s="63">
        <v>0.4</v>
      </c>
      <c r="G343" s="38">
        <v>6</v>
      </c>
      <c r="H343" s="63">
        <v>2.4</v>
      </c>
      <c r="I343" s="63">
        <v>2.6</v>
      </c>
      <c r="J343" s="38">
        <v>156</v>
      </c>
      <c r="K343" s="38" t="s">
        <v>80</v>
      </c>
      <c r="L343" s="39" t="s">
        <v>79</v>
      </c>
      <c r="M343" s="38">
        <v>40</v>
      </c>
      <c r="N343" s="5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89"/>
      <c r="P343" s="389"/>
      <c r="Q343" s="389"/>
      <c r="R343" s="39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42</v>
      </c>
      <c r="V344" s="44">
        <f>IFERROR(V340/H340,"0")+IFERROR(V341/H341,"0")+IFERROR(V342/H342,"0")+IFERROR(V343/H343,"0")</f>
        <v>0</v>
      </c>
      <c r="W344" s="44">
        <f>IFERROR(W340/H340,"0")+IFERROR(W341/H341,"0")+IFERROR(W342/H342,"0")+IFERROR(W343/H343,"0")</f>
        <v>0</v>
      </c>
      <c r="X344" s="44">
        <f>IFERROR(IF(X340="",0,X340),"0")+IFERROR(IF(X341="",0,X341),"0")+IFERROR(IF(X342="",0,X342),"0")+IFERROR(IF(X343="",0,X343),"0")</f>
        <v>0</v>
      </c>
      <c r="Y344" s="68"/>
      <c r="Z344" s="68"/>
    </row>
    <row r="345" spans="1:53" x14ac:dyDescent="0.2">
      <c r="A345" s="394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5"/>
      <c r="N345" s="391" t="s">
        <v>43</v>
      </c>
      <c r="O345" s="392"/>
      <c r="P345" s="392"/>
      <c r="Q345" s="392"/>
      <c r="R345" s="392"/>
      <c r="S345" s="392"/>
      <c r="T345" s="393"/>
      <c r="U345" s="43" t="s">
        <v>0</v>
      </c>
      <c r="V345" s="44">
        <f>IFERROR(SUM(V340:V343),"0")</f>
        <v>0</v>
      </c>
      <c r="W345" s="44">
        <f>IFERROR(SUM(W340:W343),"0")</f>
        <v>0</v>
      </c>
      <c r="X345" s="43"/>
      <c r="Y345" s="68"/>
      <c r="Z345" s="68"/>
    </row>
    <row r="346" spans="1:53" ht="14.25" customHeight="1" x14ac:dyDescent="0.25">
      <c r="A346" s="386" t="s">
        <v>236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67"/>
      <c r="Z346" s="67"/>
    </row>
    <row r="347" spans="1:53" ht="27" customHeight="1" x14ac:dyDescent="0.25">
      <c r="A347" s="64" t="s">
        <v>514</v>
      </c>
      <c r="B347" s="64" t="s">
        <v>515</v>
      </c>
      <c r="C347" s="37">
        <v>4301060322</v>
      </c>
      <c r="D347" s="387">
        <v>4607091389357</v>
      </c>
      <c r="E347" s="387"/>
      <c r="F347" s="63">
        <v>1.3</v>
      </c>
      <c r="G347" s="38">
        <v>6</v>
      </c>
      <c r="H347" s="63">
        <v>7.8</v>
      </c>
      <c r="I347" s="63">
        <v>8.2799999999999994</v>
      </c>
      <c r="J347" s="38">
        <v>56</v>
      </c>
      <c r="K347" s="38" t="s">
        <v>112</v>
      </c>
      <c r="L347" s="39" t="s">
        <v>79</v>
      </c>
      <c r="M347" s="38">
        <v>40</v>
      </c>
      <c r="N347" s="5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89"/>
      <c r="P347" s="389"/>
      <c r="Q347" s="389"/>
      <c r="R347" s="39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59" t="s">
        <v>66</v>
      </c>
    </row>
    <row r="348" spans="1:53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5"/>
      <c r="N349" s="391" t="s">
        <v>43</v>
      </c>
      <c r="O349" s="392"/>
      <c r="P349" s="392"/>
      <c r="Q349" s="392"/>
      <c r="R349" s="392"/>
      <c r="S349" s="392"/>
      <c r="T349" s="39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27.75" customHeight="1" x14ac:dyDescent="0.2">
      <c r="A350" s="384" t="s">
        <v>516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55"/>
      <c r="Z350" s="55"/>
    </row>
    <row r="351" spans="1:53" ht="16.5" customHeight="1" x14ac:dyDescent="0.25">
      <c r="A351" s="385" t="s">
        <v>517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66"/>
      <c r="Z351" s="66"/>
    </row>
    <row r="352" spans="1:53" ht="14.25" customHeight="1" x14ac:dyDescent="0.25">
      <c r="A352" s="386" t="s">
        <v>116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67"/>
      <c r="Z352" s="67"/>
    </row>
    <row r="353" spans="1:53" ht="27" customHeight="1" x14ac:dyDescent="0.25">
      <c r="A353" s="64" t="s">
        <v>518</v>
      </c>
      <c r="B353" s="64" t="s">
        <v>519</v>
      </c>
      <c r="C353" s="37">
        <v>4301011428</v>
      </c>
      <c r="D353" s="387">
        <v>4607091389708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t="27" customHeight="1" x14ac:dyDescent="0.25">
      <c r="A354" s="64" t="s">
        <v>520</v>
      </c>
      <c r="B354" s="64" t="s">
        <v>521</v>
      </c>
      <c r="C354" s="37">
        <v>4301011427</v>
      </c>
      <c r="D354" s="387">
        <v>4607091389692</v>
      </c>
      <c r="E354" s="38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111</v>
      </c>
      <c r="M354" s="38">
        <v>50</v>
      </c>
      <c r="N354" s="5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89"/>
      <c r="P354" s="389"/>
      <c r="Q354" s="389"/>
      <c r="R354" s="39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42</v>
      </c>
      <c r="V355" s="44">
        <f>IFERROR(V353/H353,"0")+IFERROR(V354/H354,"0")</f>
        <v>0</v>
      </c>
      <c r="W355" s="44">
        <f>IFERROR(W353/H353,"0")+IFERROR(W354/H354,"0")</f>
        <v>0</v>
      </c>
      <c r="X355" s="44">
        <f>IFERROR(IF(X353="",0,X353),"0")+IFERROR(IF(X354="",0,X354),"0")</f>
        <v>0</v>
      </c>
      <c r="Y355" s="68"/>
      <c r="Z355" s="68"/>
    </row>
    <row r="356" spans="1:53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5"/>
      <c r="N356" s="391" t="s">
        <v>43</v>
      </c>
      <c r="O356" s="392"/>
      <c r="P356" s="392"/>
      <c r="Q356" s="392"/>
      <c r="R356" s="392"/>
      <c r="S356" s="392"/>
      <c r="T356" s="393"/>
      <c r="U356" s="43" t="s">
        <v>0</v>
      </c>
      <c r="V356" s="44">
        <f>IFERROR(SUM(V353:V354),"0")</f>
        <v>0</v>
      </c>
      <c r="W356" s="44">
        <f>IFERROR(SUM(W353:W354),"0")</f>
        <v>0</v>
      </c>
      <c r="X356" s="43"/>
      <c r="Y356" s="68"/>
      <c r="Z356" s="68"/>
    </row>
    <row r="357" spans="1:53" ht="14.25" customHeight="1" x14ac:dyDescent="0.25">
      <c r="A357" s="386" t="s">
        <v>76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67"/>
      <c r="Z357" s="67"/>
    </row>
    <row r="358" spans="1:53" ht="27" customHeight="1" x14ac:dyDescent="0.25">
      <c r="A358" s="64" t="s">
        <v>522</v>
      </c>
      <c r="B358" s="64" t="s">
        <v>523</v>
      </c>
      <c r="C358" s="37">
        <v>4301031177</v>
      </c>
      <c r="D358" s="387">
        <v>4607091389753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ref="W358:W370" si="15"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4301031174</v>
      </c>
      <c r="D359" s="387">
        <v>4607091389760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4301031175</v>
      </c>
      <c r="D360" s="387">
        <v>4607091389746</v>
      </c>
      <c r="E360" s="38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528</v>
      </c>
      <c r="B361" s="64" t="s">
        <v>529</v>
      </c>
      <c r="C361" s="37">
        <v>4301031236</v>
      </c>
      <c r="D361" s="387">
        <v>4680115882928</v>
      </c>
      <c r="E361" s="387"/>
      <c r="F361" s="63">
        <v>0.28000000000000003</v>
      </c>
      <c r="G361" s="38">
        <v>6</v>
      </c>
      <c r="H361" s="63">
        <v>1.68</v>
      </c>
      <c r="I361" s="63">
        <v>2.6</v>
      </c>
      <c r="J361" s="38">
        <v>156</v>
      </c>
      <c r="K361" s="38" t="s">
        <v>80</v>
      </c>
      <c r="L361" s="39" t="s">
        <v>79</v>
      </c>
      <c r="M361" s="38">
        <v>35</v>
      </c>
      <c r="N361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530</v>
      </c>
      <c r="B362" s="64" t="s">
        <v>531</v>
      </c>
      <c r="C362" s="37">
        <v>4301031257</v>
      </c>
      <c r="D362" s="387">
        <v>4680115883147</v>
      </c>
      <c r="E362" s="387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184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ref="X362:X370" si="16">IFERROR(IF(W362=0,"",ROUNDUP(W362/H362,0)*0.00502),"")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532</v>
      </c>
      <c r="B363" s="64" t="s">
        <v>533</v>
      </c>
      <c r="C363" s="37">
        <v>4301031178</v>
      </c>
      <c r="D363" s="387">
        <v>4607091384338</v>
      </c>
      <c r="E363" s="387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184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534</v>
      </c>
      <c r="B364" s="64" t="s">
        <v>535</v>
      </c>
      <c r="C364" s="37">
        <v>4301031254</v>
      </c>
      <c r="D364" s="387">
        <v>4680115883154</v>
      </c>
      <c r="E364" s="387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184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536</v>
      </c>
      <c r="B365" s="64" t="s">
        <v>537</v>
      </c>
      <c r="C365" s="37">
        <v>4301031171</v>
      </c>
      <c r="D365" s="387">
        <v>4607091389524</v>
      </c>
      <c r="E365" s="387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184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538</v>
      </c>
      <c r="B366" s="64" t="s">
        <v>539</v>
      </c>
      <c r="C366" s="37">
        <v>4301031258</v>
      </c>
      <c r="D366" s="387">
        <v>4680115883161</v>
      </c>
      <c r="E366" s="387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184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540</v>
      </c>
      <c r="B367" s="64" t="s">
        <v>541</v>
      </c>
      <c r="C367" s="37">
        <v>4301031170</v>
      </c>
      <c r="D367" s="387">
        <v>4607091384345</v>
      </c>
      <c r="E367" s="387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184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4301031256</v>
      </c>
      <c r="D368" s="387">
        <v>4680115883178</v>
      </c>
      <c r="E368" s="387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184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4301031172</v>
      </c>
      <c r="D369" s="387">
        <v>4607091389531</v>
      </c>
      <c r="E369" s="387"/>
      <c r="F369" s="63">
        <v>0.35</v>
      </c>
      <c r="G369" s="38">
        <v>6</v>
      </c>
      <c r="H369" s="63">
        <v>2.1</v>
      </c>
      <c r="I369" s="63">
        <v>2.23</v>
      </c>
      <c r="J369" s="38">
        <v>234</v>
      </c>
      <c r="K369" s="38" t="s">
        <v>184</v>
      </c>
      <c r="L369" s="39" t="s">
        <v>79</v>
      </c>
      <c r="M369" s="38">
        <v>45</v>
      </c>
      <c r="N369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4301031255</v>
      </c>
      <c r="D370" s="387">
        <v>4680115883185</v>
      </c>
      <c r="E370" s="387"/>
      <c r="F370" s="63">
        <v>0.28000000000000003</v>
      </c>
      <c r="G370" s="38">
        <v>6</v>
      </c>
      <c r="H370" s="63">
        <v>1.68</v>
      </c>
      <c r="I370" s="63">
        <v>1.81</v>
      </c>
      <c r="J370" s="38">
        <v>234</v>
      </c>
      <c r="K370" s="38" t="s">
        <v>184</v>
      </c>
      <c r="L370" s="39" t="s">
        <v>79</v>
      </c>
      <c r="M370" s="38">
        <v>45</v>
      </c>
      <c r="N370" s="596" t="s">
        <v>548</v>
      </c>
      <c r="O370" s="389"/>
      <c r="P370" s="389"/>
      <c r="Q370" s="389"/>
      <c r="R370" s="39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5"/>
        <v>0</v>
      </c>
      <c r="X370" s="42" t="str">
        <f t="shared" si="16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42</v>
      </c>
      <c r="V371" s="4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4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4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94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5"/>
      <c r="N372" s="391" t="s">
        <v>43</v>
      </c>
      <c r="O372" s="392"/>
      <c r="P372" s="392"/>
      <c r="Q372" s="392"/>
      <c r="R372" s="392"/>
      <c r="S372" s="392"/>
      <c r="T372" s="393"/>
      <c r="U372" s="43" t="s">
        <v>0</v>
      </c>
      <c r="V372" s="44">
        <f>IFERROR(SUM(V358:V370),"0")</f>
        <v>0</v>
      </c>
      <c r="W372" s="44">
        <f>IFERROR(SUM(W358:W370),"0")</f>
        <v>0</v>
      </c>
      <c r="X372" s="43"/>
      <c r="Y372" s="68"/>
      <c r="Z372" s="68"/>
    </row>
    <row r="373" spans="1:53" ht="14.25" customHeight="1" x14ac:dyDescent="0.25">
      <c r="A373" s="386" t="s">
        <v>81</v>
      </c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6"/>
      <c r="O373" s="386"/>
      <c r="P373" s="386"/>
      <c r="Q373" s="386"/>
      <c r="R373" s="386"/>
      <c r="S373" s="386"/>
      <c r="T373" s="386"/>
      <c r="U373" s="386"/>
      <c r="V373" s="386"/>
      <c r="W373" s="386"/>
      <c r="X373" s="386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4301051258</v>
      </c>
      <c r="D374" s="387">
        <v>4607091389685</v>
      </c>
      <c r="E374" s="387"/>
      <c r="F374" s="63">
        <v>1.3</v>
      </c>
      <c r="G374" s="38">
        <v>6</v>
      </c>
      <c r="H374" s="63">
        <v>7.8</v>
      </c>
      <c r="I374" s="63">
        <v>8.3460000000000001</v>
      </c>
      <c r="J374" s="38">
        <v>56</v>
      </c>
      <c r="K374" s="38" t="s">
        <v>112</v>
      </c>
      <c r="L374" s="39" t="s">
        <v>141</v>
      </c>
      <c r="M374" s="38">
        <v>45</v>
      </c>
      <c r="N374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4301051431</v>
      </c>
      <c r="D375" s="387">
        <v>4607091389654</v>
      </c>
      <c r="E375" s="387"/>
      <c r="F375" s="63">
        <v>0.33</v>
      </c>
      <c r="G375" s="38">
        <v>6</v>
      </c>
      <c r="H375" s="63">
        <v>1.98</v>
      </c>
      <c r="I375" s="63">
        <v>2.258</v>
      </c>
      <c r="J375" s="38">
        <v>156</v>
      </c>
      <c r="K375" s="38" t="s">
        <v>80</v>
      </c>
      <c r="L375" s="39" t="s">
        <v>141</v>
      </c>
      <c r="M375" s="38">
        <v>45</v>
      </c>
      <c r="N375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553</v>
      </c>
      <c r="B376" s="64" t="s">
        <v>554</v>
      </c>
      <c r="C376" s="37">
        <v>4301051284</v>
      </c>
      <c r="D376" s="387">
        <v>4607091384352</v>
      </c>
      <c r="E376" s="387"/>
      <c r="F376" s="63">
        <v>0.6</v>
      </c>
      <c r="G376" s="38">
        <v>4</v>
      </c>
      <c r="H376" s="63">
        <v>2.4</v>
      </c>
      <c r="I376" s="63">
        <v>2.6459999999999999</v>
      </c>
      <c r="J376" s="38">
        <v>120</v>
      </c>
      <c r="K376" s="38" t="s">
        <v>80</v>
      </c>
      <c r="L376" s="39" t="s">
        <v>141</v>
      </c>
      <c r="M376" s="38">
        <v>45</v>
      </c>
      <c r="N376" s="5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555</v>
      </c>
      <c r="B377" s="64" t="s">
        <v>556</v>
      </c>
      <c r="C377" s="37">
        <v>4301051257</v>
      </c>
      <c r="D377" s="387">
        <v>4607091389661</v>
      </c>
      <c r="E377" s="387"/>
      <c r="F377" s="63">
        <v>0.55000000000000004</v>
      </c>
      <c r="G377" s="38">
        <v>4</v>
      </c>
      <c r="H377" s="63">
        <v>2.2000000000000002</v>
      </c>
      <c r="I377" s="63">
        <v>2.492</v>
      </c>
      <c r="J377" s="38">
        <v>120</v>
      </c>
      <c r="K377" s="38" t="s">
        <v>80</v>
      </c>
      <c r="L377" s="39" t="s">
        <v>141</v>
      </c>
      <c r="M377" s="38">
        <v>45</v>
      </c>
      <c r="N377" s="6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89"/>
      <c r="P377" s="389"/>
      <c r="Q377" s="389"/>
      <c r="R377" s="39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94"/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5"/>
      <c r="N379" s="391" t="s">
        <v>43</v>
      </c>
      <c r="O379" s="392"/>
      <c r="P379" s="392"/>
      <c r="Q379" s="392"/>
      <c r="R379" s="392"/>
      <c r="S379" s="392"/>
      <c r="T379" s="39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86" t="s">
        <v>236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67"/>
      <c r="Z380" s="67"/>
    </row>
    <row r="381" spans="1:53" ht="27" customHeight="1" x14ac:dyDescent="0.25">
      <c r="A381" s="64" t="s">
        <v>557</v>
      </c>
      <c r="B381" s="64" t="s">
        <v>558</v>
      </c>
      <c r="C381" s="37">
        <v>4301060352</v>
      </c>
      <c r="D381" s="387">
        <v>4680115881648</v>
      </c>
      <c r="E381" s="387"/>
      <c r="F381" s="63">
        <v>1</v>
      </c>
      <c r="G381" s="38">
        <v>4</v>
      </c>
      <c r="H381" s="63">
        <v>4</v>
      </c>
      <c r="I381" s="63">
        <v>4.4039999999999999</v>
      </c>
      <c r="J381" s="38">
        <v>104</v>
      </c>
      <c r="K381" s="38" t="s">
        <v>112</v>
      </c>
      <c r="L381" s="39" t="s">
        <v>79</v>
      </c>
      <c r="M381" s="38">
        <v>35</v>
      </c>
      <c r="N381" s="6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89"/>
      <c r="P381" s="389"/>
      <c r="Q381" s="389"/>
      <c r="R381" s="390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IFERROR(IF(W381=0,"",ROUNDUP(W381/H381,0)*0.01196),"")</f>
        <v/>
      </c>
      <c r="Y381" s="69" t="s">
        <v>48</v>
      </c>
      <c r="Z381" s="70" t="s">
        <v>48</v>
      </c>
      <c r="AD381" s="71"/>
      <c r="BA381" s="279" t="s">
        <v>66</v>
      </c>
    </row>
    <row r="382" spans="1:53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42</v>
      </c>
      <c r="V382" s="44">
        <f>IFERROR(V381/H381,"0")</f>
        <v>0</v>
      </c>
      <c r="W382" s="44">
        <f>IFERROR(W381/H381,"0")</f>
        <v>0</v>
      </c>
      <c r="X382" s="44">
        <f>IFERROR(IF(X381="",0,X381),"0")</f>
        <v>0</v>
      </c>
      <c r="Y382" s="68"/>
      <c r="Z382" s="68"/>
    </row>
    <row r="383" spans="1:53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5"/>
      <c r="N383" s="391" t="s">
        <v>43</v>
      </c>
      <c r="O383" s="392"/>
      <c r="P383" s="392"/>
      <c r="Q383" s="392"/>
      <c r="R383" s="392"/>
      <c r="S383" s="392"/>
      <c r="T383" s="393"/>
      <c r="U383" s="43" t="s">
        <v>0</v>
      </c>
      <c r="V383" s="44">
        <f>IFERROR(SUM(V381:V381),"0")</f>
        <v>0</v>
      </c>
      <c r="W383" s="44">
        <f>IFERROR(SUM(W381:W381),"0")</f>
        <v>0</v>
      </c>
      <c r="X383" s="43"/>
      <c r="Y383" s="68"/>
      <c r="Z383" s="68"/>
    </row>
    <row r="384" spans="1:53" ht="14.25" customHeight="1" x14ac:dyDescent="0.25">
      <c r="A384" s="386" t="s">
        <v>94</v>
      </c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67"/>
      <c r="Z384" s="67"/>
    </row>
    <row r="385" spans="1:53" ht="27" customHeight="1" x14ac:dyDescent="0.25">
      <c r="A385" s="64" t="s">
        <v>559</v>
      </c>
      <c r="B385" s="64" t="s">
        <v>560</v>
      </c>
      <c r="C385" s="37">
        <v>4301032046</v>
      </c>
      <c r="D385" s="387">
        <v>4680115884359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563</v>
      </c>
      <c r="L385" s="39" t="s">
        <v>562</v>
      </c>
      <c r="M385" s="38">
        <v>60</v>
      </c>
      <c r="N385" s="602" t="s">
        <v>561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4301032045</v>
      </c>
      <c r="D386" s="387">
        <v>4680115884335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563</v>
      </c>
      <c r="L386" s="39" t="s">
        <v>562</v>
      </c>
      <c r="M386" s="38">
        <v>60</v>
      </c>
      <c r="N386" s="603" t="s">
        <v>566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7">
        <v>4680115884342</v>
      </c>
      <c r="E387" s="387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563</v>
      </c>
      <c r="L387" s="39" t="s">
        <v>562</v>
      </c>
      <c r="M387" s="38">
        <v>60</v>
      </c>
      <c r="N387" s="604" t="s">
        <v>569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570</v>
      </c>
      <c r="B388" s="64" t="s">
        <v>571</v>
      </c>
      <c r="C388" s="37">
        <v>4301170011</v>
      </c>
      <c r="D388" s="387">
        <v>4680115884113</v>
      </c>
      <c r="E388" s="387"/>
      <c r="F388" s="63">
        <v>0.11</v>
      </c>
      <c r="G388" s="38">
        <v>12</v>
      </c>
      <c r="H388" s="63">
        <v>1.32</v>
      </c>
      <c r="I388" s="63">
        <v>1.88</v>
      </c>
      <c r="J388" s="38">
        <v>200</v>
      </c>
      <c r="K388" s="38" t="s">
        <v>563</v>
      </c>
      <c r="L388" s="39" t="s">
        <v>562</v>
      </c>
      <c r="M388" s="38">
        <v>150</v>
      </c>
      <c r="N388" s="605" t="s">
        <v>572</v>
      </c>
      <c r="O388" s="389"/>
      <c r="P388" s="389"/>
      <c r="Q388" s="389"/>
      <c r="R388" s="39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42</v>
      </c>
      <c r="V389" s="44">
        <f>IFERROR(V385/H385,"0")+IFERROR(V386/H386,"0")+IFERROR(V387/H387,"0")+IFERROR(V388/H388,"0")</f>
        <v>0</v>
      </c>
      <c r="W389" s="44">
        <f>IFERROR(W385/H385,"0")+IFERROR(W386/H386,"0")+IFERROR(W387/H387,"0")+IFERROR(W388/H388,"0")</f>
        <v>0</v>
      </c>
      <c r="X389" s="44">
        <f>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94"/>
      <c r="B390" s="394"/>
      <c r="C390" s="394"/>
      <c r="D390" s="394"/>
      <c r="E390" s="394"/>
      <c r="F390" s="394"/>
      <c r="G390" s="394"/>
      <c r="H390" s="394"/>
      <c r="I390" s="394"/>
      <c r="J390" s="394"/>
      <c r="K390" s="394"/>
      <c r="L390" s="394"/>
      <c r="M390" s="395"/>
      <c r="N390" s="391" t="s">
        <v>43</v>
      </c>
      <c r="O390" s="392"/>
      <c r="P390" s="392"/>
      <c r="Q390" s="392"/>
      <c r="R390" s="392"/>
      <c r="S390" s="392"/>
      <c r="T390" s="393"/>
      <c r="U390" s="43" t="s">
        <v>0</v>
      </c>
      <c r="V390" s="44">
        <f>IFERROR(SUM(V385:V388),"0")</f>
        <v>0</v>
      </c>
      <c r="W390" s="44">
        <f>IFERROR(SUM(W385:W388),"0")</f>
        <v>0</v>
      </c>
      <c r="X390" s="43"/>
      <c r="Y390" s="68"/>
      <c r="Z390" s="68"/>
    </row>
    <row r="391" spans="1:53" ht="16.5" customHeight="1" x14ac:dyDescent="0.25">
      <c r="A391" s="385" t="s">
        <v>573</v>
      </c>
      <c r="B391" s="385"/>
      <c r="C391" s="385"/>
      <c r="D391" s="385"/>
      <c r="E391" s="385"/>
      <c r="F391" s="385"/>
      <c r="G391" s="385"/>
      <c r="H391" s="385"/>
      <c r="I391" s="385"/>
      <c r="J391" s="385"/>
      <c r="K391" s="385"/>
      <c r="L391" s="385"/>
      <c r="M391" s="385"/>
      <c r="N391" s="385"/>
      <c r="O391" s="385"/>
      <c r="P391" s="385"/>
      <c r="Q391" s="385"/>
      <c r="R391" s="385"/>
      <c r="S391" s="385"/>
      <c r="T391" s="385"/>
      <c r="U391" s="385"/>
      <c r="V391" s="385"/>
      <c r="W391" s="385"/>
      <c r="X391" s="385"/>
      <c r="Y391" s="66"/>
      <c r="Z391" s="66"/>
    </row>
    <row r="392" spans="1:53" ht="14.25" customHeight="1" x14ac:dyDescent="0.25">
      <c r="A392" s="386" t="s">
        <v>108</v>
      </c>
      <c r="B392" s="386"/>
      <c r="C392" s="386"/>
      <c r="D392" s="386"/>
      <c r="E392" s="386"/>
      <c r="F392" s="386"/>
      <c r="G392" s="386"/>
      <c r="H392" s="386"/>
      <c r="I392" s="386"/>
      <c r="J392" s="386"/>
      <c r="K392" s="386"/>
      <c r="L392" s="386"/>
      <c r="M392" s="386"/>
      <c r="N392" s="386"/>
      <c r="O392" s="386"/>
      <c r="P392" s="386"/>
      <c r="Q392" s="386"/>
      <c r="R392" s="386"/>
      <c r="S392" s="386"/>
      <c r="T392" s="386"/>
      <c r="U392" s="386"/>
      <c r="V392" s="386"/>
      <c r="W392" s="386"/>
      <c r="X392" s="386"/>
      <c r="Y392" s="67"/>
      <c r="Z392" s="67"/>
    </row>
    <row r="393" spans="1:53" ht="27" customHeight="1" x14ac:dyDescent="0.25">
      <c r="A393" s="64" t="s">
        <v>574</v>
      </c>
      <c r="B393" s="64" t="s">
        <v>575</v>
      </c>
      <c r="C393" s="37">
        <v>4301020196</v>
      </c>
      <c r="D393" s="387">
        <v>4607091389388</v>
      </c>
      <c r="E393" s="387"/>
      <c r="F393" s="63">
        <v>1.3</v>
      </c>
      <c r="G393" s="38">
        <v>4</v>
      </c>
      <c r="H393" s="63">
        <v>5.2</v>
      </c>
      <c r="I393" s="63">
        <v>5.6079999999999997</v>
      </c>
      <c r="J393" s="38">
        <v>104</v>
      </c>
      <c r="K393" s="38" t="s">
        <v>112</v>
      </c>
      <c r="L393" s="39" t="s">
        <v>141</v>
      </c>
      <c r="M393" s="38">
        <v>35</v>
      </c>
      <c r="N393" s="6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4301020185</v>
      </c>
      <c r="D394" s="387">
        <v>4607091389364</v>
      </c>
      <c r="E394" s="387"/>
      <c r="F394" s="63">
        <v>0.42</v>
      </c>
      <c r="G394" s="38">
        <v>6</v>
      </c>
      <c r="H394" s="63">
        <v>2.52</v>
      </c>
      <c r="I394" s="63">
        <v>2.75</v>
      </c>
      <c r="J394" s="38">
        <v>156</v>
      </c>
      <c r="K394" s="38" t="s">
        <v>80</v>
      </c>
      <c r="L394" s="39" t="s">
        <v>141</v>
      </c>
      <c r="M394" s="38">
        <v>35</v>
      </c>
      <c r="N394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89"/>
      <c r="P394" s="389"/>
      <c r="Q394" s="389"/>
      <c r="R394" s="39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5" t="s">
        <v>66</v>
      </c>
    </row>
    <row r="395" spans="1:53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94"/>
      <c r="B396" s="394"/>
      <c r="C396" s="394"/>
      <c r="D396" s="394"/>
      <c r="E396" s="394"/>
      <c r="F396" s="394"/>
      <c r="G396" s="394"/>
      <c r="H396" s="394"/>
      <c r="I396" s="394"/>
      <c r="J396" s="394"/>
      <c r="K396" s="394"/>
      <c r="L396" s="394"/>
      <c r="M396" s="395"/>
      <c r="N396" s="391" t="s">
        <v>43</v>
      </c>
      <c r="O396" s="392"/>
      <c r="P396" s="392"/>
      <c r="Q396" s="392"/>
      <c r="R396" s="392"/>
      <c r="S396" s="392"/>
      <c r="T396" s="393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4.25" customHeight="1" x14ac:dyDescent="0.25">
      <c r="A397" s="386" t="s">
        <v>76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67"/>
      <c r="Z397" s="67"/>
    </row>
    <row r="398" spans="1:53" ht="27" customHeight="1" x14ac:dyDescent="0.25">
      <c r="A398" s="64" t="s">
        <v>578</v>
      </c>
      <c r="B398" s="64" t="s">
        <v>579</v>
      </c>
      <c r="C398" s="37">
        <v>4301031212</v>
      </c>
      <c r="D398" s="387">
        <v>4607091389739</v>
      </c>
      <c r="E398" s="387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80</v>
      </c>
      <c r="L398" s="39" t="s">
        <v>111</v>
      </c>
      <c r="M398" s="38">
        <v>45</v>
      </c>
      <c r="N398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4" si="17"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580</v>
      </c>
      <c r="B399" s="64" t="s">
        <v>581</v>
      </c>
      <c r="C399" s="37">
        <v>4301031247</v>
      </c>
      <c r="D399" s="387">
        <v>4680115883048</v>
      </c>
      <c r="E399" s="387"/>
      <c r="F399" s="63">
        <v>1</v>
      </c>
      <c r="G399" s="38">
        <v>4</v>
      </c>
      <c r="H399" s="63">
        <v>4</v>
      </c>
      <c r="I399" s="63">
        <v>4.21</v>
      </c>
      <c r="J399" s="38">
        <v>120</v>
      </c>
      <c r="K399" s="38" t="s">
        <v>80</v>
      </c>
      <c r="L399" s="39" t="s">
        <v>79</v>
      </c>
      <c r="M399" s="38">
        <v>40</v>
      </c>
      <c r="N399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4301031176</v>
      </c>
      <c r="D400" s="387">
        <v>4607091389425</v>
      </c>
      <c r="E400" s="387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184</v>
      </c>
      <c r="L400" s="39" t="s">
        <v>79</v>
      </c>
      <c r="M400" s="38">
        <v>45</v>
      </c>
      <c r="N400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584</v>
      </c>
      <c r="B401" s="64" t="s">
        <v>585</v>
      </c>
      <c r="C401" s="37">
        <v>4301031215</v>
      </c>
      <c r="D401" s="387">
        <v>4680115882911</v>
      </c>
      <c r="E401" s="387"/>
      <c r="F401" s="63">
        <v>0.4</v>
      </c>
      <c r="G401" s="38">
        <v>6</v>
      </c>
      <c r="H401" s="63">
        <v>2.4</v>
      </c>
      <c r="I401" s="63">
        <v>2.5299999999999998</v>
      </c>
      <c r="J401" s="38">
        <v>234</v>
      </c>
      <c r="K401" s="38" t="s">
        <v>184</v>
      </c>
      <c r="L401" s="39" t="s">
        <v>79</v>
      </c>
      <c r="M401" s="38">
        <v>40</v>
      </c>
      <c r="N401" s="611" t="s">
        <v>586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587</v>
      </c>
      <c r="B402" s="64" t="s">
        <v>588</v>
      </c>
      <c r="C402" s="37">
        <v>4301031167</v>
      </c>
      <c r="D402" s="387">
        <v>4680115880771</v>
      </c>
      <c r="E402" s="387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184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589</v>
      </c>
      <c r="B403" s="64" t="s">
        <v>590</v>
      </c>
      <c r="C403" s="37">
        <v>4301031173</v>
      </c>
      <c r="D403" s="387">
        <v>4607091389500</v>
      </c>
      <c r="E403" s="387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184</v>
      </c>
      <c r="L403" s="39" t="s">
        <v>79</v>
      </c>
      <c r="M403" s="38">
        <v>45</v>
      </c>
      <c r="N403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customHeight="1" x14ac:dyDescent="0.25">
      <c r="A404" s="64" t="s">
        <v>591</v>
      </c>
      <c r="B404" s="64" t="s">
        <v>592</v>
      </c>
      <c r="C404" s="37">
        <v>4301031103</v>
      </c>
      <c r="D404" s="387">
        <v>4680115881983</v>
      </c>
      <c r="E404" s="387"/>
      <c r="F404" s="63">
        <v>0.28000000000000003</v>
      </c>
      <c r="G404" s="38">
        <v>4</v>
      </c>
      <c r="H404" s="63">
        <v>1.1200000000000001</v>
      </c>
      <c r="I404" s="63">
        <v>1.252</v>
      </c>
      <c r="J404" s="38">
        <v>234</v>
      </c>
      <c r="K404" s="38" t="s">
        <v>184</v>
      </c>
      <c r="L404" s="39" t="s">
        <v>79</v>
      </c>
      <c r="M404" s="38">
        <v>40</v>
      </c>
      <c r="N404" s="6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89"/>
      <c r="P404" s="389"/>
      <c r="Q404" s="389"/>
      <c r="R404" s="39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42</v>
      </c>
      <c r="V405" s="44">
        <f>IFERROR(V398/H398,"0")+IFERROR(V399/H399,"0")+IFERROR(V400/H400,"0")+IFERROR(V401/H401,"0")+IFERROR(V402/H402,"0")+IFERROR(V403/H403,"0")+IFERROR(V404/H404,"0")</f>
        <v>0</v>
      </c>
      <c r="W405" s="44">
        <f>IFERROR(W398/H398,"0")+IFERROR(W399/H399,"0")+IFERROR(W400/H400,"0")+IFERROR(W401/H401,"0")+IFERROR(W402/H402,"0")+IFERROR(W403/H403,"0")+IFERROR(W404/H404,"0")</f>
        <v>0</v>
      </c>
      <c r="X405" s="44">
        <f>IFERROR(IF(X398="",0,X398),"0")+IFERROR(IF(X399="",0,X399),"0")+IFERROR(IF(X400="",0,X400),"0")+IFERROR(IF(X401="",0,X401),"0")+IFERROR(IF(X402="",0,X402),"0")+IFERROR(IF(X403="",0,X403),"0")+IFERROR(IF(X404="",0,X404),"0")</f>
        <v>0</v>
      </c>
      <c r="Y405" s="68"/>
      <c r="Z405" s="68"/>
    </row>
    <row r="406" spans="1:53" x14ac:dyDescent="0.2">
      <c r="A406" s="394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5"/>
      <c r="N406" s="391" t="s">
        <v>43</v>
      </c>
      <c r="O406" s="392"/>
      <c r="P406" s="392"/>
      <c r="Q406" s="392"/>
      <c r="R406" s="392"/>
      <c r="S406" s="392"/>
      <c r="T406" s="393"/>
      <c r="U406" s="43" t="s">
        <v>0</v>
      </c>
      <c r="V406" s="44">
        <f>IFERROR(SUM(V398:V404),"0")</f>
        <v>0</v>
      </c>
      <c r="W406" s="44">
        <f>IFERROR(SUM(W398:W404),"0")</f>
        <v>0</v>
      </c>
      <c r="X406" s="43"/>
      <c r="Y406" s="68"/>
      <c r="Z406" s="68"/>
    </row>
    <row r="407" spans="1:53" ht="14.25" customHeight="1" x14ac:dyDescent="0.25">
      <c r="A407" s="386" t="s">
        <v>103</v>
      </c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6"/>
      <c r="P407" s="386"/>
      <c r="Q407" s="386"/>
      <c r="R407" s="386"/>
      <c r="S407" s="386"/>
      <c r="T407" s="386"/>
      <c r="U407" s="386"/>
      <c r="V407" s="386"/>
      <c r="W407" s="386"/>
      <c r="X407" s="386"/>
      <c r="Y407" s="67"/>
      <c r="Z407" s="67"/>
    </row>
    <row r="408" spans="1:53" ht="27" customHeight="1" x14ac:dyDescent="0.25">
      <c r="A408" s="64" t="s">
        <v>593</v>
      </c>
      <c r="B408" s="64" t="s">
        <v>594</v>
      </c>
      <c r="C408" s="37">
        <v>4301170010</v>
      </c>
      <c r="D408" s="387">
        <v>4680115884090</v>
      </c>
      <c r="E408" s="387"/>
      <c r="F408" s="63">
        <v>0.11</v>
      </c>
      <c r="G408" s="38">
        <v>12</v>
      </c>
      <c r="H408" s="63">
        <v>1.32</v>
      </c>
      <c r="I408" s="63">
        <v>1.88</v>
      </c>
      <c r="J408" s="38">
        <v>200</v>
      </c>
      <c r="K408" s="38" t="s">
        <v>563</v>
      </c>
      <c r="L408" s="39" t="s">
        <v>562</v>
      </c>
      <c r="M408" s="38">
        <v>150</v>
      </c>
      <c r="N408" s="615" t="s">
        <v>595</v>
      </c>
      <c r="O408" s="389"/>
      <c r="P408" s="389"/>
      <c r="Q408" s="389"/>
      <c r="R408" s="390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94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5"/>
      <c r="N410" s="391" t="s">
        <v>43</v>
      </c>
      <c r="O410" s="392"/>
      <c r="P410" s="392"/>
      <c r="Q410" s="392"/>
      <c r="R410" s="392"/>
      <c r="S410" s="392"/>
      <c r="T410" s="393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">
      <c r="A411" s="384" t="s">
        <v>596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55"/>
      <c r="Z411" s="55"/>
    </row>
    <row r="412" spans="1:53" ht="16.5" customHeight="1" x14ac:dyDescent="0.25">
      <c r="A412" s="385" t="s">
        <v>596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66"/>
      <c r="Z412" s="66"/>
    </row>
    <row r="413" spans="1:53" ht="14.25" customHeight="1" x14ac:dyDescent="0.25">
      <c r="A413" s="386" t="s">
        <v>116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7">
        <v>4607091389067</v>
      </c>
      <c r="E414" s="387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141</v>
      </c>
      <c r="M414" s="38">
        <v>55</v>
      </c>
      <c r="N414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9"/>
      <c r="P414" s="389"/>
      <c r="Q414" s="389"/>
      <c r="R414" s="39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7">
        <v>4607091383522</v>
      </c>
      <c r="E415" s="387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9"/>
      <c r="P415" s="389"/>
      <c r="Q415" s="389"/>
      <c r="R415" s="390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7">
        <v>4607091384437</v>
      </c>
      <c r="E416" s="38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9"/>
      <c r="P416" s="389"/>
      <c r="Q416" s="389"/>
      <c r="R416" s="39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7">
        <v>4607091389104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7">
        <v>4680115880603</v>
      </c>
      <c r="E418" s="387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7">
        <v>4607091389999</v>
      </c>
      <c r="E419" s="387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7">
        <v>4680115882782</v>
      </c>
      <c r="E420" s="38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7">
        <v>4607091389098</v>
      </c>
      <c r="E421" s="387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141</v>
      </c>
      <c r="M421" s="38">
        <v>50</v>
      </c>
      <c r="N421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7">
        <v>4607091389982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5"/>
      <c r="N423" s="391" t="s">
        <v>43</v>
      </c>
      <c r="O423" s="392"/>
      <c r="P423" s="392"/>
      <c r="Q423" s="392"/>
      <c r="R423" s="392"/>
      <c r="S423" s="392"/>
      <c r="T423" s="393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94"/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5"/>
      <c r="N424" s="391" t="s">
        <v>43</v>
      </c>
      <c r="O424" s="392"/>
      <c r="P424" s="392"/>
      <c r="Q424" s="392"/>
      <c r="R424" s="392"/>
      <c r="S424" s="392"/>
      <c r="T424" s="393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6" t="s">
        <v>108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7">
        <v>4607091388930</v>
      </c>
      <c r="E426" s="38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9"/>
      <c r="P426" s="389"/>
      <c r="Q426" s="389"/>
      <c r="R426" s="390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7">
        <v>4680115880054</v>
      </c>
      <c r="E427" s="387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9"/>
      <c r="P427" s="389"/>
      <c r="Q427" s="389"/>
      <c r="R427" s="39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4"/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5"/>
      <c r="N428" s="391" t="s">
        <v>43</v>
      </c>
      <c r="O428" s="392"/>
      <c r="P428" s="392"/>
      <c r="Q428" s="392"/>
      <c r="R428" s="392"/>
      <c r="S428" s="392"/>
      <c r="T428" s="393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94"/>
      <c r="B429" s="394"/>
      <c r="C429" s="394"/>
      <c r="D429" s="394"/>
      <c r="E429" s="394"/>
      <c r="F429" s="394"/>
      <c r="G429" s="394"/>
      <c r="H429" s="394"/>
      <c r="I429" s="394"/>
      <c r="J429" s="394"/>
      <c r="K429" s="394"/>
      <c r="L429" s="394"/>
      <c r="M429" s="395"/>
      <c r="N429" s="391" t="s">
        <v>43</v>
      </c>
      <c r="O429" s="392"/>
      <c r="P429" s="392"/>
      <c r="Q429" s="392"/>
      <c r="R429" s="392"/>
      <c r="S429" s="392"/>
      <c r="T429" s="393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6" t="s">
        <v>76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7">
        <v>4680115883116</v>
      </c>
      <c r="E431" s="387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9"/>
      <c r="P431" s="389"/>
      <c r="Q431" s="389"/>
      <c r="R431" s="390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7">
        <v>4680115883093</v>
      </c>
      <c r="E432" s="387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9"/>
      <c r="P432" s="389"/>
      <c r="Q432" s="389"/>
      <c r="R432" s="390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7">
        <v>4680115883109</v>
      </c>
      <c r="E433" s="38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9"/>
      <c r="P433" s="389"/>
      <c r="Q433" s="389"/>
      <c r="R433" s="39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7">
        <v>4680115882072</v>
      </c>
      <c r="E434" s="387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30" t="s">
        <v>627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7">
        <v>4680115882102</v>
      </c>
      <c r="E435" s="387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31" t="s">
        <v>630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7">
        <v>4680115882096</v>
      </c>
      <c r="E436" s="387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32" t="s">
        <v>633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5"/>
      <c r="N437" s="391" t="s">
        <v>43</v>
      </c>
      <c r="O437" s="392"/>
      <c r="P437" s="392"/>
      <c r="Q437" s="392"/>
      <c r="R437" s="392"/>
      <c r="S437" s="392"/>
      <c r="T437" s="393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5"/>
      <c r="N438" s="391" t="s">
        <v>43</v>
      </c>
      <c r="O438" s="392"/>
      <c r="P438" s="392"/>
      <c r="Q438" s="392"/>
      <c r="R438" s="392"/>
      <c r="S438" s="392"/>
      <c r="T438" s="393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6" t="s">
        <v>81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7">
        <v>4607091383409</v>
      </c>
      <c r="E440" s="387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9"/>
      <c r="P440" s="389"/>
      <c r="Q440" s="389"/>
      <c r="R440" s="390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7">
        <v>4607091383416</v>
      </c>
      <c r="E441" s="387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9"/>
      <c r="P441" s="389"/>
      <c r="Q441" s="389"/>
      <c r="R441" s="39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5"/>
      <c r="N442" s="391" t="s">
        <v>43</v>
      </c>
      <c r="O442" s="392"/>
      <c r="P442" s="392"/>
      <c r="Q442" s="392"/>
      <c r="R442" s="392"/>
      <c r="S442" s="392"/>
      <c r="T442" s="393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4"/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5"/>
      <c r="N443" s="391" t="s">
        <v>43</v>
      </c>
      <c r="O443" s="392"/>
      <c r="P443" s="392"/>
      <c r="Q443" s="392"/>
      <c r="R443" s="392"/>
      <c r="S443" s="392"/>
      <c r="T443" s="393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4" t="s">
        <v>638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55"/>
      <c r="Z444" s="55"/>
    </row>
    <row r="445" spans="1:53" ht="16.5" customHeight="1" x14ac:dyDescent="0.25">
      <c r="A445" s="385" t="s">
        <v>639</v>
      </c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5"/>
      <c r="P445" s="385"/>
      <c r="Q445" s="385"/>
      <c r="R445" s="385"/>
      <c r="S445" s="385"/>
      <c r="T445" s="385"/>
      <c r="U445" s="385"/>
      <c r="V445" s="385"/>
      <c r="W445" s="385"/>
      <c r="X445" s="385"/>
      <c r="Y445" s="66"/>
      <c r="Z445" s="66"/>
    </row>
    <row r="446" spans="1:53" ht="14.25" customHeight="1" x14ac:dyDescent="0.25">
      <c r="A446" s="386" t="s">
        <v>116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7">
        <v>4640242180441</v>
      </c>
      <c r="E447" s="387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35" t="s">
        <v>642</v>
      </c>
      <c r="O447" s="389"/>
      <c r="P447" s="389"/>
      <c r="Q447" s="389"/>
      <c r="R447" s="390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7">
        <v>4640242180564</v>
      </c>
      <c r="E448" s="387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36" t="s">
        <v>645</v>
      </c>
      <c r="O448" s="389"/>
      <c r="P448" s="389"/>
      <c r="Q448" s="389"/>
      <c r="R448" s="390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4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5"/>
      <c r="N449" s="391" t="s">
        <v>43</v>
      </c>
      <c r="O449" s="392"/>
      <c r="P449" s="392"/>
      <c r="Q449" s="392"/>
      <c r="R449" s="392"/>
      <c r="S449" s="392"/>
      <c r="T449" s="393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5"/>
      <c r="N450" s="391" t="s">
        <v>43</v>
      </c>
      <c r="O450" s="392"/>
      <c r="P450" s="392"/>
      <c r="Q450" s="392"/>
      <c r="R450" s="392"/>
      <c r="S450" s="392"/>
      <c r="T450" s="393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6" t="s">
        <v>108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7">
        <v>4640242180526</v>
      </c>
      <c r="E452" s="387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37" t="s">
        <v>648</v>
      </c>
      <c r="O452" s="389"/>
      <c r="P452" s="389"/>
      <c r="Q452" s="389"/>
      <c r="R452" s="390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7">
        <v>4640242180519</v>
      </c>
      <c r="E453" s="387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141</v>
      </c>
      <c r="M453" s="38">
        <v>50</v>
      </c>
      <c r="N453" s="638" t="s">
        <v>651</v>
      </c>
      <c r="O453" s="389"/>
      <c r="P453" s="389"/>
      <c r="Q453" s="389"/>
      <c r="R453" s="390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4"/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5"/>
      <c r="N454" s="391" t="s">
        <v>43</v>
      </c>
      <c r="O454" s="392"/>
      <c r="P454" s="392"/>
      <c r="Q454" s="392"/>
      <c r="R454" s="392"/>
      <c r="S454" s="392"/>
      <c r="T454" s="393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4"/>
      <c r="B455" s="394"/>
      <c r="C455" s="394"/>
      <c r="D455" s="394"/>
      <c r="E455" s="394"/>
      <c r="F455" s="394"/>
      <c r="G455" s="394"/>
      <c r="H455" s="394"/>
      <c r="I455" s="394"/>
      <c r="J455" s="394"/>
      <c r="K455" s="394"/>
      <c r="L455" s="394"/>
      <c r="M455" s="395"/>
      <c r="N455" s="391" t="s">
        <v>43</v>
      </c>
      <c r="O455" s="392"/>
      <c r="P455" s="392"/>
      <c r="Q455" s="392"/>
      <c r="R455" s="392"/>
      <c r="S455" s="392"/>
      <c r="T455" s="393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6" t="s">
        <v>76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67"/>
      <c r="Z456" s="67"/>
    </row>
    <row r="457" spans="1:53" ht="27" customHeight="1" x14ac:dyDescent="0.25">
      <c r="A457" s="64" t="s">
        <v>653</v>
      </c>
      <c r="B457" s="64" t="s">
        <v>654</v>
      </c>
      <c r="C457" s="37">
        <v>4301031200</v>
      </c>
      <c r="D457" s="387">
        <v>4640242180489</v>
      </c>
      <c r="E457" s="387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184</v>
      </c>
      <c r="L457" s="39" t="s">
        <v>79</v>
      </c>
      <c r="M457" s="38">
        <v>40</v>
      </c>
      <c r="N457" s="639" t="s">
        <v>655</v>
      </c>
      <c r="O457" s="389"/>
      <c r="P457" s="389"/>
      <c r="Q457" s="389"/>
      <c r="R457" s="390"/>
      <c r="S457" s="40" t="s">
        <v>652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130</v>
      </c>
      <c r="AD457" s="71"/>
      <c r="BA457" s="317" t="s">
        <v>66</v>
      </c>
    </row>
    <row r="458" spans="1:53" ht="27" customHeight="1" x14ac:dyDescent="0.25">
      <c r="A458" s="64" t="s">
        <v>656</v>
      </c>
      <c r="B458" s="64" t="s">
        <v>657</v>
      </c>
      <c r="C458" s="37">
        <v>4301031280</v>
      </c>
      <c r="D458" s="387">
        <v>4640242180816</v>
      </c>
      <c r="E458" s="387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40" t="s">
        <v>658</v>
      </c>
      <c r="O458" s="389"/>
      <c r="P458" s="389"/>
      <c r="Q458" s="389"/>
      <c r="R458" s="390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t="27" customHeight="1" x14ac:dyDescent="0.25">
      <c r="A459" s="64" t="s">
        <v>659</v>
      </c>
      <c r="B459" s="64" t="s">
        <v>660</v>
      </c>
      <c r="C459" s="37">
        <v>4301031244</v>
      </c>
      <c r="D459" s="387">
        <v>4640242180595</v>
      </c>
      <c r="E459" s="38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41" t="s">
        <v>661</v>
      </c>
      <c r="O459" s="389"/>
      <c r="P459" s="389"/>
      <c r="Q459" s="389"/>
      <c r="R459" s="39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662</v>
      </c>
      <c r="B460" s="64" t="s">
        <v>663</v>
      </c>
      <c r="C460" s="37">
        <v>4301031203</v>
      </c>
      <c r="D460" s="387">
        <v>4640242180908</v>
      </c>
      <c r="E460" s="387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184</v>
      </c>
      <c r="L460" s="39" t="s">
        <v>79</v>
      </c>
      <c r="M460" s="38">
        <v>40</v>
      </c>
      <c r="N460" s="642" t="s">
        <v>664</v>
      </c>
      <c r="O460" s="389"/>
      <c r="P460" s="389"/>
      <c r="Q460" s="389"/>
      <c r="R460" s="390"/>
      <c r="S460" s="40" t="s">
        <v>652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94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5"/>
      <c r="N461" s="391" t="s">
        <v>43</v>
      </c>
      <c r="O461" s="392"/>
      <c r="P461" s="392"/>
      <c r="Q461" s="392"/>
      <c r="R461" s="392"/>
      <c r="S461" s="392"/>
      <c r="T461" s="393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5"/>
      <c r="N462" s="391" t="s">
        <v>43</v>
      </c>
      <c r="O462" s="392"/>
      <c r="P462" s="392"/>
      <c r="Q462" s="392"/>
      <c r="R462" s="392"/>
      <c r="S462" s="392"/>
      <c r="T462" s="393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25">
      <c r="A463" s="386" t="s">
        <v>81</v>
      </c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67"/>
      <c r="Z463" s="67"/>
    </row>
    <row r="464" spans="1:53" ht="27" customHeight="1" x14ac:dyDescent="0.25">
      <c r="A464" s="64" t="s">
        <v>665</v>
      </c>
      <c r="B464" s="64" t="s">
        <v>666</v>
      </c>
      <c r="C464" s="37">
        <v>4301051390</v>
      </c>
      <c r="D464" s="387">
        <v>4640242181233</v>
      </c>
      <c r="E464" s="387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184</v>
      </c>
      <c r="L464" s="39" t="s">
        <v>79</v>
      </c>
      <c r="M464" s="38">
        <v>40</v>
      </c>
      <c r="N464" s="643" t="s">
        <v>667</v>
      </c>
      <c r="O464" s="389"/>
      <c r="P464" s="389"/>
      <c r="Q464" s="389"/>
      <c r="R464" s="390"/>
      <c r="S464" s="40" t="s">
        <v>652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130</v>
      </c>
      <c r="AD464" s="71"/>
      <c r="BA464" s="321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4301051448</v>
      </c>
      <c r="D465" s="387">
        <v>4640242181226</v>
      </c>
      <c r="E465" s="387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184</v>
      </c>
      <c r="L465" s="39" t="s">
        <v>79</v>
      </c>
      <c r="M465" s="38">
        <v>30</v>
      </c>
      <c r="N465" s="644" t="s">
        <v>670</v>
      </c>
      <c r="O465" s="389"/>
      <c r="P465" s="389"/>
      <c r="Q465" s="389"/>
      <c r="R465" s="390"/>
      <c r="S465" s="40" t="s">
        <v>652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130</v>
      </c>
      <c r="AD465" s="71"/>
      <c r="BA465" s="322" t="s">
        <v>66</v>
      </c>
    </row>
    <row r="466" spans="1:53" ht="27" customHeight="1" x14ac:dyDescent="0.25">
      <c r="A466" s="64" t="s">
        <v>671</v>
      </c>
      <c r="B466" s="64" t="s">
        <v>672</v>
      </c>
      <c r="C466" s="37">
        <v>4301051310</v>
      </c>
      <c r="D466" s="387">
        <v>4680115880870</v>
      </c>
      <c r="E466" s="387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141</v>
      </c>
      <c r="M466" s="38">
        <v>40</v>
      </c>
      <c r="N466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9"/>
      <c r="P466" s="389"/>
      <c r="Q466" s="389"/>
      <c r="R466" s="390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ht="27" customHeight="1" x14ac:dyDescent="0.25">
      <c r="A467" s="64" t="s">
        <v>673</v>
      </c>
      <c r="B467" s="64" t="s">
        <v>674</v>
      </c>
      <c r="C467" s="37">
        <v>4301051510</v>
      </c>
      <c r="D467" s="387">
        <v>4640242180540</v>
      </c>
      <c r="E467" s="387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46" t="s">
        <v>675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4" t="s">
        <v>66</v>
      </c>
    </row>
    <row r="468" spans="1:53" ht="27" customHeight="1" x14ac:dyDescent="0.25">
      <c r="A468" s="64" t="s">
        <v>676</v>
      </c>
      <c r="B468" s="64" t="s">
        <v>677</v>
      </c>
      <c r="C468" s="37">
        <v>4301051508</v>
      </c>
      <c r="D468" s="387">
        <v>4640242180557</v>
      </c>
      <c r="E468" s="387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47" t="s">
        <v>678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25" t="s">
        <v>66</v>
      </c>
    </row>
    <row r="469" spans="1:53" x14ac:dyDescent="0.2">
      <c r="A469" s="394"/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5"/>
      <c r="N469" s="391" t="s">
        <v>43</v>
      </c>
      <c r="O469" s="392"/>
      <c r="P469" s="392"/>
      <c r="Q469" s="392"/>
      <c r="R469" s="392"/>
      <c r="S469" s="392"/>
      <c r="T469" s="393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94"/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5"/>
      <c r="N470" s="391" t="s">
        <v>43</v>
      </c>
      <c r="O470" s="392"/>
      <c r="P470" s="392"/>
      <c r="Q470" s="392"/>
      <c r="R470" s="392"/>
      <c r="S470" s="392"/>
      <c r="T470" s="393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94"/>
      <c r="B471" s="394"/>
      <c r="C471" s="394"/>
      <c r="D471" s="394"/>
      <c r="E471" s="394"/>
      <c r="F471" s="394"/>
      <c r="G471" s="394"/>
      <c r="H471" s="394"/>
      <c r="I471" s="394"/>
      <c r="J471" s="394"/>
      <c r="K471" s="394"/>
      <c r="L471" s="394"/>
      <c r="M471" s="651"/>
      <c r="N471" s="648" t="s">
        <v>36</v>
      </c>
      <c r="O471" s="649"/>
      <c r="P471" s="649"/>
      <c r="Q471" s="649"/>
      <c r="R471" s="649"/>
      <c r="S471" s="649"/>
      <c r="T471" s="650"/>
      <c r="U471" s="43" t="s">
        <v>0</v>
      </c>
      <c r="V471" s="4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6600</v>
      </c>
      <c r="W471" s="4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6625.7999999999993</v>
      </c>
      <c r="X471" s="43"/>
      <c r="Y471" s="68"/>
      <c r="Z471" s="68"/>
    </row>
    <row r="472" spans="1:53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651"/>
      <c r="N472" s="648" t="s">
        <v>37</v>
      </c>
      <c r="O472" s="649"/>
      <c r="P472" s="649"/>
      <c r="Q472" s="649"/>
      <c r="R472" s="649"/>
      <c r="S472" s="649"/>
      <c r="T472" s="650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6937.7230769230773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6964.5780000000004</v>
      </c>
      <c r="X472" s="43"/>
      <c r="Y472" s="68"/>
      <c r="Z472" s="68"/>
    </row>
    <row r="473" spans="1:53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651"/>
      <c r="N473" s="648" t="s">
        <v>38</v>
      </c>
      <c r="O473" s="649"/>
      <c r="P473" s="649"/>
      <c r="Q473" s="649"/>
      <c r="R473" s="649"/>
      <c r="S473" s="649"/>
      <c r="T473" s="650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13</v>
      </c>
      <c r="X473" s="43"/>
      <c r="Y473" s="68"/>
      <c r="Z473" s="68"/>
    </row>
    <row r="474" spans="1:53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39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GrossWeightTotal+PalletQtyTotal*25</f>
        <v>7262.7230769230773</v>
      </c>
      <c r="W474" s="44">
        <f>GrossWeightTotalR+PalletQtyTotalR*25</f>
        <v>7289.5780000000004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40</v>
      </c>
      <c r="O475" s="649"/>
      <c r="P475" s="649"/>
      <c r="Q475" s="649"/>
      <c r="R475" s="649"/>
      <c r="S475" s="649"/>
      <c r="T475" s="650"/>
      <c r="U475" s="43" t="s">
        <v>23</v>
      </c>
      <c r="V475" s="4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636.92307692307702</v>
      </c>
      <c r="W475" s="4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639</v>
      </c>
      <c r="X475" s="43"/>
      <c r="Y475" s="68"/>
      <c r="Z475" s="68"/>
    </row>
    <row r="476" spans="1:53" ht="14.25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41</v>
      </c>
      <c r="O476" s="649"/>
      <c r="P476" s="649"/>
      <c r="Q476" s="649"/>
      <c r="R476" s="649"/>
      <c r="S476" s="649"/>
      <c r="T476" s="650"/>
      <c r="U476" s="46" t="s">
        <v>54</v>
      </c>
      <c r="V476" s="43"/>
      <c r="W476" s="43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13.898249999999999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52" t="s">
        <v>106</v>
      </c>
      <c r="D478" s="652" t="s">
        <v>106</v>
      </c>
      <c r="E478" s="652" t="s">
        <v>106</v>
      </c>
      <c r="F478" s="652" t="s">
        <v>106</v>
      </c>
      <c r="G478" s="652" t="s">
        <v>259</v>
      </c>
      <c r="H478" s="652" t="s">
        <v>259</v>
      </c>
      <c r="I478" s="652" t="s">
        <v>259</v>
      </c>
      <c r="J478" s="652" t="s">
        <v>259</v>
      </c>
      <c r="K478" s="653"/>
      <c r="L478" s="652" t="s">
        <v>259</v>
      </c>
      <c r="M478" s="652" t="s">
        <v>259</v>
      </c>
      <c r="N478" s="652" t="s">
        <v>259</v>
      </c>
      <c r="O478" s="652" t="s">
        <v>463</v>
      </c>
      <c r="P478" s="652" t="s">
        <v>463</v>
      </c>
      <c r="Q478" s="652" t="s">
        <v>516</v>
      </c>
      <c r="R478" s="652" t="s">
        <v>516</v>
      </c>
      <c r="S478" s="72" t="s">
        <v>596</v>
      </c>
      <c r="T478" s="72" t="s">
        <v>638</v>
      </c>
      <c r="U478" s="1"/>
      <c r="Z478" s="61"/>
      <c r="AC478" s="1"/>
    </row>
    <row r="479" spans="1:53" ht="14.25" customHeight="1" thickTop="1" x14ac:dyDescent="0.2">
      <c r="A479" s="654" t="s">
        <v>10</v>
      </c>
      <c r="B479" s="652" t="s">
        <v>75</v>
      </c>
      <c r="C479" s="652" t="s">
        <v>107</v>
      </c>
      <c r="D479" s="652" t="s">
        <v>115</v>
      </c>
      <c r="E479" s="652" t="s">
        <v>106</v>
      </c>
      <c r="F479" s="652" t="s">
        <v>251</v>
      </c>
      <c r="G479" s="652" t="s">
        <v>260</v>
      </c>
      <c r="H479" s="652" t="s">
        <v>267</v>
      </c>
      <c r="I479" s="652" t="s">
        <v>287</v>
      </c>
      <c r="J479" s="652" t="s">
        <v>353</v>
      </c>
      <c r="K479" s="1"/>
      <c r="L479" s="652" t="s">
        <v>356</v>
      </c>
      <c r="M479" s="652" t="s">
        <v>436</v>
      </c>
      <c r="N479" s="652" t="s">
        <v>454</v>
      </c>
      <c r="O479" s="652" t="s">
        <v>464</v>
      </c>
      <c r="P479" s="652" t="s">
        <v>493</v>
      </c>
      <c r="Q479" s="652" t="s">
        <v>517</v>
      </c>
      <c r="R479" s="652" t="s">
        <v>573</v>
      </c>
      <c r="S479" s="652" t="s">
        <v>596</v>
      </c>
      <c r="T479" s="652" t="s">
        <v>639</v>
      </c>
      <c r="U479" s="1"/>
      <c r="Z479" s="61"/>
      <c r="AC479" s="1"/>
    </row>
    <row r="480" spans="1:53" ht="13.5" thickBot="1" x14ac:dyDescent="0.25">
      <c r="A480" s="655"/>
      <c r="B480" s="652"/>
      <c r="C480" s="652"/>
      <c r="D480" s="652"/>
      <c r="E480" s="652"/>
      <c r="F480" s="652"/>
      <c r="G480" s="652"/>
      <c r="H480" s="652"/>
      <c r="I480" s="652"/>
      <c r="J480" s="652"/>
      <c r="K480" s="1"/>
      <c r="L480" s="652"/>
      <c r="M480" s="652"/>
      <c r="N480" s="652"/>
      <c r="O480" s="652"/>
      <c r="P480" s="652"/>
      <c r="Q480" s="652"/>
      <c r="R480" s="652"/>
      <c r="S480" s="652"/>
      <c r="T480" s="652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3205.7999999999997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3420</v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53">
        <f>IFERROR(W393*1,"0")+IFERROR(W394*1,"0")+IFERROR(W398*1,"0")+IFERROR(W399*1,"0")+IFERROR(W400*1,"0")+IFERROR(W401*1,"0")+IFERROR(W402*1,"0")+IFERROR(W403*1,"0")+IFERROR(W404*1,"0")+IFERROR(W408*1,"0")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8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A391:X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80:X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A352:X352"/>
    <mergeCell ref="D340:E340"/>
    <mergeCell ref="N340:R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34:X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D323:E323"/>
    <mergeCell ref="N323:R323"/>
    <mergeCell ref="N324:T324"/>
    <mergeCell ref="A324:M325"/>
    <mergeCell ref="N325:T325"/>
    <mergeCell ref="A326:X326"/>
    <mergeCell ref="A327:X327"/>
    <mergeCell ref="D328:E328"/>
    <mergeCell ref="N328:R328"/>
    <mergeCell ref="A317:X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3" spans="2:8" x14ac:dyDescent="0.2">
      <c r="B13" s="54" t="s">
        <v>700</v>
      </c>
      <c r="C13" s="54" t="s">
        <v>683</v>
      </c>
      <c r="D13" s="54" t="s">
        <v>48</v>
      </c>
      <c r="E13" s="54" t="s">
        <v>48</v>
      </c>
    </row>
    <row r="15" spans="2:8" x14ac:dyDescent="0.2">
      <c r="B15" s="54" t="s">
        <v>701</v>
      </c>
      <c r="C15" s="54" t="s">
        <v>686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689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692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695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698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716</v>
      </c>
      <c r="C35" s="54" t="s">
        <v>48</v>
      </c>
      <c r="D35" s="54" t="s">
        <v>48</v>
      </c>
      <c r="E35" s="54" t="s">
        <v>48</v>
      </c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