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9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27">
      <c r="A1" s="48" t="n"/>
      <c r="B1" s="48" t="n"/>
      <c r="C1" s="48" t="n"/>
      <c r="D1" s="646" t="inlineStr">
        <is>
          <t xml:space="preserve">  БЛАНК ЗАКАЗА </t>
        </is>
      </c>
      <c r="G1" s="14" t="inlineStr">
        <is>
          <t>КИ</t>
        </is>
      </c>
      <c r="H1" s="646" t="inlineStr">
        <is>
          <t>на отгрузку продукции с ООО Трейд-Сервис с</t>
        </is>
      </c>
      <c r="P1" s="647" t="inlineStr">
        <is>
          <t>01.01.2024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7">
      <c r="A2" s="34" t="inlineStr">
        <is>
          <t>бланк создан</t>
        </is>
      </c>
      <c r="B2" s="35" t="inlineStr">
        <is>
          <t>27.12.2023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7">
      <c r="A5" s="628" t="inlineStr">
        <is>
          <t xml:space="preserve">Ваш контактный телефон и имя: </t>
        </is>
      </c>
      <c r="B5" s="656" t="n"/>
      <c r="C5" s="657" t="n"/>
      <c r="D5" s="650" t="n"/>
      <c r="E5" s="658" t="n"/>
      <c r="F5" s="651" t="inlineStr">
        <is>
          <t>Комментарий к заказу:</t>
        </is>
      </c>
      <c r="G5" s="657" t="n"/>
      <c r="H5" s="650" t="n"/>
      <c r="I5" s="659" t="n"/>
      <c r="J5" s="659" t="n"/>
      <c r="K5" s="659" t="n"/>
      <c r="L5" s="658" t="n"/>
      <c r="N5" s="29" t="inlineStr">
        <is>
          <t>Дата загрузки</t>
        </is>
      </c>
      <c r="O5" s="660" t="n">
        <v>45295</v>
      </c>
      <c r="P5" s="661" t="n"/>
      <c r="R5" s="653" t="inlineStr">
        <is>
          <t>Способ доставки (доставка/самовывоз)</t>
        </is>
      </c>
      <c r="S5" s="662" t="n"/>
      <c r="T5" s="663" t="inlineStr">
        <is>
          <t>Самовывоз</t>
        </is>
      </c>
      <c r="U5" s="661" t="n"/>
      <c r="Z5" s="60" t="n"/>
      <c r="AA5" s="60" t="n"/>
      <c r="AB5" s="60" t="n"/>
    </row>
    <row r="6" ht="24" customFormat="1" customHeight="1" s="627">
      <c r="A6" s="628" t="inlineStr">
        <is>
          <t>Адрес доставки:</t>
        </is>
      </c>
      <c r="B6" s="656" t="n"/>
      <c r="C6" s="657" t="n"/>
      <c r="D6" s="629" t="inlineStr">
        <is>
          <t>ЛП, ООО, Краснодарский край, Сочи г, Строительный пер, д. 10А,</t>
        </is>
      </c>
      <c r="E6" s="664" t="n"/>
      <c r="F6" s="664" t="n"/>
      <c r="G6" s="664" t="n"/>
      <c r="H6" s="664" t="n"/>
      <c r="I6" s="664" t="n"/>
      <c r="J6" s="664" t="n"/>
      <c r="K6" s="664" t="n"/>
      <c r="L6" s="661" t="n"/>
      <c r="N6" s="29" t="inlineStr">
        <is>
          <t>День недели</t>
        </is>
      </c>
      <c r="O6" s="630">
        <f>IF(O5=0," ",CHOOSE(WEEKDAY(O5,2),"Понедельник","Вторник","Среда","Четверг","Пятница","Суббота","Воскресенье"))</f>
        <v/>
      </c>
      <c r="P6" s="665" t="n"/>
      <c r="R6" s="632" t="inlineStr">
        <is>
          <t>Наименование клиента</t>
        </is>
      </c>
      <c r="S6" s="662" t="n"/>
      <c r="T6" s="666" t="inlineStr">
        <is>
          <t>ОБЩЕСТВО С ОГРАНИЧЕННОЙ ОТВЕТСТВЕННОСТЬЮ "ЛОГИСТИЧЕСКИЙ ПАРТНЕР"</t>
        </is>
      </c>
      <c r="U6" s="667" t="n"/>
      <c r="Z6" s="60" t="n"/>
      <c r="AA6" s="60" t="n"/>
      <c r="AB6" s="60" t="n"/>
    </row>
    <row r="7" hidden="1" ht="21.75" customFormat="1" customHeight="1" s="627">
      <c r="A7" s="65" t="n"/>
      <c r="B7" s="65" t="n"/>
      <c r="C7" s="65" t="n"/>
      <c r="D7" s="668">
        <f>IFERROR(VLOOKUP(DeliveryAddress,Table,3,0),1)</f>
        <v/>
      </c>
      <c r="E7" s="669" t="n"/>
      <c r="F7" s="669" t="n"/>
      <c r="G7" s="669" t="n"/>
      <c r="H7" s="669" t="n"/>
      <c r="I7" s="669" t="n"/>
      <c r="J7" s="669" t="n"/>
      <c r="K7" s="669" t="n"/>
      <c r="L7" s="670" t="n"/>
      <c r="N7" s="29" t="n"/>
      <c r="O7" s="49" t="n"/>
      <c r="P7" s="49" t="n"/>
      <c r="R7" s="327" t="n"/>
      <c r="S7" s="662" t="n"/>
      <c r="T7" s="671" t="n"/>
      <c r="U7" s="672" t="n"/>
      <c r="Z7" s="60" t="n"/>
      <c r="AA7" s="60" t="n"/>
      <c r="AB7" s="60" t="n"/>
    </row>
    <row r="8" ht="25.5" customFormat="1" customHeight="1" s="627">
      <c r="A8" s="642" t="inlineStr">
        <is>
          <t>Адрес сдачи груза:</t>
        </is>
      </c>
      <c r="B8" s="673" t="n"/>
      <c r="C8" s="674" t="n"/>
      <c r="D8" s="643" t="n"/>
      <c r="E8" s="675" t="n"/>
      <c r="F8" s="675" t="n"/>
      <c r="G8" s="675" t="n"/>
      <c r="H8" s="675" t="n"/>
      <c r="I8" s="675" t="n"/>
      <c r="J8" s="675" t="n"/>
      <c r="K8" s="675" t="n"/>
      <c r="L8" s="676" t="n"/>
      <c r="N8" s="29" t="inlineStr">
        <is>
          <t>Время загрузки</t>
        </is>
      </c>
      <c r="O8" s="623" t="n">
        <v>0.375</v>
      </c>
      <c r="P8" s="661" t="n"/>
      <c r="R8" s="327" t="n"/>
      <c r="S8" s="662" t="n"/>
      <c r="T8" s="671" t="n"/>
      <c r="U8" s="672" t="n"/>
      <c r="Z8" s="60" t="n"/>
      <c r="AA8" s="60" t="n"/>
      <c r="AB8" s="60" t="n"/>
    </row>
    <row r="9" ht="39.95" customFormat="1" customHeight="1" s="627">
      <c r="A9" s="6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20" t="inlineStr"/>
      <c r="E9" s="3" t="n"/>
      <c r="F9" s="6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0" t="n"/>
      <c r="P9" s="661" t="n"/>
      <c r="R9" s="327" t="n"/>
      <c r="S9" s="662" t="n"/>
      <c r="T9" s="677" t="n"/>
      <c r="U9" s="67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7">
      <c r="A10" s="6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20" t="n"/>
      <c r="E10" s="3" t="n"/>
      <c r="F10" s="6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22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23" t="n"/>
      <c r="P10" s="661" t="n"/>
      <c r="S10" s="29" t="inlineStr">
        <is>
          <t>КОД Аксапты Клиента</t>
        </is>
      </c>
      <c r="T10" s="679" t="inlineStr">
        <is>
          <t>590704</t>
        </is>
      </c>
      <c r="U10" s="66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3" t="n"/>
      <c r="P11" s="661" t="n"/>
      <c r="S11" s="29" t="inlineStr">
        <is>
          <t>Тип заказа</t>
        </is>
      </c>
      <c r="T11" s="611" t="inlineStr">
        <is>
          <t>Основной заказ</t>
        </is>
      </c>
      <c r="U11" s="68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7">
      <c r="A12" s="610" t="inlineStr">
        <is>
          <t>Телефоны для заказов: 8(919)002-63-01  E-mail: kolbasa@abiproduct.ru  Телефон сотрудников склада: 8 (910) 775-52-91</t>
        </is>
      </c>
      <c r="B12" s="656" t="n"/>
      <c r="C12" s="656" t="n"/>
      <c r="D12" s="656" t="n"/>
      <c r="E12" s="656" t="n"/>
      <c r="F12" s="656" t="n"/>
      <c r="G12" s="656" t="n"/>
      <c r="H12" s="656" t="n"/>
      <c r="I12" s="656" t="n"/>
      <c r="J12" s="656" t="n"/>
      <c r="K12" s="656" t="n"/>
      <c r="L12" s="657" t="n"/>
      <c r="N12" s="29" t="inlineStr">
        <is>
          <t>Время доставки 3 машины</t>
        </is>
      </c>
      <c r="O12" s="626" t="n"/>
      <c r="P12" s="670" t="n"/>
      <c r="Q12" s="28" t="n"/>
      <c r="S12" s="29" t="inlineStr"/>
      <c r="T12" s="627" t="n"/>
      <c r="U12" s="327" t="n"/>
      <c r="Z12" s="60" t="n"/>
      <c r="AA12" s="60" t="n"/>
      <c r="AB12" s="60" t="n"/>
    </row>
    <row r="13" ht="23.25" customFormat="1" customHeight="1" s="627">
      <c r="A13" s="610" t="inlineStr">
        <is>
          <t>График приема заказов: Заказы принимаются за ДВА дня до отгрузки Пн-Пт: с 9:00 до 14:00, Суб., Вс. - до 12:00</t>
        </is>
      </c>
      <c r="B13" s="656" t="n"/>
      <c r="C13" s="656" t="n"/>
      <c r="D13" s="656" t="n"/>
      <c r="E13" s="656" t="n"/>
      <c r="F13" s="656" t="n"/>
      <c r="G13" s="656" t="n"/>
      <c r="H13" s="656" t="n"/>
      <c r="I13" s="656" t="n"/>
      <c r="J13" s="656" t="n"/>
      <c r="K13" s="656" t="n"/>
      <c r="L13" s="657" t="n"/>
      <c r="M13" s="31" t="n"/>
      <c r="N13" s="31" t="inlineStr">
        <is>
          <t>Время доставки 4 машины</t>
        </is>
      </c>
      <c r="O13" s="611" t="n"/>
      <c r="P13" s="68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7">
      <c r="A14" s="610" t="inlineStr">
        <is>
          <t>Телефон менеджера по логистике: 8 (919) 012-30-55 - по вопросам доставки продукции</t>
        </is>
      </c>
      <c r="B14" s="656" t="n"/>
      <c r="C14" s="656" t="n"/>
      <c r="D14" s="656" t="n"/>
      <c r="E14" s="656" t="n"/>
      <c r="F14" s="656" t="n"/>
      <c r="G14" s="656" t="n"/>
      <c r="H14" s="656" t="n"/>
      <c r="I14" s="656" t="n"/>
      <c r="J14" s="656" t="n"/>
      <c r="K14" s="656" t="n"/>
      <c r="L14" s="65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7">
      <c r="A15" s="612" t="inlineStr">
        <is>
          <t>Телефон по работе с претензиями/жалобами (WhatSapp): 8 (980) 757-69-93       E-mail: Claims@abiproduct.ru</t>
        </is>
      </c>
      <c r="B15" s="656" t="n"/>
      <c r="C15" s="656" t="n"/>
      <c r="D15" s="656" t="n"/>
      <c r="E15" s="656" t="n"/>
      <c r="F15" s="656" t="n"/>
      <c r="G15" s="656" t="n"/>
      <c r="H15" s="656" t="n"/>
      <c r="I15" s="656" t="n"/>
      <c r="J15" s="656" t="n"/>
      <c r="K15" s="656" t="n"/>
      <c r="L15" s="657" t="n"/>
      <c r="N15" s="614" t="inlineStr">
        <is>
          <t>Кликните на продукт, чтобы просмотреть изображение</t>
        </is>
      </c>
      <c r="V15" s="627" t="n"/>
      <c r="W15" s="627" t="n"/>
      <c r="X15" s="627" t="n"/>
      <c r="Y15" s="62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1" t="n"/>
      <c r="O16" s="681" t="n"/>
      <c r="P16" s="681" t="n"/>
      <c r="Q16" s="681" t="n"/>
      <c r="R16" s="68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8" t="inlineStr">
        <is>
          <t>Код единицы продаж</t>
        </is>
      </c>
      <c r="B17" s="598" t="inlineStr">
        <is>
          <t>Код продукта</t>
        </is>
      </c>
      <c r="C17" s="616" t="inlineStr">
        <is>
          <t>Номер варианта</t>
        </is>
      </c>
      <c r="D17" s="598" t="inlineStr">
        <is>
          <t xml:space="preserve">Штрих-код </t>
        </is>
      </c>
      <c r="E17" s="682" t="n"/>
      <c r="F17" s="598" t="inlineStr">
        <is>
          <t>Вес нетто штуки, кг</t>
        </is>
      </c>
      <c r="G17" s="598" t="inlineStr">
        <is>
          <t>Кол-во штук в коробе, шт</t>
        </is>
      </c>
      <c r="H17" s="598" t="inlineStr">
        <is>
          <t>Вес нетто короба, кг</t>
        </is>
      </c>
      <c r="I17" s="598" t="inlineStr">
        <is>
          <t>Вес брутто короба, кг</t>
        </is>
      </c>
      <c r="J17" s="598" t="inlineStr">
        <is>
          <t>Кол-во кор. на паллте, шт</t>
        </is>
      </c>
      <c r="K17" s="598" t="inlineStr">
        <is>
          <t>Коробок в слое</t>
        </is>
      </c>
      <c r="L17" s="598" t="inlineStr">
        <is>
          <t>Завод</t>
        </is>
      </c>
      <c r="M17" s="598" t="inlineStr">
        <is>
          <t>Срок годности, сут.</t>
        </is>
      </c>
      <c r="N17" s="598" t="inlineStr">
        <is>
          <t>Наименование</t>
        </is>
      </c>
      <c r="O17" s="683" t="n"/>
      <c r="P17" s="683" t="n"/>
      <c r="Q17" s="683" t="n"/>
      <c r="R17" s="682" t="n"/>
      <c r="S17" s="615" t="inlineStr">
        <is>
          <t>Доступно к отгрузке</t>
        </is>
      </c>
      <c r="T17" s="657" t="n"/>
      <c r="U17" s="598" t="inlineStr">
        <is>
          <t>Ед. изм.</t>
        </is>
      </c>
      <c r="V17" s="598" t="inlineStr">
        <is>
          <t>Заказ</t>
        </is>
      </c>
      <c r="W17" s="599" t="inlineStr">
        <is>
          <t>Заказ с округлением до короба</t>
        </is>
      </c>
      <c r="X17" s="598" t="inlineStr">
        <is>
          <t>Объём заказа, м3</t>
        </is>
      </c>
      <c r="Y17" s="601" t="inlineStr">
        <is>
          <t>Примечание по продуктку</t>
        </is>
      </c>
      <c r="Z17" s="601" t="inlineStr">
        <is>
          <t>Признак "НОВИНКА"</t>
        </is>
      </c>
      <c r="AA17" s="601" t="inlineStr">
        <is>
          <t>Для формул</t>
        </is>
      </c>
      <c r="AB17" s="684" t="n"/>
      <c r="AC17" s="685" t="n"/>
      <c r="AD17" s="608" t="n"/>
      <c r="BA17" s="609" t="inlineStr">
        <is>
          <t>Вид продукции</t>
        </is>
      </c>
    </row>
    <row r="18" ht="14.25" customHeight="1">
      <c r="A18" s="686" t="n"/>
      <c r="B18" s="686" t="n"/>
      <c r="C18" s="686" t="n"/>
      <c r="D18" s="687" t="n"/>
      <c r="E18" s="688" t="n"/>
      <c r="F18" s="686" t="n"/>
      <c r="G18" s="686" t="n"/>
      <c r="H18" s="686" t="n"/>
      <c r="I18" s="686" t="n"/>
      <c r="J18" s="686" t="n"/>
      <c r="K18" s="686" t="n"/>
      <c r="L18" s="686" t="n"/>
      <c r="M18" s="686" t="n"/>
      <c r="N18" s="687" t="n"/>
      <c r="O18" s="689" t="n"/>
      <c r="P18" s="689" t="n"/>
      <c r="Q18" s="689" t="n"/>
      <c r="R18" s="688" t="n"/>
      <c r="S18" s="615" t="inlineStr">
        <is>
          <t>начиная с</t>
        </is>
      </c>
      <c r="T18" s="615" t="inlineStr">
        <is>
          <t>до</t>
        </is>
      </c>
      <c r="U18" s="686" t="n"/>
      <c r="V18" s="686" t="n"/>
      <c r="W18" s="690" t="n"/>
      <c r="X18" s="686" t="n"/>
      <c r="Y18" s="691" t="n"/>
      <c r="Z18" s="691" t="n"/>
      <c r="AA18" s="692" t="n"/>
      <c r="AB18" s="693" t="n"/>
      <c r="AC18" s="694" t="n"/>
      <c r="AD18" s="695" t="n"/>
      <c r="BA18" s="327" t="n"/>
    </row>
    <row r="19" ht="27.75" customHeight="1">
      <c r="A19" s="354" t="inlineStr">
        <is>
          <t>Ядрена копоть</t>
        </is>
      </c>
      <c r="B19" s="696" t="n"/>
      <c r="C19" s="696" t="n"/>
      <c r="D19" s="696" t="n"/>
      <c r="E19" s="696" t="n"/>
      <c r="F19" s="696" t="n"/>
      <c r="G19" s="696" t="n"/>
      <c r="H19" s="696" t="n"/>
      <c r="I19" s="696" t="n"/>
      <c r="J19" s="696" t="n"/>
      <c r="K19" s="696" t="n"/>
      <c r="L19" s="696" t="n"/>
      <c r="M19" s="696" t="n"/>
      <c r="N19" s="696" t="n"/>
      <c r="O19" s="696" t="n"/>
      <c r="P19" s="696" t="n"/>
      <c r="Q19" s="696" t="n"/>
      <c r="R19" s="696" t="n"/>
      <c r="S19" s="696" t="n"/>
      <c r="T19" s="696" t="n"/>
      <c r="U19" s="696" t="n"/>
      <c r="V19" s="696" t="n"/>
      <c r="W19" s="696" t="n"/>
      <c r="X19" s="696" t="n"/>
      <c r="Y19" s="55" t="n"/>
      <c r="Z19" s="55" t="n"/>
    </row>
    <row r="20" ht="16.5" customHeight="1">
      <c r="A20" s="355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65" t="n"/>
      <c r="F22" s="697" t="n">
        <v>0.3</v>
      </c>
      <c r="G22" s="38" t="n">
        <v>6</v>
      </c>
      <c r="H22" s="697" t="n">
        <v>1.8</v>
      </c>
      <c r="I22" s="69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9" t="n"/>
      <c r="P22" s="699" t="n"/>
      <c r="Q22" s="699" t="n"/>
      <c r="R22" s="665" t="n"/>
      <c r="S22" s="40" t="inlineStr"/>
      <c r="T22" s="40" t="inlineStr"/>
      <c r="U22" s="41" t="inlineStr">
        <is>
          <t>кг</t>
        </is>
      </c>
      <c r="V22" s="700" t="n">
        <v>0</v>
      </c>
      <c r="W22" s="70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702" t="n"/>
      <c r="N23" s="703" t="inlineStr">
        <is>
          <t>Итого</t>
        </is>
      </c>
      <c r="O23" s="673" t="n"/>
      <c r="P23" s="673" t="n"/>
      <c r="Q23" s="673" t="n"/>
      <c r="R23" s="673" t="n"/>
      <c r="S23" s="673" t="n"/>
      <c r="T23" s="674" t="n"/>
      <c r="U23" s="43" t="inlineStr">
        <is>
          <t>кор</t>
        </is>
      </c>
      <c r="V23" s="704">
        <f>IFERROR(V22/H22,"0")</f>
        <v/>
      </c>
      <c r="W23" s="704">
        <f>IFERROR(W22/H22,"0")</f>
        <v/>
      </c>
      <c r="X23" s="704">
        <f>IFERROR(IF(X22="",0,X22),"0")</f>
        <v/>
      </c>
      <c r="Y23" s="705" t="n"/>
      <c r="Z23" s="705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702" t="n"/>
      <c r="N24" s="703" t="inlineStr">
        <is>
          <t>Итого</t>
        </is>
      </c>
      <c r="O24" s="673" t="n"/>
      <c r="P24" s="673" t="n"/>
      <c r="Q24" s="673" t="n"/>
      <c r="R24" s="673" t="n"/>
      <c r="S24" s="673" t="n"/>
      <c r="T24" s="674" t="n"/>
      <c r="U24" s="43" t="inlineStr">
        <is>
          <t>кг</t>
        </is>
      </c>
      <c r="V24" s="704">
        <f>IFERROR(SUM(V22:V22),"0")</f>
        <v/>
      </c>
      <c r="W24" s="704">
        <f>IFERROR(SUM(W22:W22),"0")</f>
        <v/>
      </c>
      <c r="X24" s="43" t="n"/>
      <c r="Y24" s="705" t="n"/>
      <c r="Z24" s="705" t="n"/>
    </row>
    <row r="25" ht="14.25" customHeight="1">
      <c r="A25" s="344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65" t="n"/>
      <c r="F26" s="697" t="n">
        <v>0.33</v>
      </c>
      <c r="G26" s="38" t="n">
        <v>6</v>
      </c>
      <c r="H26" s="697" t="n">
        <v>1.98</v>
      </c>
      <c r="I26" s="69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9" t="n"/>
      <c r="P26" s="699" t="n"/>
      <c r="Q26" s="699" t="n"/>
      <c r="R26" s="665" t="n"/>
      <c r="S26" s="40" t="inlineStr"/>
      <c r="T26" s="40" t="inlineStr"/>
      <c r="U26" s="41" t="inlineStr">
        <is>
          <t>кг</t>
        </is>
      </c>
      <c r="V26" s="700" t="n">
        <v>0</v>
      </c>
      <c r="W26" s="70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65" t="n"/>
      <c r="F27" s="697" t="n">
        <v>0.42</v>
      </c>
      <c r="G27" s="38" t="n">
        <v>6</v>
      </c>
      <c r="H27" s="697" t="n">
        <v>2.52</v>
      </c>
      <c r="I27" s="69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9" t="n"/>
      <c r="P27" s="699" t="n"/>
      <c r="Q27" s="699" t="n"/>
      <c r="R27" s="665" t="n"/>
      <c r="S27" s="40" t="inlineStr"/>
      <c r="T27" s="40" t="inlineStr"/>
      <c r="U27" s="41" t="inlineStr">
        <is>
          <t>кг</t>
        </is>
      </c>
      <c r="V27" s="700" t="n">
        <v>0</v>
      </c>
      <c r="W27" s="70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65" t="n"/>
      <c r="F28" s="697" t="n">
        <v>0.33</v>
      </c>
      <c r="G28" s="38" t="n">
        <v>6</v>
      </c>
      <c r="H28" s="697" t="n">
        <v>1.98</v>
      </c>
      <c r="I28" s="69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99" t="n"/>
      <c r="P28" s="699" t="n"/>
      <c r="Q28" s="699" t="n"/>
      <c r="R28" s="665" t="n"/>
      <c r="S28" s="40" t="inlineStr"/>
      <c r="T28" s="40" t="inlineStr"/>
      <c r="U28" s="41" t="inlineStr">
        <is>
          <t>кг</t>
        </is>
      </c>
      <c r="V28" s="700" t="n">
        <v>0</v>
      </c>
      <c r="W28" s="70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65" t="n"/>
      <c r="F29" s="697" t="n">
        <v>0.33</v>
      </c>
      <c r="G29" s="38" t="n">
        <v>6</v>
      </c>
      <c r="H29" s="697" t="n">
        <v>1.98</v>
      </c>
      <c r="I29" s="69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99" t="n"/>
      <c r="P29" s="699" t="n"/>
      <c r="Q29" s="699" t="n"/>
      <c r="R29" s="665" t="n"/>
      <c r="S29" s="40" t="inlineStr"/>
      <c r="T29" s="40" t="inlineStr"/>
      <c r="U29" s="41" t="inlineStr">
        <is>
          <t>кг</t>
        </is>
      </c>
      <c r="V29" s="700" t="n">
        <v>0</v>
      </c>
      <c r="W29" s="70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65" t="n"/>
      <c r="F30" s="697" t="n">
        <v>0.33</v>
      </c>
      <c r="G30" s="38" t="n">
        <v>6</v>
      </c>
      <c r="H30" s="697" t="n">
        <v>1.98</v>
      </c>
      <c r="I30" s="69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99" t="n"/>
      <c r="P30" s="699" t="n"/>
      <c r="Q30" s="699" t="n"/>
      <c r="R30" s="665" t="n"/>
      <c r="S30" s="40" t="inlineStr"/>
      <c r="T30" s="40" t="inlineStr"/>
      <c r="U30" s="41" t="inlineStr">
        <is>
          <t>кг</t>
        </is>
      </c>
      <c r="V30" s="700" t="n">
        <v>0</v>
      </c>
      <c r="W30" s="70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65" t="n"/>
      <c r="F31" s="697" t="n">
        <v>0.42</v>
      </c>
      <c r="G31" s="38" t="n">
        <v>6</v>
      </c>
      <c r="H31" s="697" t="n">
        <v>2.52</v>
      </c>
      <c r="I31" s="69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99" t="n"/>
      <c r="P31" s="699" t="n"/>
      <c r="Q31" s="699" t="n"/>
      <c r="R31" s="665" t="n"/>
      <c r="S31" s="40" t="inlineStr"/>
      <c r="T31" s="40" t="inlineStr"/>
      <c r="U31" s="41" t="inlineStr">
        <is>
          <t>кг</t>
        </is>
      </c>
      <c r="V31" s="700" t="n">
        <v>0</v>
      </c>
      <c r="W31" s="70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7" t="n"/>
      <c r="C32" s="327" t="n"/>
      <c r="D32" s="327" t="n"/>
      <c r="E32" s="327" t="n"/>
      <c r="F32" s="327" t="n"/>
      <c r="G32" s="327" t="n"/>
      <c r="H32" s="327" t="n"/>
      <c r="I32" s="327" t="n"/>
      <c r="J32" s="327" t="n"/>
      <c r="K32" s="327" t="n"/>
      <c r="L32" s="327" t="n"/>
      <c r="M32" s="702" t="n"/>
      <c r="N32" s="703" t="inlineStr">
        <is>
          <t>Итого</t>
        </is>
      </c>
      <c r="O32" s="673" t="n"/>
      <c r="P32" s="673" t="n"/>
      <c r="Q32" s="673" t="n"/>
      <c r="R32" s="673" t="n"/>
      <c r="S32" s="673" t="n"/>
      <c r="T32" s="674" t="n"/>
      <c r="U32" s="43" t="inlineStr">
        <is>
          <t>кор</t>
        </is>
      </c>
      <c r="V32" s="704">
        <f>IFERROR(V26/H26,"0")+IFERROR(V27/H27,"0")+IFERROR(V28/H28,"0")+IFERROR(V29/H29,"0")+IFERROR(V30/H30,"0")+IFERROR(V31/H31,"0")</f>
        <v/>
      </c>
      <c r="W32" s="704">
        <f>IFERROR(W26/H26,"0")+IFERROR(W27/H27,"0")+IFERROR(W28/H28,"0")+IFERROR(W29/H29,"0")+IFERROR(W30/H30,"0")+IFERROR(W31/H31,"0")</f>
        <v/>
      </c>
      <c r="X32" s="704">
        <f>IFERROR(IF(X26="",0,X26),"0")+IFERROR(IF(X27="",0,X27),"0")+IFERROR(IF(X28="",0,X28),"0")+IFERROR(IF(X29="",0,X29),"0")+IFERROR(IF(X30="",0,X30),"0")+IFERROR(IF(X31="",0,X31),"0")</f>
        <v/>
      </c>
      <c r="Y32" s="705" t="n"/>
      <c r="Z32" s="705" t="n"/>
    </row>
    <row r="33">
      <c r="A33" s="327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702" t="n"/>
      <c r="N33" s="703" t="inlineStr">
        <is>
          <t>Итого</t>
        </is>
      </c>
      <c r="O33" s="673" t="n"/>
      <c r="P33" s="673" t="n"/>
      <c r="Q33" s="673" t="n"/>
      <c r="R33" s="673" t="n"/>
      <c r="S33" s="673" t="n"/>
      <c r="T33" s="674" t="n"/>
      <c r="U33" s="43" t="inlineStr">
        <is>
          <t>кг</t>
        </is>
      </c>
      <c r="V33" s="704">
        <f>IFERROR(SUM(V26:V31),"0")</f>
        <v/>
      </c>
      <c r="W33" s="704">
        <f>IFERROR(SUM(W26:W31),"0")</f>
        <v/>
      </c>
      <c r="X33" s="43" t="n"/>
      <c r="Y33" s="705" t="n"/>
      <c r="Z33" s="705" t="n"/>
    </row>
    <row r="34" ht="14.25" customHeight="1">
      <c r="A34" s="344" t="inlineStr">
        <is>
          <t>Сырокопченые колбасы</t>
        </is>
      </c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27" t="n"/>
      <c r="N34" s="327" t="n"/>
      <c r="O34" s="327" t="n"/>
      <c r="P34" s="327" t="n"/>
      <c r="Q34" s="327" t="n"/>
      <c r="R34" s="327" t="n"/>
      <c r="S34" s="327" t="n"/>
      <c r="T34" s="327" t="n"/>
      <c r="U34" s="327" t="n"/>
      <c r="V34" s="327" t="n"/>
      <c r="W34" s="327" t="n"/>
      <c r="X34" s="327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65" t="n"/>
      <c r="F35" s="697" t="n">
        <v>0.05</v>
      </c>
      <c r="G35" s="38" t="n">
        <v>12</v>
      </c>
      <c r="H35" s="697" t="n">
        <v>0.6</v>
      </c>
      <c r="I35" s="69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99" t="n"/>
      <c r="P35" s="699" t="n"/>
      <c r="Q35" s="699" t="n"/>
      <c r="R35" s="665" t="n"/>
      <c r="S35" s="40" t="inlineStr"/>
      <c r="T35" s="40" t="inlineStr"/>
      <c r="U35" s="41" t="inlineStr">
        <is>
          <t>кг</t>
        </is>
      </c>
      <c r="V35" s="700" t="n">
        <v>0</v>
      </c>
      <c r="W35" s="70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7" t="n"/>
      <c r="C36" s="327" t="n"/>
      <c r="D36" s="327" t="n"/>
      <c r="E36" s="327" t="n"/>
      <c r="F36" s="327" t="n"/>
      <c r="G36" s="327" t="n"/>
      <c r="H36" s="327" t="n"/>
      <c r="I36" s="327" t="n"/>
      <c r="J36" s="327" t="n"/>
      <c r="K36" s="327" t="n"/>
      <c r="L36" s="327" t="n"/>
      <c r="M36" s="702" t="n"/>
      <c r="N36" s="703" t="inlineStr">
        <is>
          <t>Итого</t>
        </is>
      </c>
      <c r="O36" s="673" t="n"/>
      <c r="P36" s="673" t="n"/>
      <c r="Q36" s="673" t="n"/>
      <c r="R36" s="673" t="n"/>
      <c r="S36" s="673" t="n"/>
      <c r="T36" s="674" t="n"/>
      <c r="U36" s="43" t="inlineStr">
        <is>
          <t>кор</t>
        </is>
      </c>
      <c r="V36" s="704">
        <f>IFERROR(V35/H35,"0")</f>
        <v/>
      </c>
      <c r="W36" s="704">
        <f>IFERROR(W35/H35,"0")</f>
        <v/>
      </c>
      <c r="X36" s="704">
        <f>IFERROR(IF(X35="",0,X35),"0")</f>
        <v/>
      </c>
      <c r="Y36" s="705" t="n"/>
      <c r="Z36" s="705" t="n"/>
    </row>
    <row r="37">
      <c r="A37" s="327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702" t="n"/>
      <c r="N37" s="703" t="inlineStr">
        <is>
          <t>Итого</t>
        </is>
      </c>
      <c r="O37" s="673" t="n"/>
      <c r="P37" s="673" t="n"/>
      <c r="Q37" s="673" t="n"/>
      <c r="R37" s="673" t="n"/>
      <c r="S37" s="673" t="n"/>
      <c r="T37" s="674" t="n"/>
      <c r="U37" s="43" t="inlineStr">
        <is>
          <t>кг</t>
        </is>
      </c>
      <c r="V37" s="704">
        <f>IFERROR(SUM(V35:V35),"0")</f>
        <v/>
      </c>
      <c r="W37" s="704">
        <f>IFERROR(SUM(W35:W35),"0")</f>
        <v/>
      </c>
      <c r="X37" s="43" t="n"/>
      <c r="Y37" s="705" t="n"/>
      <c r="Z37" s="705" t="n"/>
    </row>
    <row r="38" ht="14.25" customHeight="1">
      <c r="A38" s="344" t="inlineStr">
        <is>
          <t>Продукты из мяса птицы копчено-вареные</t>
        </is>
      </c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27" t="n"/>
      <c r="N38" s="327" t="n"/>
      <c r="O38" s="327" t="n"/>
      <c r="P38" s="327" t="n"/>
      <c r="Q38" s="327" t="n"/>
      <c r="R38" s="327" t="n"/>
      <c r="S38" s="327" t="n"/>
      <c r="T38" s="327" t="n"/>
      <c r="U38" s="327" t="n"/>
      <c r="V38" s="327" t="n"/>
      <c r="W38" s="327" t="n"/>
      <c r="X38" s="327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65" t="n"/>
      <c r="F39" s="697" t="n">
        <v>0.3</v>
      </c>
      <c r="G39" s="38" t="n">
        <v>6</v>
      </c>
      <c r="H39" s="697" t="n">
        <v>1.8</v>
      </c>
      <c r="I39" s="69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99" t="n"/>
      <c r="P39" s="699" t="n"/>
      <c r="Q39" s="699" t="n"/>
      <c r="R39" s="665" t="n"/>
      <c r="S39" s="40" t="inlineStr"/>
      <c r="T39" s="40" t="inlineStr"/>
      <c r="U39" s="41" t="inlineStr">
        <is>
          <t>кг</t>
        </is>
      </c>
      <c r="V39" s="700" t="n">
        <v>0</v>
      </c>
      <c r="W39" s="70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7" t="n"/>
      <c r="C40" s="327" t="n"/>
      <c r="D40" s="327" t="n"/>
      <c r="E40" s="327" t="n"/>
      <c r="F40" s="327" t="n"/>
      <c r="G40" s="327" t="n"/>
      <c r="H40" s="327" t="n"/>
      <c r="I40" s="327" t="n"/>
      <c r="J40" s="327" t="n"/>
      <c r="K40" s="327" t="n"/>
      <c r="L40" s="327" t="n"/>
      <c r="M40" s="702" t="n"/>
      <c r="N40" s="703" t="inlineStr">
        <is>
          <t>Итого</t>
        </is>
      </c>
      <c r="O40" s="673" t="n"/>
      <c r="P40" s="673" t="n"/>
      <c r="Q40" s="673" t="n"/>
      <c r="R40" s="673" t="n"/>
      <c r="S40" s="673" t="n"/>
      <c r="T40" s="674" t="n"/>
      <c r="U40" s="43" t="inlineStr">
        <is>
          <t>кор</t>
        </is>
      </c>
      <c r="V40" s="704">
        <f>IFERROR(V39/H39,"0")</f>
        <v/>
      </c>
      <c r="W40" s="704">
        <f>IFERROR(W39/H39,"0")</f>
        <v/>
      </c>
      <c r="X40" s="704">
        <f>IFERROR(IF(X39="",0,X39),"0")</f>
        <v/>
      </c>
      <c r="Y40" s="705" t="n"/>
      <c r="Z40" s="705" t="n"/>
    </row>
    <row r="41">
      <c r="A41" s="327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702" t="n"/>
      <c r="N41" s="703" t="inlineStr">
        <is>
          <t>Итого</t>
        </is>
      </c>
      <c r="O41" s="673" t="n"/>
      <c r="P41" s="673" t="n"/>
      <c r="Q41" s="673" t="n"/>
      <c r="R41" s="673" t="n"/>
      <c r="S41" s="673" t="n"/>
      <c r="T41" s="674" t="n"/>
      <c r="U41" s="43" t="inlineStr">
        <is>
          <t>кг</t>
        </is>
      </c>
      <c r="V41" s="704">
        <f>IFERROR(SUM(V39:V39),"0")</f>
        <v/>
      </c>
      <c r="W41" s="704">
        <f>IFERROR(SUM(W39:W39),"0")</f>
        <v/>
      </c>
      <c r="X41" s="43" t="n"/>
      <c r="Y41" s="705" t="n"/>
      <c r="Z41" s="705" t="n"/>
    </row>
    <row r="42" ht="14.25" customHeight="1">
      <c r="A42" s="344" t="inlineStr">
        <is>
          <t>Сыровяленые колбасы</t>
        </is>
      </c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27" t="n"/>
      <c r="N42" s="327" t="n"/>
      <c r="O42" s="327" t="n"/>
      <c r="P42" s="327" t="n"/>
      <c r="Q42" s="327" t="n"/>
      <c r="R42" s="327" t="n"/>
      <c r="S42" s="327" t="n"/>
      <c r="T42" s="327" t="n"/>
      <c r="U42" s="327" t="n"/>
      <c r="V42" s="327" t="n"/>
      <c r="W42" s="327" t="n"/>
      <c r="X42" s="327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65" t="n"/>
      <c r="F43" s="697" t="n">
        <v>0.025</v>
      </c>
      <c r="G43" s="38" t="n">
        <v>10</v>
      </c>
      <c r="H43" s="697" t="n">
        <v>0.25</v>
      </c>
      <c r="I43" s="69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99" t="n"/>
      <c r="P43" s="699" t="n"/>
      <c r="Q43" s="699" t="n"/>
      <c r="R43" s="665" t="n"/>
      <c r="S43" s="40" t="inlineStr"/>
      <c r="T43" s="40" t="inlineStr"/>
      <c r="U43" s="41" t="inlineStr">
        <is>
          <t>кг</t>
        </is>
      </c>
      <c r="V43" s="700" t="n">
        <v>0</v>
      </c>
      <c r="W43" s="70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7" t="n"/>
      <c r="C44" s="327" t="n"/>
      <c r="D44" s="327" t="n"/>
      <c r="E44" s="327" t="n"/>
      <c r="F44" s="327" t="n"/>
      <c r="G44" s="327" t="n"/>
      <c r="H44" s="327" t="n"/>
      <c r="I44" s="327" t="n"/>
      <c r="J44" s="327" t="n"/>
      <c r="K44" s="327" t="n"/>
      <c r="L44" s="327" t="n"/>
      <c r="M44" s="702" t="n"/>
      <c r="N44" s="703" t="inlineStr">
        <is>
          <t>Итого</t>
        </is>
      </c>
      <c r="O44" s="673" t="n"/>
      <c r="P44" s="673" t="n"/>
      <c r="Q44" s="673" t="n"/>
      <c r="R44" s="673" t="n"/>
      <c r="S44" s="673" t="n"/>
      <c r="T44" s="674" t="n"/>
      <c r="U44" s="43" t="inlineStr">
        <is>
          <t>кор</t>
        </is>
      </c>
      <c r="V44" s="704">
        <f>IFERROR(V43/H43,"0")</f>
        <v/>
      </c>
      <c r="W44" s="704">
        <f>IFERROR(W43/H43,"0")</f>
        <v/>
      </c>
      <c r="X44" s="704">
        <f>IFERROR(IF(X43="",0,X43),"0")</f>
        <v/>
      </c>
      <c r="Y44" s="705" t="n"/>
      <c r="Z44" s="705" t="n"/>
    </row>
    <row r="45">
      <c r="A45" s="327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702" t="n"/>
      <c r="N45" s="703" t="inlineStr">
        <is>
          <t>Итого</t>
        </is>
      </c>
      <c r="O45" s="673" t="n"/>
      <c r="P45" s="673" t="n"/>
      <c r="Q45" s="673" t="n"/>
      <c r="R45" s="673" t="n"/>
      <c r="S45" s="673" t="n"/>
      <c r="T45" s="674" t="n"/>
      <c r="U45" s="43" t="inlineStr">
        <is>
          <t>кг</t>
        </is>
      </c>
      <c r="V45" s="704">
        <f>IFERROR(SUM(V43:V43),"0")</f>
        <v/>
      </c>
      <c r="W45" s="704">
        <f>IFERROR(SUM(W43:W43),"0")</f>
        <v/>
      </c>
      <c r="X45" s="43" t="n"/>
      <c r="Y45" s="705" t="n"/>
      <c r="Z45" s="705" t="n"/>
    </row>
    <row r="46" ht="27.75" customHeight="1">
      <c r="A46" s="354" t="inlineStr">
        <is>
          <t>Вязанка</t>
        </is>
      </c>
      <c r="B46" s="696" t="n"/>
      <c r="C46" s="696" t="n"/>
      <c r="D46" s="696" t="n"/>
      <c r="E46" s="696" t="n"/>
      <c r="F46" s="696" t="n"/>
      <c r="G46" s="696" t="n"/>
      <c r="H46" s="696" t="n"/>
      <c r="I46" s="696" t="n"/>
      <c r="J46" s="696" t="n"/>
      <c r="K46" s="696" t="n"/>
      <c r="L46" s="696" t="n"/>
      <c r="M46" s="696" t="n"/>
      <c r="N46" s="696" t="n"/>
      <c r="O46" s="696" t="n"/>
      <c r="P46" s="696" t="n"/>
      <c r="Q46" s="696" t="n"/>
      <c r="R46" s="696" t="n"/>
      <c r="S46" s="696" t="n"/>
      <c r="T46" s="696" t="n"/>
      <c r="U46" s="696" t="n"/>
      <c r="V46" s="696" t="n"/>
      <c r="W46" s="696" t="n"/>
      <c r="X46" s="696" t="n"/>
      <c r="Y46" s="55" t="n"/>
      <c r="Z46" s="55" t="n"/>
    </row>
    <row r="47" ht="16.5" customHeight="1">
      <c r="A47" s="355" t="inlineStr">
        <is>
          <t>Столичная</t>
        </is>
      </c>
      <c r="B47" s="327" t="n"/>
      <c r="C47" s="327" t="n"/>
      <c r="D47" s="327" t="n"/>
      <c r="E47" s="327" t="n"/>
      <c r="F47" s="327" t="n"/>
      <c r="G47" s="327" t="n"/>
      <c r="H47" s="327" t="n"/>
      <c r="I47" s="327" t="n"/>
      <c r="J47" s="327" t="n"/>
      <c r="K47" s="327" t="n"/>
      <c r="L47" s="327" t="n"/>
      <c r="M47" s="327" t="n"/>
      <c r="N47" s="327" t="n"/>
      <c r="O47" s="327" t="n"/>
      <c r="P47" s="327" t="n"/>
      <c r="Q47" s="327" t="n"/>
      <c r="R47" s="327" t="n"/>
      <c r="S47" s="327" t="n"/>
      <c r="T47" s="327" t="n"/>
      <c r="U47" s="327" t="n"/>
      <c r="V47" s="327" t="n"/>
      <c r="W47" s="327" t="n"/>
      <c r="X47" s="327" t="n"/>
      <c r="Y47" s="355" t="n"/>
      <c r="Z47" s="355" t="n"/>
    </row>
    <row r="48" ht="14.25" customHeight="1">
      <c r="A48" s="344" t="inlineStr">
        <is>
          <t>Ветчины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65" t="n"/>
      <c r="F49" s="697" t="n">
        <v>1.35</v>
      </c>
      <c r="G49" s="38" t="n">
        <v>8</v>
      </c>
      <c r="H49" s="697" t="n">
        <v>10.8</v>
      </c>
      <c r="I49" s="69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5">
        <f>HYPERLINK("https://abi.ru/products/Охлажденные/Вязанка/Столичная/Ветчины/P003234/","Ветчины «Филейская» Весовые Вектор ТМ «Вязанка»")</f>
        <v/>
      </c>
      <c r="O49" s="699" t="n"/>
      <c r="P49" s="699" t="n"/>
      <c r="Q49" s="699" t="n"/>
      <c r="R49" s="665" t="n"/>
      <c r="S49" s="40" t="inlineStr"/>
      <c r="T49" s="40" t="inlineStr"/>
      <c r="U49" s="41" t="inlineStr">
        <is>
          <t>кг</t>
        </is>
      </c>
      <c r="V49" s="700" t="n">
        <v>0</v>
      </c>
      <c r="W49" s="70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65" t="n"/>
      <c r="F50" s="697" t="n">
        <v>0.45</v>
      </c>
      <c r="G50" s="38" t="n">
        <v>6</v>
      </c>
      <c r="H50" s="697" t="n">
        <v>2.7</v>
      </c>
      <c r="I50" s="69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99" t="n"/>
      <c r="P50" s="699" t="n"/>
      <c r="Q50" s="699" t="n"/>
      <c r="R50" s="665" t="n"/>
      <c r="S50" s="40" t="inlineStr"/>
      <c r="T50" s="40" t="inlineStr"/>
      <c r="U50" s="41" t="inlineStr">
        <is>
          <t>кг</t>
        </is>
      </c>
      <c r="V50" s="700" t="n">
        <v>0</v>
      </c>
      <c r="W50" s="70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7" t="n"/>
      <c r="C51" s="327" t="n"/>
      <c r="D51" s="327" t="n"/>
      <c r="E51" s="327" t="n"/>
      <c r="F51" s="327" t="n"/>
      <c r="G51" s="327" t="n"/>
      <c r="H51" s="327" t="n"/>
      <c r="I51" s="327" t="n"/>
      <c r="J51" s="327" t="n"/>
      <c r="K51" s="327" t="n"/>
      <c r="L51" s="327" t="n"/>
      <c r="M51" s="702" t="n"/>
      <c r="N51" s="703" t="inlineStr">
        <is>
          <t>Итого</t>
        </is>
      </c>
      <c r="O51" s="673" t="n"/>
      <c r="P51" s="673" t="n"/>
      <c r="Q51" s="673" t="n"/>
      <c r="R51" s="673" t="n"/>
      <c r="S51" s="673" t="n"/>
      <c r="T51" s="674" t="n"/>
      <c r="U51" s="43" t="inlineStr">
        <is>
          <t>кор</t>
        </is>
      </c>
      <c r="V51" s="704">
        <f>IFERROR(V49/H49,"0")+IFERROR(V50/H50,"0")</f>
        <v/>
      </c>
      <c r="W51" s="704">
        <f>IFERROR(W49/H49,"0")+IFERROR(W50/H50,"0")</f>
        <v/>
      </c>
      <c r="X51" s="704">
        <f>IFERROR(IF(X49="",0,X49),"0")+IFERROR(IF(X50="",0,X50),"0")</f>
        <v/>
      </c>
      <c r="Y51" s="705" t="n"/>
      <c r="Z51" s="705" t="n"/>
    </row>
    <row r="52">
      <c r="A52" s="327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702" t="n"/>
      <c r="N52" s="703" t="inlineStr">
        <is>
          <t>Итого</t>
        </is>
      </c>
      <c r="O52" s="673" t="n"/>
      <c r="P52" s="673" t="n"/>
      <c r="Q52" s="673" t="n"/>
      <c r="R52" s="673" t="n"/>
      <c r="S52" s="673" t="n"/>
      <c r="T52" s="674" t="n"/>
      <c r="U52" s="43" t="inlineStr">
        <is>
          <t>кг</t>
        </is>
      </c>
      <c r="V52" s="704">
        <f>IFERROR(SUM(V49:V50),"0")</f>
        <v/>
      </c>
      <c r="W52" s="704">
        <f>IFERROR(SUM(W49:W50),"0")</f>
        <v/>
      </c>
      <c r="X52" s="43" t="n"/>
      <c r="Y52" s="705" t="n"/>
      <c r="Z52" s="705" t="n"/>
    </row>
    <row r="53" ht="16.5" customHeight="1">
      <c r="A53" s="355" t="inlineStr">
        <is>
          <t>Классическая</t>
        </is>
      </c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27" t="n"/>
      <c r="N53" s="327" t="n"/>
      <c r="O53" s="327" t="n"/>
      <c r="P53" s="327" t="n"/>
      <c r="Q53" s="327" t="n"/>
      <c r="R53" s="327" t="n"/>
      <c r="S53" s="327" t="n"/>
      <c r="T53" s="327" t="n"/>
      <c r="U53" s="327" t="n"/>
      <c r="V53" s="327" t="n"/>
      <c r="W53" s="327" t="n"/>
      <c r="X53" s="327" t="n"/>
      <c r="Y53" s="355" t="n"/>
      <c r="Z53" s="355" t="n"/>
    </row>
    <row r="54" ht="14.25" customHeight="1">
      <c r="A54" s="344" t="inlineStr">
        <is>
          <t>Вареные колбасы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65" t="n"/>
      <c r="F55" s="697" t="n">
        <v>1.35</v>
      </c>
      <c r="G55" s="38" t="n">
        <v>8</v>
      </c>
      <c r="H55" s="697" t="n">
        <v>10.8</v>
      </c>
      <c r="I55" s="69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99" t="n"/>
      <c r="P55" s="699" t="n"/>
      <c r="Q55" s="699" t="n"/>
      <c r="R55" s="665" t="n"/>
      <c r="S55" s="40" t="inlineStr"/>
      <c r="T55" s="40" t="inlineStr"/>
      <c r="U55" s="41" t="inlineStr">
        <is>
          <t>кг</t>
        </is>
      </c>
      <c r="V55" s="700" t="n">
        <v>0</v>
      </c>
      <c r="W55" s="70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65" t="n"/>
      <c r="F56" s="697" t="n">
        <v>1.35</v>
      </c>
      <c r="G56" s="38" t="n">
        <v>8</v>
      </c>
      <c r="H56" s="697" t="n">
        <v>10.8</v>
      </c>
      <c r="I56" s="69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8" t="inlineStr">
        <is>
          <t>Вареные колбасы «Филейская» Весовые Вектор ТМ «Вязанка»</t>
        </is>
      </c>
      <c r="O56" s="699" t="n"/>
      <c r="P56" s="699" t="n"/>
      <c r="Q56" s="699" t="n"/>
      <c r="R56" s="665" t="n"/>
      <c r="S56" s="40" t="inlineStr"/>
      <c r="T56" s="40" t="inlineStr"/>
      <c r="U56" s="41" t="inlineStr">
        <is>
          <t>кг</t>
        </is>
      </c>
      <c r="V56" s="700" t="n">
        <v>0</v>
      </c>
      <c r="W56" s="70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65" t="n"/>
      <c r="F57" s="697" t="n">
        <v>0.45</v>
      </c>
      <c r="G57" s="38" t="n">
        <v>10</v>
      </c>
      <c r="H57" s="697" t="n">
        <v>4.5</v>
      </c>
      <c r="I57" s="69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1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99" t="n"/>
      <c r="P57" s="699" t="n"/>
      <c r="Q57" s="699" t="n"/>
      <c r="R57" s="665" t="n"/>
      <c r="S57" s="40" t="inlineStr"/>
      <c r="T57" s="40" t="inlineStr"/>
      <c r="U57" s="41" t="inlineStr">
        <is>
          <t>кг</t>
        </is>
      </c>
      <c r="V57" s="700" t="n">
        <v>900</v>
      </c>
      <c r="W57" s="70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65" t="n"/>
      <c r="F58" s="697" t="n">
        <v>0.4</v>
      </c>
      <c r="G58" s="38" t="n">
        <v>10</v>
      </c>
      <c r="H58" s="697" t="n">
        <v>4</v>
      </c>
      <c r="I58" s="69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0" t="inlineStr">
        <is>
          <t>Колбаса вареная Филейская ТМ Вязанка ТС Классическая полиамид ф/в 0,4 кг</t>
        </is>
      </c>
      <c r="O58" s="699" t="n"/>
      <c r="P58" s="699" t="n"/>
      <c r="Q58" s="699" t="n"/>
      <c r="R58" s="665" t="n"/>
      <c r="S58" s="40" t="inlineStr"/>
      <c r="T58" s="40" t="inlineStr"/>
      <c r="U58" s="41" t="inlineStr">
        <is>
          <t>кг</t>
        </is>
      </c>
      <c r="V58" s="700" t="n">
        <v>0</v>
      </c>
      <c r="W58" s="70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7" t="n"/>
      <c r="C59" s="327" t="n"/>
      <c r="D59" s="327" t="n"/>
      <c r="E59" s="327" t="n"/>
      <c r="F59" s="327" t="n"/>
      <c r="G59" s="327" t="n"/>
      <c r="H59" s="327" t="n"/>
      <c r="I59" s="327" t="n"/>
      <c r="J59" s="327" t="n"/>
      <c r="K59" s="327" t="n"/>
      <c r="L59" s="327" t="n"/>
      <c r="M59" s="702" t="n"/>
      <c r="N59" s="703" t="inlineStr">
        <is>
          <t>Итого</t>
        </is>
      </c>
      <c r="O59" s="673" t="n"/>
      <c r="P59" s="673" t="n"/>
      <c r="Q59" s="673" t="n"/>
      <c r="R59" s="673" t="n"/>
      <c r="S59" s="673" t="n"/>
      <c r="T59" s="674" t="n"/>
      <c r="U59" s="43" t="inlineStr">
        <is>
          <t>кор</t>
        </is>
      </c>
      <c r="V59" s="704">
        <f>IFERROR(V55/H55,"0")+IFERROR(V56/H56,"0")+IFERROR(V57/H57,"0")+IFERROR(V58/H58,"0")</f>
        <v/>
      </c>
      <c r="W59" s="704">
        <f>IFERROR(W55/H55,"0")+IFERROR(W56/H56,"0")+IFERROR(W57/H57,"0")+IFERROR(W58/H58,"0")</f>
        <v/>
      </c>
      <c r="X59" s="704">
        <f>IFERROR(IF(X55="",0,X55),"0")+IFERROR(IF(X56="",0,X56),"0")+IFERROR(IF(X57="",0,X57),"0")+IFERROR(IF(X58="",0,X58),"0")</f>
        <v/>
      </c>
      <c r="Y59" s="705" t="n"/>
      <c r="Z59" s="705" t="n"/>
    </row>
    <row r="60">
      <c r="A60" s="327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702" t="n"/>
      <c r="N60" s="703" t="inlineStr">
        <is>
          <t>Итого</t>
        </is>
      </c>
      <c r="O60" s="673" t="n"/>
      <c r="P60" s="673" t="n"/>
      <c r="Q60" s="673" t="n"/>
      <c r="R60" s="673" t="n"/>
      <c r="S60" s="673" t="n"/>
      <c r="T60" s="674" t="n"/>
      <c r="U60" s="43" t="inlineStr">
        <is>
          <t>кг</t>
        </is>
      </c>
      <c r="V60" s="704">
        <f>IFERROR(SUM(V55:V58),"0")</f>
        <v/>
      </c>
      <c r="W60" s="704">
        <f>IFERROR(SUM(W55:W58),"0")</f>
        <v/>
      </c>
      <c r="X60" s="43" t="n"/>
      <c r="Y60" s="705" t="n"/>
      <c r="Z60" s="705" t="n"/>
    </row>
    <row r="61" ht="16.5" customHeight="1">
      <c r="A61" s="355" t="inlineStr">
        <is>
          <t>Вязанка</t>
        </is>
      </c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27" t="n"/>
      <c r="N61" s="327" t="n"/>
      <c r="O61" s="327" t="n"/>
      <c r="P61" s="327" t="n"/>
      <c r="Q61" s="327" t="n"/>
      <c r="R61" s="327" t="n"/>
      <c r="S61" s="327" t="n"/>
      <c r="T61" s="327" t="n"/>
      <c r="U61" s="327" t="n"/>
      <c r="V61" s="327" t="n"/>
      <c r="W61" s="327" t="n"/>
      <c r="X61" s="327" t="n"/>
      <c r="Y61" s="355" t="n"/>
      <c r="Z61" s="355" t="n"/>
    </row>
    <row r="62" ht="14.25" customHeight="1">
      <c r="A62" s="344" t="inlineStr">
        <is>
          <t>Вареные колбасы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4" t="n"/>
      <c r="Z62" s="344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30" t="n">
        <v>4680115883956</v>
      </c>
      <c r="E63" s="665" t="n"/>
      <c r="F63" s="697" t="n">
        <v>1.4</v>
      </c>
      <c r="G63" s="38" t="n">
        <v>8</v>
      </c>
      <c r="H63" s="697" t="n">
        <v>11.2</v>
      </c>
      <c r="I63" s="69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1" t="inlineStr">
        <is>
          <t>Вареные колбасы «Любительская ГОСТ» Весовой п/а ТМ «Вязанка»</t>
        </is>
      </c>
      <c r="O63" s="699" t="n"/>
      <c r="P63" s="699" t="n"/>
      <c r="Q63" s="699" t="n"/>
      <c r="R63" s="665" t="n"/>
      <c r="S63" s="40" t="inlineStr"/>
      <c r="T63" s="40" t="inlineStr"/>
      <c r="U63" s="41" t="inlineStr">
        <is>
          <t>кг</t>
        </is>
      </c>
      <c r="V63" s="700" t="n">
        <v>0</v>
      </c>
      <c r="W63" s="70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30" t="n">
        <v>4680115883949</v>
      </c>
      <c r="E64" s="665" t="n"/>
      <c r="F64" s="697" t="n">
        <v>0.37</v>
      </c>
      <c r="G64" s="38" t="n">
        <v>10</v>
      </c>
      <c r="H64" s="697" t="n">
        <v>3.7</v>
      </c>
      <c r="I64" s="69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22" t="inlineStr">
        <is>
          <t>Вареные колбасы «Любительская ГОСТ» Фикс.вес 0,37 п/а ТМ «Вязанка»</t>
        </is>
      </c>
      <c r="O64" s="699" t="n"/>
      <c r="P64" s="699" t="n"/>
      <c r="Q64" s="699" t="n"/>
      <c r="R64" s="665" t="n"/>
      <c r="S64" s="40" t="inlineStr"/>
      <c r="T64" s="40" t="inlineStr"/>
      <c r="U64" s="41" t="inlineStr">
        <is>
          <t>кг</t>
        </is>
      </c>
      <c r="V64" s="700" t="n">
        <v>0</v>
      </c>
      <c r="W64" s="70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30" t="n">
        <v>4607091382945</v>
      </c>
      <c r="E65" s="665" t="n"/>
      <c r="F65" s="697" t="n">
        <v>1.4</v>
      </c>
      <c r="G65" s="38" t="n">
        <v>8</v>
      </c>
      <c r="H65" s="697" t="n">
        <v>11.2</v>
      </c>
      <c r="I65" s="69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3" t="inlineStr">
        <is>
          <t>Вареные колбасы «Вязанка со шпиком» Весовые Вектор УВВ ТМ «Вязанка»</t>
        </is>
      </c>
      <c r="O65" s="699" t="n"/>
      <c r="P65" s="699" t="n"/>
      <c r="Q65" s="699" t="n"/>
      <c r="R65" s="665" t="n"/>
      <c r="S65" s="40" t="inlineStr"/>
      <c r="T65" s="40" t="inlineStr"/>
      <c r="U65" s="41" t="inlineStr">
        <is>
          <t>кг</t>
        </is>
      </c>
      <c r="V65" s="700" t="n">
        <v>0</v>
      </c>
      <c r="W65" s="70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0" t="n">
        <v>4607091385670</v>
      </c>
      <c r="E66" s="665" t="n"/>
      <c r="F66" s="697" t="n">
        <v>1.35</v>
      </c>
      <c r="G66" s="38" t="n">
        <v>8</v>
      </c>
      <c r="H66" s="697" t="n">
        <v>10.8</v>
      </c>
      <c r="I66" s="69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9" t="n"/>
      <c r="P66" s="699" t="n"/>
      <c r="Q66" s="699" t="n"/>
      <c r="R66" s="665" t="n"/>
      <c r="S66" s="40" t="inlineStr"/>
      <c r="T66" s="40" t="inlineStr"/>
      <c r="U66" s="41" t="inlineStr">
        <is>
          <t>кг</t>
        </is>
      </c>
      <c r="V66" s="700" t="n">
        <v>0</v>
      </c>
      <c r="W66" s="70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30" t="n">
        <v>4607091385670</v>
      </c>
      <c r="E67" s="665" t="n"/>
      <c r="F67" s="697" t="n">
        <v>1.4</v>
      </c>
      <c r="G67" s="38" t="n">
        <v>8</v>
      </c>
      <c r="H67" s="697" t="n">
        <v>11.2</v>
      </c>
      <c r="I67" s="69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25" t="inlineStr">
        <is>
          <t>Вареные колбасы «Докторская ГОСТ» Весовые Вектор УВВ ТМ «Вязанка»</t>
        </is>
      </c>
      <c r="O67" s="699" t="n"/>
      <c r="P67" s="699" t="n"/>
      <c r="Q67" s="699" t="n"/>
      <c r="R67" s="665" t="n"/>
      <c r="S67" s="40" t="inlineStr"/>
      <c r="T67" s="40" t="inlineStr"/>
      <c r="U67" s="41" t="inlineStr">
        <is>
          <t>кг</t>
        </is>
      </c>
      <c r="V67" s="700" t="n">
        <v>0</v>
      </c>
      <c r="W67" s="70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30" t="n">
        <v>4680115881327</v>
      </c>
      <c r="E68" s="665" t="n"/>
      <c r="F68" s="697" t="n">
        <v>1.35</v>
      </c>
      <c r="G68" s="38" t="n">
        <v>8</v>
      </c>
      <c r="H68" s="697" t="n">
        <v>10.8</v>
      </c>
      <c r="I68" s="69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99" t="n"/>
      <c r="P68" s="699" t="n"/>
      <c r="Q68" s="699" t="n"/>
      <c r="R68" s="665" t="n"/>
      <c r="S68" s="40" t="inlineStr"/>
      <c r="T68" s="40" t="inlineStr"/>
      <c r="U68" s="41" t="inlineStr">
        <is>
          <t>кг</t>
        </is>
      </c>
      <c r="V68" s="700" t="n">
        <v>0</v>
      </c>
      <c r="W68" s="70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30" t="n">
        <v>4680115882133</v>
      </c>
      <c r="E69" s="665" t="n"/>
      <c r="F69" s="697" t="n">
        <v>1.4</v>
      </c>
      <c r="G69" s="38" t="n">
        <v>8</v>
      </c>
      <c r="H69" s="697" t="n">
        <v>11.2</v>
      </c>
      <c r="I69" s="69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27" t="inlineStr">
        <is>
          <t>Вареные колбасы «Сливушка» Вес П/а ТМ «Вязанка»</t>
        </is>
      </c>
      <c r="O69" s="699" t="n"/>
      <c r="P69" s="699" t="n"/>
      <c r="Q69" s="699" t="n"/>
      <c r="R69" s="665" t="n"/>
      <c r="S69" s="40" t="inlineStr"/>
      <c r="T69" s="40" t="inlineStr"/>
      <c r="U69" s="41" t="inlineStr">
        <is>
          <t>кг</t>
        </is>
      </c>
      <c r="V69" s="700" t="n">
        <v>0</v>
      </c>
      <c r="W69" s="70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30" t="n">
        <v>4607091382952</v>
      </c>
      <c r="E70" s="665" t="n"/>
      <c r="F70" s="697" t="n">
        <v>0.5</v>
      </c>
      <c r="G70" s="38" t="n">
        <v>6</v>
      </c>
      <c r="H70" s="697" t="n">
        <v>3</v>
      </c>
      <c r="I70" s="69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99" t="n"/>
      <c r="P70" s="699" t="n"/>
      <c r="Q70" s="699" t="n"/>
      <c r="R70" s="665" t="n"/>
      <c r="S70" s="40" t="inlineStr"/>
      <c r="T70" s="40" t="inlineStr"/>
      <c r="U70" s="41" t="inlineStr">
        <is>
          <t>кг</t>
        </is>
      </c>
      <c r="V70" s="700" t="n">
        <v>0</v>
      </c>
      <c r="W70" s="70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0" t="n">
        <v>4607091385687</v>
      </c>
      <c r="E71" s="665" t="n"/>
      <c r="F71" s="697" t="n">
        <v>0.4</v>
      </c>
      <c r="G71" s="38" t="n">
        <v>10</v>
      </c>
      <c r="H71" s="697" t="n">
        <v>4</v>
      </c>
      <c r="I71" s="697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9" t="n"/>
      <c r="P71" s="699" t="n"/>
      <c r="Q71" s="699" t="n"/>
      <c r="R71" s="665" t="n"/>
      <c r="S71" s="40" t="inlineStr"/>
      <c r="T71" s="40" t="inlineStr"/>
      <c r="U71" s="41" t="inlineStr">
        <is>
          <t>кг</t>
        </is>
      </c>
      <c r="V71" s="700" t="n">
        <v>0</v>
      </c>
      <c r="W71" s="70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30" t="n">
        <v>4680115882539</v>
      </c>
      <c r="E72" s="665" t="n"/>
      <c r="F72" s="697" t="n">
        <v>0.37</v>
      </c>
      <c r="G72" s="38" t="n">
        <v>10</v>
      </c>
      <c r="H72" s="697" t="n">
        <v>3.7</v>
      </c>
      <c r="I72" s="697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99" t="n"/>
      <c r="P72" s="699" t="n"/>
      <c r="Q72" s="699" t="n"/>
      <c r="R72" s="665" t="n"/>
      <c r="S72" s="40" t="inlineStr"/>
      <c r="T72" s="40" t="inlineStr"/>
      <c r="U72" s="41" t="inlineStr">
        <is>
          <t>кг</t>
        </is>
      </c>
      <c r="V72" s="700" t="n">
        <v>0</v>
      </c>
      <c r="W72" s="70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30" t="n">
        <v>4607091384604</v>
      </c>
      <c r="E73" s="665" t="n"/>
      <c r="F73" s="697" t="n">
        <v>0.4</v>
      </c>
      <c r="G73" s="38" t="n">
        <v>10</v>
      </c>
      <c r="H73" s="697" t="n">
        <v>4</v>
      </c>
      <c r="I73" s="69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99" t="n"/>
      <c r="P73" s="699" t="n"/>
      <c r="Q73" s="699" t="n"/>
      <c r="R73" s="665" t="n"/>
      <c r="S73" s="40" t="inlineStr"/>
      <c r="T73" s="40" t="inlineStr"/>
      <c r="U73" s="41" t="inlineStr">
        <is>
          <t>кг</t>
        </is>
      </c>
      <c r="V73" s="700" t="n">
        <v>0</v>
      </c>
      <c r="W73" s="70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30" t="n">
        <v>4680115880283</v>
      </c>
      <c r="E74" s="665" t="n"/>
      <c r="F74" s="697" t="n">
        <v>0.6</v>
      </c>
      <c r="G74" s="38" t="n">
        <v>8</v>
      </c>
      <c r="H74" s="697" t="n">
        <v>4.8</v>
      </c>
      <c r="I74" s="69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99" t="n"/>
      <c r="P74" s="699" t="n"/>
      <c r="Q74" s="699" t="n"/>
      <c r="R74" s="665" t="n"/>
      <c r="S74" s="40" t="inlineStr"/>
      <c r="T74" s="40" t="inlineStr"/>
      <c r="U74" s="41" t="inlineStr">
        <is>
          <t>кг</t>
        </is>
      </c>
      <c r="V74" s="700" t="n">
        <v>0</v>
      </c>
      <c r="W74" s="70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SU002832</t>
        </is>
      </c>
      <c r="B75" s="64" t="inlineStr">
        <is>
          <t>P003245</t>
        </is>
      </c>
      <c r="C75" s="37" t="n">
        <v>4301011476</v>
      </c>
      <c r="D75" s="330" t="n">
        <v>4680115881518</v>
      </c>
      <c r="E75" s="665" t="n"/>
      <c r="F75" s="697" t="n">
        <v>0.4</v>
      </c>
      <c r="G75" s="38" t="n">
        <v>10</v>
      </c>
      <c r="H75" s="697" t="n">
        <v>4</v>
      </c>
      <c r="I75" s="697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3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699" t="n"/>
      <c r="P75" s="699" t="n"/>
      <c r="Q75" s="699" t="n"/>
      <c r="R75" s="665" t="n"/>
      <c r="S75" s="40" t="inlineStr"/>
      <c r="T75" s="40" t="inlineStr"/>
      <c r="U75" s="41" t="inlineStr">
        <is>
          <t>кг</t>
        </is>
      </c>
      <c r="V75" s="700" t="n">
        <v>0</v>
      </c>
      <c r="W75" s="70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30" t="n">
        <v>4680115881303</v>
      </c>
      <c r="E76" s="665" t="n"/>
      <c r="F76" s="697" t="n">
        <v>0.45</v>
      </c>
      <c r="G76" s="38" t="n">
        <v>10</v>
      </c>
      <c r="H76" s="697" t="n">
        <v>4.5</v>
      </c>
      <c r="I76" s="697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3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699" t="n"/>
      <c r="P76" s="699" t="n"/>
      <c r="Q76" s="699" t="n"/>
      <c r="R76" s="665" t="n"/>
      <c r="S76" s="40" t="inlineStr"/>
      <c r="T76" s="40" t="inlineStr"/>
      <c r="U76" s="41" t="inlineStr">
        <is>
          <t>кг</t>
        </is>
      </c>
      <c r="V76" s="700" t="n">
        <v>0</v>
      </c>
      <c r="W76" s="70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SU002785</t>
        </is>
      </c>
      <c r="B77" s="64" t="inlineStr">
        <is>
          <t>P003187</t>
        </is>
      </c>
      <c r="C77" s="37" t="n">
        <v>4301011432</v>
      </c>
      <c r="D77" s="330" t="n">
        <v>4680115882720</v>
      </c>
      <c r="E77" s="665" t="n"/>
      <c r="F77" s="697" t="n">
        <v>0.45</v>
      </c>
      <c r="G77" s="38" t="n">
        <v>10</v>
      </c>
      <c r="H77" s="697" t="n">
        <v>4.5</v>
      </c>
      <c r="I77" s="697" t="n">
        <v>4.74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90</v>
      </c>
      <c r="N77" s="735" t="inlineStr">
        <is>
          <t>Вареные колбасы «Филейская #Живой_пар» ф/в 0,45 п/а ТМ «Вязанка»</t>
        </is>
      </c>
      <c r="O77" s="699" t="n"/>
      <c r="P77" s="699" t="n"/>
      <c r="Q77" s="699" t="n"/>
      <c r="R77" s="665" t="n"/>
      <c r="S77" s="40" t="inlineStr"/>
      <c r="T77" s="40" t="inlineStr"/>
      <c r="U77" s="41" t="inlineStr">
        <is>
          <t>кг</t>
        </is>
      </c>
      <c r="V77" s="700" t="n">
        <v>0</v>
      </c>
      <c r="W77" s="70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SU001905</t>
        </is>
      </c>
      <c r="B78" s="64" t="inlineStr">
        <is>
          <t>P001685</t>
        </is>
      </c>
      <c r="C78" s="37" t="n">
        <v>4301011352</v>
      </c>
      <c r="D78" s="330" t="n">
        <v>4607091388466</v>
      </c>
      <c r="E78" s="665" t="n"/>
      <c r="F78" s="697" t="n">
        <v>0.45</v>
      </c>
      <c r="G78" s="38" t="n">
        <v>6</v>
      </c>
      <c r="H78" s="697" t="n">
        <v>2.7</v>
      </c>
      <c r="I78" s="697" t="n">
        <v>2.9</v>
      </c>
      <c r="J78" s="38" t="n">
        <v>156</v>
      </c>
      <c r="K78" s="38" t="inlineStr">
        <is>
          <t>12</t>
        </is>
      </c>
      <c r="L78" s="39" t="inlineStr">
        <is>
          <t>СК3</t>
        </is>
      </c>
      <c r="M78" s="38" t="n">
        <v>45</v>
      </c>
      <c r="N78" s="73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699" t="n"/>
      <c r="P78" s="699" t="n"/>
      <c r="Q78" s="699" t="n"/>
      <c r="R78" s="665" t="n"/>
      <c r="S78" s="40" t="inlineStr"/>
      <c r="T78" s="40" t="inlineStr"/>
      <c r="U78" s="41" t="inlineStr">
        <is>
          <t>кг</t>
        </is>
      </c>
      <c r="V78" s="700" t="n">
        <v>0</v>
      </c>
      <c r="W78" s="70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SU002733</t>
        </is>
      </c>
      <c r="B79" s="64" t="inlineStr">
        <is>
          <t>P003102</t>
        </is>
      </c>
      <c r="C79" s="37" t="n">
        <v>4301011417</v>
      </c>
      <c r="D79" s="330" t="n">
        <v>4680115880269</v>
      </c>
      <c r="E79" s="665" t="n"/>
      <c r="F79" s="697" t="n">
        <v>0.375</v>
      </c>
      <c r="G79" s="38" t="n">
        <v>10</v>
      </c>
      <c r="H79" s="697" t="n">
        <v>3.75</v>
      </c>
      <c r="I79" s="697" t="n">
        <v>3.99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699" t="n"/>
      <c r="P79" s="699" t="n"/>
      <c r="Q79" s="699" t="n"/>
      <c r="R79" s="665" t="n"/>
      <c r="S79" s="40" t="inlineStr"/>
      <c r="T79" s="40" t="inlineStr"/>
      <c r="U79" s="41" t="inlineStr">
        <is>
          <t>кг</t>
        </is>
      </c>
      <c r="V79" s="700" t="n">
        <v>0</v>
      </c>
      <c r="W79" s="70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SU002734</t>
        </is>
      </c>
      <c r="B80" s="64" t="inlineStr">
        <is>
          <t>P003103</t>
        </is>
      </c>
      <c r="C80" s="37" t="n">
        <v>4301011415</v>
      </c>
      <c r="D80" s="330" t="n">
        <v>4680115880429</v>
      </c>
      <c r="E80" s="665" t="n"/>
      <c r="F80" s="697" t="n">
        <v>0.45</v>
      </c>
      <c r="G80" s="38" t="n">
        <v>10</v>
      </c>
      <c r="H80" s="697" t="n">
        <v>4.5</v>
      </c>
      <c r="I80" s="69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699" t="n"/>
      <c r="P80" s="699" t="n"/>
      <c r="Q80" s="699" t="n"/>
      <c r="R80" s="665" t="n"/>
      <c r="S80" s="40" t="inlineStr"/>
      <c r="T80" s="40" t="inlineStr"/>
      <c r="U80" s="41" t="inlineStr">
        <is>
          <t>кг</t>
        </is>
      </c>
      <c r="V80" s="700" t="n">
        <v>0</v>
      </c>
      <c r="W80" s="70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SU002827</t>
        </is>
      </c>
      <c r="B81" s="64" t="inlineStr">
        <is>
          <t>P003233</t>
        </is>
      </c>
      <c r="C81" s="37" t="n">
        <v>4301011462</v>
      </c>
      <c r="D81" s="330" t="n">
        <v>4680115881457</v>
      </c>
      <c r="E81" s="665" t="n"/>
      <c r="F81" s="697" t="n">
        <v>0.75</v>
      </c>
      <c r="G81" s="38" t="n">
        <v>6</v>
      </c>
      <c r="H81" s="697" t="n">
        <v>4.5</v>
      </c>
      <c r="I81" s="697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3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699" t="n"/>
      <c r="P81" s="699" t="n"/>
      <c r="Q81" s="699" t="n"/>
      <c r="R81" s="665" t="n"/>
      <c r="S81" s="40" t="inlineStr"/>
      <c r="T81" s="40" t="inlineStr"/>
      <c r="U81" s="41" t="inlineStr">
        <is>
          <t>кг</t>
        </is>
      </c>
      <c r="V81" s="700" t="n">
        <v>0</v>
      </c>
      <c r="W81" s="70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>
      <c r="A82" s="339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702" t="n"/>
      <c r="N82" s="703" t="inlineStr">
        <is>
          <t>Итого</t>
        </is>
      </c>
      <c r="O82" s="673" t="n"/>
      <c r="P82" s="673" t="n"/>
      <c r="Q82" s="673" t="n"/>
      <c r="R82" s="673" t="n"/>
      <c r="S82" s="673" t="n"/>
      <c r="T82" s="674" t="n"/>
      <c r="U82" s="43" t="inlineStr">
        <is>
          <t>кор</t>
        </is>
      </c>
      <c r="V82" s="7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7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7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705" t="n"/>
      <c r="Z82" s="705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702" t="n"/>
      <c r="N83" s="703" t="inlineStr">
        <is>
          <t>Итого</t>
        </is>
      </c>
      <c r="O83" s="673" t="n"/>
      <c r="P83" s="673" t="n"/>
      <c r="Q83" s="673" t="n"/>
      <c r="R83" s="673" t="n"/>
      <c r="S83" s="673" t="n"/>
      <c r="T83" s="674" t="n"/>
      <c r="U83" s="43" t="inlineStr">
        <is>
          <t>кг</t>
        </is>
      </c>
      <c r="V83" s="704">
        <f>IFERROR(SUM(V63:V81),"0")</f>
        <v/>
      </c>
      <c r="W83" s="704">
        <f>IFERROR(SUM(W63:W81),"0")</f>
        <v/>
      </c>
      <c r="X83" s="43" t="n"/>
      <c r="Y83" s="705" t="n"/>
      <c r="Z83" s="705" t="n"/>
    </row>
    <row r="84" ht="14.25" customHeight="1">
      <c r="A84" s="344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44" t="n"/>
      <c r="Z84" s="344" t="n"/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0" t="n">
        <v>4680115881488</v>
      </c>
      <c r="E85" s="665" t="n"/>
      <c r="F85" s="697" t="n">
        <v>1.35</v>
      </c>
      <c r="G85" s="38" t="n">
        <v>8</v>
      </c>
      <c r="H85" s="697" t="n">
        <v>10.8</v>
      </c>
      <c r="I85" s="697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40">
        <f>HYPERLINK("https://abi.ru/products/Охлажденные/Вязанка/Вязанка/Ветчины/P003236/","Ветчины Сливушка с индейкой Вязанка вес П/а Вязанка")</f>
        <v/>
      </c>
      <c r="O85" s="699" t="n"/>
      <c r="P85" s="699" t="n"/>
      <c r="Q85" s="699" t="n"/>
      <c r="R85" s="665" t="n"/>
      <c r="S85" s="40" t="inlineStr"/>
      <c r="T85" s="40" t="inlineStr"/>
      <c r="U85" s="41" t="inlineStr">
        <is>
          <t>кг</t>
        </is>
      </c>
      <c r="V85" s="700" t="n">
        <v>0</v>
      </c>
      <c r="W85" s="701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0" t="n">
        <v>4607091384765</v>
      </c>
      <c r="E86" s="665" t="n"/>
      <c r="F86" s="697" t="n">
        <v>0.42</v>
      </c>
      <c r="G86" s="38" t="n">
        <v>6</v>
      </c>
      <c r="H86" s="697" t="n">
        <v>2.52</v>
      </c>
      <c r="I86" s="697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41" t="inlineStr">
        <is>
          <t>Ветчины Запекуша с сочным окороком Вязанка Фикс.вес 0,42 п/а Вязанка</t>
        </is>
      </c>
      <c r="O86" s="699" t="n"/>
      <c r="P86" s="699" t="n"/>
      <c r="Q86" s="699" t="n"/>
      <c r="R86" s="665" t="n"/>
      <c r="S86" s="40" t="inlineStr"/>
      <c r="T86" s="40" t="inlineStr"/>
      <c r="U86" s="41" t="inlineStr">
        <is>
          <t>кг</t>
        </is>
      </c>
      <c r="V86" s="700" t="n">
        <v>0</v>
      </c>
      <c r="W86" s="701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0" t="n">
        <v>4680115882751</v>
      </c>
      <c r="E87" s="665" t="n"/>
      <c r="F87" s="697" t="n">
        <v>0.45</v>
      </c>
      <c r="G87" s="38" t="n">
        <v>10</v>
      </c>
      <c r="H87" s="697" t="n">
        <v>4.5</v>
      </c>
      <c r="I87" s="697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42" t="inlineStr">
        <is>
          <t>Ветчины «Филейская #Живой_пар» ф/в 0,45 п/а ТМ «Вязанка»</t>
        </is>
      </c>
      <c r="O87" s="699" t="n"/>
      <c r="P87" s="699" t="n"/>
      <c r="Q87" s="699" t="n"/>
      <c r="R87" s="665" t="n"/>
      <c r="S87" s="40" t="inlineStr"/>
      <c r="T87" s="40" t="inlineStr"/>
      <c r="U87" s="41" t="inlineStr">
        <is>
          <t>кг</t>
        </is>
      </c>
      <c r="V87" s="700" t="n">
        <v>0</v>
      </c>
      <c r="W87" s="701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0" t="n">
        <v>4680115882775</v>
      </c>
      <c r="E88" s="665" t="n"/>
      <c r="F88" s="697" t="n">
        <v>0.3</v>
      </c>
      <c r="G88" s="38" t="n">
        <v>8</v>
      </c>
      <c r="H88" s="697" t="n">
        <v>2.4</v>
      </c>
      <c r="I88" s="697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43" t="inlineStr">
        <is>
          <t>Ветчины «Сливушка с индейкой» Фикс.вес 0,3 П/а ТМ «Вязанка»</t>
        </is>
      </c>
      <c r="O88" s="699" t="n"/>
      <c r="P88" s="699" t="n"/>
      <c r="Q88" s="699" t="n"/>
      <c r="R88" s="665" t="n"/>
      <c r="S88" s="40" t="inlineStr"/>
      <c r="T88" s="40" t="inlineStr"/>
      <c r="U88" s="41" t="inlineStr">
        <is>
          <t>кг</t>
        </is>
      </c>
      <c r="V88" s="700" t="n">
        <v>0</v>
      </c>
      <c r="W88" s="701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0" t="n">
        <v>4680115880658</v>
      </c>
      <c r="E89" s="665" t="n"/>
      <c r="F89" s="697" t="n">
        <v>0.4</v>
      </c>
      <c r="G89" s="38" t="n">
        <v>6</v>
      </c>
      <c r="H89" s="697" t="n">
        <v>2.4</v>
      </c>
      <c r="I89" s="697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9" t="n"/>
      <c r="P89" s="699" t="n"/>
      <c r="Q89" s="699" t="n"/>
      <c r="R89" s="665" t="n"/>
      <c r="S89" s="40" t="inlineStr"/>
      <c r="T89" s="40" t="inlineStr"/>
      <c r="U89" s="41" t="inlineStr">
        <is>
          <t>кг</t>
        </is>
      </c>
      <c r="V89" s="700" t="n">
        <v>0</v>
      </c>
      <c r="W89" s="70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39" t="n"/>
      <c r="B90" s="327" t="n"/>
      <c r="C90" s="327" t="n"/>
      <c r="D90" s="327" t="n"/>
      <c r="E90" s="327" t="n"/>
      <c r="F90" s="327" t="n"/>
      <c r="G90" s="327" t="n"/>
      <c r="H90" s="327" t="n"/>
      <c r="I90" s="327" t="n"/>
      <c r="J90" s="327" t="n"/>
      <c r="K90" s="327" t="n"/>
      <c r="L90" s="327" t="n"/>
      <c r="M90" s="702" t="n"/>
      <c r="N90" s="703" t="inlineStr">
        <is>
          <t>Итого</t>
        </is>
      </c>
      <c r="O90" s="673" t="n"/>
      <c r="P90" s="673" t="n"/>
      <c r="Q90" s="673" t="n"/>
      <c r="R90" s="673" t="n"/>
      <c r="S90" s="673" t="n"/>
      <c r="T90" s="674" t="n"/>
      <c r="U90" s="43" t="inlineStr">
        <is>
          <t>кор</t>
        </is>
      </c>
      <c r="V90" s="704">
        <f>IFERROR(V85/H85,"0")+IFERROR(V86/H86,"0")+IFERROR(V87/H87,"0")+IFERROR(V88/H88,"0")+IFERROR(V89/H89,"0")</f>
        <v/>
      </c>
      <c r="W90" s="704">
        <f>IFERROR(W85/H85,"0")+IFERROR(W86/H86,"0")+IFERROR(W87/H87,"0")+IFERROR(W88/H88,"0")+IFERROR(W89/H89,"0")</f>
        <v/>
      </c>
      <c r="X90" s="704">
        <f>IFERROR(IF(X85="",0,X85),"0")+IFERROR(IF(X86="",0,X86),"0")+IFERROR(IF(X87="",0,X87),"0")+IFERROR(IF(X88="",0,X88),"0")+IFERROR(IF(X89="",0,X89),"0")</f>
        <v/>
      </c>
      <c r="Y90" s="705" t="n"/>
      <c r="Z90" s="705" t="n"/>
    </row>
    <row r="91">
      <c r="A91" s="327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702" t="n"/>
      <c r="N91" s="703" t="inlineStr">
        <is>
          <t>Итого</t>
        </is>
      </c>
      <c r="O91" s="673" t="n"/>
      <c r="P91" s="673" t="n"/>
      <c r="Q91" s="673" t="n"/>
      <c r="R91" s="673" t="n"/>
      <c r="S91" s="673" t="n"/>
      <c r="T91" s="674" t="n"/>
      <c r="U91" s="43" t="inlineStr">
        <is>
          <t>кг</t>
        </is>
      </c>
      <c r="V91" s="704">
        <f>IFERROR(SUM(V85:V89),"0")</f>
        <v/>
      </c>
      <c r="W91" s="704">
        <f>IFERROR(SUM(W85:W89),"0")</f>
        <v/>
      </c>
      <c r="X91" s="43" t="n"/>
      <c r="Y91" s="705" t="n"/>
      <c r="Z91" s="705" t="n"/>
    </row>
    <row r="92" ht="14.25" customHeight="1">
      <c r="A92" s="344" t="inlineStr">
        <is>
          <t>Копченые колбасы</t>
        </is>
      </c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27" t="n"/>
      <c r="N92" s="327" t="n"/>
      <c r="O92" s="327" t="n"/>
      <c r="P92" s="327" t="n"/>
      <c r="Q92" s="327" t="n"/>
      <c r="R92" s="327" t="n"/>
      <c r="S92" s="327" t="n"/>
      <c r="T92" s="327" t="n"/>
      <c r="U92" s="327" t="n"/>
      <c r="V92" s="327" t="n"/>
      <c r="W92" s="327" t="n"/>
      <c r="X92" s="327" t="n"/>
      <c r="Y92" s="344" t="n"/>
      <c r="Z92" s="344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0" t="n">
        <v>4607091387667</v>
      </c>
      <c r="E93" s="665" t="n"/>
      <c r="F93" s="697" t="n">
        <v>0.9</v>
      </c>
      <c r="G93" s="38" t="n">
        <v>10</v>
      </c>
      <c r="H93" s="697" t="n">
        <v>9</v>
      </c>
      <c r="I93" s="69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4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99" t="n"/>
      <c r="P93" s="699" t="n"/>
      <c r="Q93" s="699" t="n"/>
      <c r="R93" s="665" t="n"/>
      <c r="S93" s="40" t="inlineStr"/>
      <c r="T93" s="40" t="inlineStr"/>
      <c r="U93" s="41" t="inlineStr">
        <is>
          <t>кг</t>
        </is>
      </c>
      <c r="V93" s="700" t="n">
        <v>0</v>
      </c>
      <c r="W93" s="70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0" t="n">
        <v>4607091387636</v>
      </c>
      <c r="E94" s="665" t="n"/>
      <c r="F94" s="697" t="n">
        <v>0.7</v>
      </c>
      <c r="G94" s="38" t="n">
        <v>6</v>
      </c>
      <c r="H94" s="697" t="n">
        <v>4.2</v>
      </c>
      <c r="I94" s="69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4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99" t="n"/>
      <c r="P94" s="699" t="n"/>
      <c r="Q94" s="699" t="n"/>
      <c r="R94" s="665" t="n"/>
      <c r="S94" s="40" t="inlineStr"/>
      <c r="T94" s="40" t="inlineStr"/>
      <c r="U94" s="41" t="inlineStr">
        <is>
          <t>кг</t>
        </is>
      </c>
      <c r="V94" s="700" t="n">
        <v>50</v>
      </c>
      <c r="W94" s="70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0" t="n">
        <v>4607091384727</v>
      </c>
      <c r="E95" s="665" t="n"/>
      <c r="F95" s="697" t="n">
        <v>0.8</v>
      </c>
      <c r="G95" s="38" t="n">
        <v>6</v>
      </c>
      <c r="H95" s="697" t="n">
        <v>4.8</v>
      </c>
      <c r="I95" s="69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99" t="n"/>
      <c r="P95" s="699" t="n"/>
      <c r="Q95" s="699" t="n"/>
      <c r="R95" s="665" t="n"/>
      <c r="S95" s="40" t="inlineStr"/>
      <c r="T95" s="40" t="inlineStr"/>
      <c r="U95" s="41" t="inlineStr">
        <is>
          <t>кг</t>
        </is>
      </c>
      <c r="V95" s="700" t="n">
        <v>0</v>
      </c>
      <c r="W95" s="70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0" t="n">
        <v>4607091386745</v>
      </c>
      <c r="E96" s="665" t="n"/>
      <c r="F96" s="697" t="n">
        <v>0.8</v>
      </c>
      <c r="G96" s="38" t="n">
        <v>6</v>
      </c>
      <c r="H96" s="697" t="n">
        <v>4.8</v>
      </c>
      <c r="I96" s="69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99" t="n"/>
      <c r="P96" s="699" t="n"/>
      <c r="Q96" s="699" t="n"/>
      <c r="R96" s="665" t="n"/>
      <c r="S96" s="40" t="inlineStr"/>
      <c r="T96" s="40" t="inlineStr"/>
      <c r="U96" s="41" t="inlineStr">
        <is>
          <t>кг</t>
        </is>
      </c>
      <c r="V96" s="700" t="n">
        <v>0</v>
      </c>
      <c r="W96" s="70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0" t="n">
        <v>4607091382426</v>
      </c>
      <c r="E97" s="665" t="n"/>
      <c r="F97" s="697" t="n">
        <v>0.9</v>
      </c>
      <c r="G97" s="38" t="n">
        <v>10</v>
      </c>
      <c r="H97" s="697" t="n">
        <v>9</v>
      </c>
      <c r="I97" s="69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4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99" t="n"/>
      <c r="P97" s="699" t="n"/>
      <c r="Q97" s="699" t="n"/>
      <c r="R97" s="665" t="n"/>
      <c r="S97" s="40" t="inlineStr"/>
      <c r="T97" s="40" t="inlineStr"/>
      <c r="U97" s="41" t="inlineStr">
        <is>
          <t>кг</t>
        </is>
      </c>
      <c r="V97" s="700" t="n">
        <v>100</v>
      </c>
      <c r="W97" s="70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0" t="n">
        <v>4607091386547</v>
      </c>
      <c r="E98" s="665" t="n"/>
      <c r="F98" s="697" t="n">
        <v>0.35</v>
      </c>
      <c r="G98" s="38" t="n">
        <v>8</v>
      </c>
      <c r="H98" s="697" t="n">
        <v>2.8</v>
      </c>
      <c r="I98" s="69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99" t="n"/>
      <c r="P98" s="699" t="n"/>
      <c r="Q98" s="699" t="n"/>
      <c r="R98" s="665" t="n"/>
      <c r="S98" s="40" t="inlineStr"/>
      <c r="T98" s="40" t="inlineStr"/>
      <c r="U98" s="41" t="inlineStr">
        <is>
          <t>кг</t>
        </is>
      </c>
      <c r="V98" s="700" t="n">
        <v>0</v>
      </c>
      <c r="W98" s="70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0" t="n">
        <v>4607091384734</v>
      </c>
      <c r="E99" s="665" t="n"/>
      <c r="F99" s="697" t="n">
        <v>0.35</v>
      </c>
      <c r="G99" s="38" t="n">
        <v>6</v>
      </c>
      <c r="H99" s="697" t="n">
        <v>2.1</v>
      </c>
      <c r="I99" s="69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99" t="n"/>
      <c r="P99" s="699" t="n"/>
      <c r="Q99" s="699" t="n"/>
      <c r="R99" s="665" t="n"/>
      <c r="S99" s="40" t="inlineStr"/>
      <c r="T99" s="40" t="inlineStr"/>
      <c r="U99" s="41" t="inlineStr">
        <is>
          <t>кг</t>
        </is>
      </c>
      <c r="V99" s="700" t="n">
        <v>0</v>
      </c>
      <c r="W99" s="70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0" t="n">
        <v>4607091382464</v>
      </c>
      <c r="E100" s="665" t="n"/>
      <c r="F100" s="697" t="n">
        <v>0.35</v>
      </c>
      <c r="G100" s="38" t="n">
        <v>8</v>
      </c>
      <c r="H100" s="697" t="n">
        <v>2.8</v>
      </c>
      <c r="I100" s="69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99" t="n"/>
      <c r="P100" s="699" t="n"/>
      <c r="Q100" s="699" t="n"/>
      <c r="R100" s="665" t="n"/>
      <c r="S100" s="40" t="inlineStr"/>
      <c r="T100" s="40" t="inlineStr"/>
      <c r="U100" s="41" t="inlineStr">
        <is>
          <t>кг</t>
        </is>
      </c>
      <c r="V100" s="700" t="n">
        <v>0</v>
      </c>
      <c r="W100" s="70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30" t="n">
        <v>4680115883444</v>
      </c>
      <c r="E101" s="665" t="n"/>
      <c r="F101" s="697" t="n">
        <v>0.35</v>
      </c>
      <c r="G101" s="38" t="n">
        <v>8</v>
      </c>
      <c r="H101" s="697" t="n">
        <v>2.8</v>
      </c>
      <c r="I101" s="69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3" t="inlineStr">
        <is>
          <t>П/к колбасы «Аль-Ислами халяль» ф/в 0,35 фиброуз ТМ «Вязанка»</t>
        </is>
      </c>
      <c r="O101" s="699" t="n"/>
      <c r="P101" s="699" t="n"/>
      <c r="Q101" s="699" t="n"/>
      <c r="R101" s="665" t="n"/>
      <c r="S101" s="40" t="inlineStr"/>
      <c r="T101" s="40" t="inlineStr"/>
      <c r="U101" s="41" t="inlineStr">
        <is>
          <t>кг</t>
        </is>
      </c>
      <c r="V101" s="700" t="n">
        <v>0</v>
      </c>
      <c r="W101" s="70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0" t="n">
        <v>4680115883444</v>
      </c>
      <c r="E102" s="665" t="n"/>
      <c r="F102" s="697" t="n">
        <v>0.35</v>
      </c>
      <c r="G102" s="38" t="n">
        <v>8</v>
      </c>
      <c r="H102" s="697" t="n">
        <v>2.8</v>
      </c>
      <c r="I102" s="69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4" t="inlineStr">
        <is>
          <t>П/к колбасы «Аль-Ислами халяль» ф/в 0,35 фиброуз ТМ «Вязанка»</t>
        </is>
      </c>
      <c r="O102" s="699" t="n"/>
      <c r="P102" s="699" t="n"/>
      <c r="Q102" s="699" t="n"/>
      <c r="R102" s="665" t="n"/>
      <c r="S102" s="40" t="inlineStr"/>
      <c r="T102" s="40" t="inlineStr"/>
      <c r="U102" s="41" t="inlineStr">
        <is>
          <t>кг</t>
        </is>
      </c>
      <c r="V102" s="700" t="n">
        <v>0</v>
      </c>
      <c r="W102" s="70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702" t="n"/>
      <c r="N103" s="703" t="inlineStr">
        <is>
          <t>Итого</t>
        </is>
      </c>
      <c r="O103" s="673" t="n"/>
      <c r="P103" s="673" t="n"/>
      <c r="Q103" s="673" t="n"/>
      <c r="R103" s="673" t="n"/>
      <c r="S103" s="673" t="n"/>
      <c r="T103" s="674" t="n"/>
      <c r="U103" s="43" t="inlineStr">
        <is>
          <t>кор</t>
        </is>
      </c>
      <c r="V103" s="70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0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0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5" t="n"/>
      <c r="Z103" s="705" t="n"/>
    </row>
    <row r="104">
      <c r="A104" s="327" t="n"/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702" t="n"/>
      <c r="N104" s="703" t="inlineStr">
        <is>
          <t>Итого</t>
        </is>
      </c>
      <c r="O104" s="673" t="n"/>
      <c r="P104" s="673" t="n"/>
      <c r="Q104" s="673" t="n"/>
      <c r="R104" s="673" t="n"/>
      <c r="S104" s="673" t="n"/>
      <c r="T104" s="674" t="n"/>
      <c r="U104" s="43" t="inlineStr">
        <is>
          <t>кг</t>
        </is>
      </c>
      <c r="V104" s="704">
        <f>IFERROR(SUM(V93:V102),"0")</f>
        <v/>
      </c>
      <c r="W104" s="704">
        <f>IFERROR(SUM(W93:W102),"0")</f>
        <v/>
      </c>
      <c r="X104" s="43" t="n"/>
      <c r="Y104" s="705" t="n"/>
      <c r="Z104" s="705" t="n"/>
    </row>
    <row r="105" ht="14.25" customHeight="1">
      <c r="A105" s="344" t="inlineStr">
        <is>
          <t>Сосиски</t>
        </is>
      </c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27" t="n"/>
      <c r="N105" s="327" t="n"/>
      <c r="O105" s="327" t="n"/>
      <c r="P105" s="327" t="n"/>
      <c r="Q105" s="327" t="n"/>
      <c r="R105" s="327" t="n"/>
      <c r="S105" s="327" t="n"/>
      <c r="T105" s="327" t="n"/>
      <c r="U105" s="327" t="n"/>
      <c r="V105" s="327" t="n"/>
      <c r="W105" s="327" t="n"/>
      <c r="X105" s="327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65" t="n"/>
      <c r="F106" s="697" t="n">
        <v>1.4</v>
      </c>
      <c r="G106" s="38" t="n">
        <v>6</v>
      </c>
      <c r="H106" s="697" t="n">
        <v>8.4</v>
      </c>
      <c r="I106" s="69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55" t="inlineStr">
        <is>
          <t>Сосиски «Молокуши (Вязанка Молочные)» Весовые П/а мгс УВВ ТМ «Вязанка»</t>
        </is>
      </c>
      <c r="O106" s="699" t="n"/>
      <c r="P106" s="699" t="n"/>
      <c r="Q106" s="699" t="n"/>
      <c r="R106" s="665" t="n"/>
      <c r="S106" s="40" t="inlineStr"/>
      <c r="T106" s="40" t="inlineStr"/>
      <c r="U106" s="41" t="inlineStr">
        <is>
          <t>кг</t>
        </is>
      </c>
      <c r="V106" s="700" t="n">
        <v>0</v>
      </c>
      <c r="W106" s="70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0" t="n">
        <v>4607091386967</v>
      </c>
      <c r="E107" s="665" t="n"/>
      <c r="F107" s="697" t="n">
        <v>1.35</v>
      </c>
      <c r="G107" s="38" t="n">
        <v>6</v>
      </c>
      <c r="H107" s="697" t="n">
        <v>8.1</v>
      </c>
      <c r="I107" s="697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6" t="inlineStr">
        <is>
          <t>Сосиски Молокуши (Вязанка Молочные) Вязанка Весовые П/а мгс Вязанка</t>
        </is>
      </c>
      <c r="O107" s="699" t="n"/>
      <c r="P107" s="699" t="n"/>
      <c r="Q107" s="699" t="n"/>
      <c r="R107" s="665" t="n"/>
      <c r="S107" s="40" t="inlineStr"/>
      <c r="T107" s="40" t="inlineStr"/>
      <c r="U107" s="41" t="inlineStr">
        <is>
          <t>кг</t>
        </is>
      </c>
      <c r="V107" s="700" t="n">
        <v>0</v>
      </c>
      <c r="W107" s="70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0" t="n">
        <v>4607091385304</v>
      </c>
      <c r="E108" s="665" t="n"/>
      <c r="F108" s="697" t="n">
        <v>1.4</v>
      </c>
      <c r="G108" s="38" t="n">
        <v>6</v>
      </c>
      <c r="H108" s="697" t="n">
        <v>8.4</v>
      </c>
      <c r="I108" s="697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7" t="inlineStr">
        <is>
          <t>Сосиски «Рубленые» Весовые п/а мгс УВВ ТМ «Вязанка»</t>
        </is>
      </c>
      <c r="O108" s="699" t="n"/>
      <c r="P108" s="699" t="n"/>
      <c r="Q108" s="699" t="n"/>
      <c r="R108" s="665" t="n"/>
      <c r="S108" s="40" t="inlineStr"/>
      <c r="T108" s="40" t="inlineStr"/>
      <c r="U108" s="41" t="inlineStr">
        <is>
          <t>кг</t>
        </is>
      </c>
      <c r="V108" s="700" t="n">
        <v>0</v>
      </c>
      <c r="W108" s="70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0" t="n">
        <v>4607091386264</v>
      </c>
      <c r="E109" s="665" t="n"/>
      <c r="F109" s="697" t="n">
        <v>0.5</v>
      </c>
      <c r="G109" s="38" t="n">
        <v>6</v>
      </c>
      <c r="H109" s="697" t="n">
        <v>3</v>
      </c>
      <c r="I109" s="69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58">
        <f>HYPERLINK("https://abi.ru/products/Охлажденные/Вязанка/Вязанка/Сосиски/P002217/","Сосиски Венские Вязанка Фикс.вес 0,5 NDX мгс Вязанка")</f>
        <v/>
      </c>
      <c r="O109" s="699" t="n"/>
      <c r="P109" s="699" t="n"/>
      <c r="Q109" s="699" t="n"/>
      <c r="R109" s="665" t="n"/>
      <c r="S109" s="40" t="inlineStr"/>
      <c r="T109" s="40" t="inlineStr"/>
      <c r="U109" s="41" t="inlineStr">
        <is>
          <t>кг</t>
        </is>
      </c>
      <c r="V109" s="700" t="n">
        <v>0</v>
      </c>
      <c r="W109" s="70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0" t="n">
        <v>4680115882584</v>
      </c>
      <c r="E110" s="665" t="n"/>
      <c r="F110" s="697" t="n">
        <v>0.33</v>
      </c>
      <c r="G110" s="38" t="n">
        <v>8</v>
      </c>
      <c r="H110" s="697" t="n">
        <v>2.64</v>
      </c>
      <c r="I110" s="69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59" t="inlineStr">
        <is>
          <t>Сосиски Восточные халяль ТМ Вязанка полиамид в/у ф/в 0,33 кг НД Узбекистан АК</t>
        </is>
      </c>
      <c r="O110" s="699" t="n"/>
      <c r="P110" s="699" t="n"/>
      <c r="Q110" s="699" t="n"/>
      <c r="R110" s="665" t="n"/>
      <c r="S110" s="40" t="inlineStr"/>
      <c r="T110" s="40" t="inlineStr"/>
      <c r="U110" s="41" t="inlineStr">
        <is>
          <t>кг</t>
        </is>
      </c>
      <c r="V110" s="700" t="n">
        <v>0</v>
      </c>
      <c r="W110" s="70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0" t="n">
        <v>4680115882584</v>
      </c>
      <c r="E111" s="665" t="n"/>
      <c r="F111" s="697" t="n">
        <v>0.33</v>
      </c>
      <c r="G111" s="38" t="n">
        <v>8</v>
      </c>
      <c r="H111" s="697" t="n">
        <v>2.64</v>
      </c>
      <c r="I111" s="697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0" t="inlineStr">
        <is>
          <t>Сосиски Восточные халяль ТМ Вязанка полиамид в/у ф/в 0,33 кг Казахстан АК</t>
        </is>
      </c>
      <c r="O111" s="699" t="n"/>
      <c r="P111" s="699" t="n"/>
      <c r="Q111" s="699" t="n"/>
      <c r="R111" s="665" t="n"/>
      <c r="S111" s="40" t="inlineStr"/>
      <c r="T111" s="40" t="inlineStr"/>
      <c r="U111" s="41" t="inlineStr">
        <is>
          <t>кг</t>
        </is>
      </c>
      <c r="V111" s="700" t="n">
        <v>0</v>
      </c>
      <c r="W111" s="70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0" t="n">
        <v>4607091385731</v>
      </c>
      <c r="E112" s="665" t="n"/>
      <c r="F112" s="697" t="n">
        <v>0.45</v>
      </c>
      <c r="G112" s="38" t="n">
        <v>6</v>
      </c>
      <c r="H112" s="697" t="n">
        <v>2.7</v>
      </c>
      <c r="I112" s="697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1" t="inlineStr">
        <is>
          <t>Сосиски Молокуши (Вязанка Молочные) Вязанка Фикс.вес 0,45 П/а мгс Вязанка</t>
        </is>
      </c>
      <c r="O112" s="699" t="n"/>
      <c r="P112" s="699" t="n"/>
      <c r="Q112" s="699" t="n"/>
      <c r="R112" s="665" t="n"/>
      <c r="S112" s="40" t="inlineStr"/>
      <c r="T112" s="40" t="inlineStr"/>
      <c r="U112" s="41" t="inlineStr">
        <is>
          <t>кг</t>
        </is>
      </c>
      <c r="V112" s="700" t="n">
        <v>0</v>
      </c>
      <c r="W112" s="70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0" t="n">
        <v>4680115880214</v>
      </c>
      <c r="E113" s="665" t="n"/>
      <c r="F113" s="697" t="n">
        <v>0.45</v>
      </c>
      <c r="G113" s="38" t="n">
        <v>6</v>
      </c>
      <c r="H113" s="697" t="n">
        <v>2.7</v>
      </c>
      <c r="I113" s="697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2" t="inlineStr">
        <is>
          <t>Сосиски Молокуши миникушай Вязанка Ф/в 0,45 амилюкс мгс Вязанка</t>
        </is>
      </c>
      <c r="O113" s="699" t="n"/>
      <c r="P113" s="699" t="n"/>
      <c r="Q113" s="699" t="n"/>
      <c r="R113" s="665" t="n"/>
      <c r="S113" s="40" t="inlineStr"/>
      <c r="T113" s="40" t="inlineStr"/>
      <c r="U113" s="41" t="inlineStr">
        <is>
          <t>кг</t>
        </is>
      </c>
      <c r="V113" s="700" t="n">
        <v>0</v>
      </c>
      <c r="W113" s="701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0" t="n">
        <v>4680115880894</v>
      </c>
      <c r="E114" s="665" t="n"/>
      <c r="F114" s="697" t="n">
        <v>0.33</v>
      </c>
      <c r="G114" s="38" t="n">
        <v>6</v>
      </c>
      <c r="H114" s="697" t="n">
        <v>1.98</v>
      </c>
      <c r="I114" s="697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3" t="inlineStr">
        <is>
          <t>Сосиски Молокуши Миникушай Вязанка фикс.вес 0,33 п/а Вязанка</t>
        </is>
      </c>
      <c r="O114" s="699" t="n"/>
      <c r="P114" s="699" t="n"/>
      <c r="Q114" s="699" t="n"/>
      <c r="R114" s="665" t="n"/>
      <c r="S114" s="40" t="inlineStr"/>
      <c r="T114" s="40" t="inlineStr"/>
      <c r="U114" s="41" t="inlineStr">
        <is>
          <t>кг</t>
        </is>
      </c>
      <c r="V114" s="700" t="n">
        <v>0</v>
      </c>
      <c r="W114" s="70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0" t="n">
        <v>4607091385427</v>
      </c>
      <c r="E115" s="665" t="n"/>
      <c r="F115" s="697" t="n">
        <v>0.5</v>
      </c>
      <c r="G115" s="38" t="n">
        <v>6</v>
      </c>
      <c r="H115" s="697" t="n">
        <v>3</v>
      </c>
      <c r="I115" s="697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4">
        <f>HYPERLINK("https://abi.ru/products/Охлажденные/Вязанка/Вязанка/Сосиски/P003030/","Сосиски Рубленые Вязанка Фикс.вес 0,5 п/а мгс Вязанка")</f>
        <v/>
      </c>
      <c r="O115" s="699" t="n"/>
      <c r="P115" s="699" t="n"/>
      <c r="Q115" s="699" t="n"/>
      <c r="R115" s="665" t="n"/>
      <c r="S115" s="40" t="inlineStr"/>
      <c r="T115" s="40" t="inlineStr"/>
      <c r="U115" s="41" t="inlineStr">
        <is>
          <t>кг</t>
        </is>
      </c>
      <c r="V115" s="700" t="n">
        <v>0</v>
      </c>
      <c r="W115" s="70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0" t="n">
        <v>4680115882645</v>
      </c>
      <c r="E116" s="665" t="n"/>
      <c r="F116" s="697" t="n">
        <v>0.3</v>
      </c>
      <c r="G116" s="38" t="n">
        <v>6</v>
      </c>
      <c r="H116" s="697" t="n">
        <v>1.8</v>
      </c>
      <c r="I116" s="697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5" t="inlineStr">
        <is>
          <t>Сосиски «Сливушки с сыром» ф/в 0,3 п/а ТМ «Вязанка»</t>
        </is>
      </c>
      <c r="O116" s="699" t="n"/>
      <c r="P116" s="699" t="n"/>
      <c r="Q116" s="699" t="n"/>
      <c r="R116" s="665" t="n"/>
      <c r="S116" s="40" t="inlineStr"/>
      <c r="T116" s="40" t="inlineStr"/>
      <c r="U116" s="41" t="inlineStr">
        <is>
          <t>кг</t>
        </is>
      </c>
      <c r="V116" s="700" t="n">
        <v>0</v>
      </c>
      <c r="W116" s="701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7" t="n"/>
      <c r="C117" s="327" t="n"/>
      <c r="D117" s="327" t="n"/>
      <c r="E117" s="327" t="n"/>
      <c r="F117" s="327" t="n"/>
      <c r="G117" s="327" t="n"/>
      <c r="H117" s="327" t="n"/>
      <c r="I117" s="327" t="n"/>
      <c r="J117" s="327" t="n"/>
      <c r="K117" s="327" t="n"/>
      <c r="L117" s="327" t="n"/>
      <c r="M117" s="702" t="n"/>
      <c r="N117" s="703" t="inlineStr">
        <is>
          <t>Итого</t>
        </is>
      </c>
      <c r="O117" s="673" t="n"/>
      <c r="P117" s="673" t="n"/>
      <c r="Q117" s="673" t="n"/>
      <c r="R117" s="673" t="n"/>
      <c r="S117" s="673" t="n"/>
      <c r="T117" s="674" t="n"/>
      <c r="U117" s="43" t="inlineStr">
        <is>
          <t>кор</t>
        </is>
      </c>
      <c r="V117" s="70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5" t="n"/>
      <c r="Z117" s="705" t="n"/>
    </row>
    <row r="118">
      <c r="A118" s="327" t="n"/>
      <c r="B118" s="327" t="n"/>
      <c r="C118" s="327" t="n"/>
      <c r="D118" s="327" t="n"/>
      <c r="E118" s="327" t="n"/>
      <c r="F118" s="327" t="n"/>
      <c r="G118" s="327" t="n"/>
      <c r="H118" s="327" t="n"/>
      <c r="I118" s="327" t="n"/>
      <c r="J118" s="327" t="n"/>
      <c r="K118" s="327" t="n"/>
      <c r="L118" s="327" t="n"/>
      <c r="M118" s="702" t="n"/>
      <c r="N118" s="703" t="inlineStr">
        <is>
          <t>Итого</t>
        </is>
      </c>
      <c r="O118" s="673" t="n"/>
      <c r="P118" s="673" t="n"/>
      <c r="Q118" s="673" t="n"/>
      <c r="R118" s="673" t="n"/>
      <c r="S118" s="673" t="n"/>
      <c r="T118" s="674" t="n"/>
      <c r="U118" s="43" t="inlineStr">
        <is>
          <t>кг</t>
        </is>
      </c>
      <c r="V118" s="704">
        <f>IFERROR(SUM(V106:V116),"0")</f>
        <v/>
      </c>
      <c r="W118" s="704">
        <f>IFERROR(SUM(W106:W116),"0")</f>
        <v/>
      </c>
      <c r="X118" s="43" t="n"/>
      <c r="Y118" s="705" t="n"/>
      <c r="Z118" s="705" t="n"/>
    </row>
    <row r="119" ht="14.25" customHeight="1">
      <c r="A119" s="344" t="inlineStr">
        <is>
          <t>Сардельки</t>
        </is>
      </c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27" t="n"/>
      <c r="N119" s="327" t="n"/>
      <c r="O119" s="327" t="n"/>
      <c r="P119" s="327" t="n"/>
      <c r="Q119" s="327" t="n"/>
      <c r="R119" s="327" t="n"/>
      <c r="S119" s="327" t="n"/>
      <c r="T119" s="327" t="n"/>
      <c r="U119" s="327" t="n"/>
      <c r="V119" s="327" t="n"/>
      <c r="W119" s="327" t="n"/>
      <c r="X119" s="327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0" t="n">
        <v>4607091383065</v>
      </c>
      <c r="E120" s="665" t="n"/>
      <c r="F120" s="697" t="n">
        <v>0.83</v>
      </c>
      <c r="G120" s="38" t="n">
        <v>4</v>
      </c>
      <c r="H120" s="697" t="n">
        <v>3.32</v>
      </c>
      <c r="I120" s="697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99" t="n"/>
      <c r="P120" s="699" t="n"/>
      <c r="Q120" s="699" t="n"/>
      <c r="R120" s="665" t="n"/>
      <c r="S120" s="40" t="inlineStr"/>
      <c r="T120" s="40" t="inlineStr"/>
      <c r="U120" s="41" t="inlineStr">
        <is>
          <t>кг</t>
        </is>
      </c>
      <c r="V120" s="700" t="n">
        <v>0</v>
      </c>
      <c r="W120" s="701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30" t="n">
        <v>4680115881532</v>
      </c>
      <c r="E121" s="665" t="n"/>
      <c r="F121" s="697" t="n">
        <v>1.35</v>
      </c>
      <c r="G121" s="38" t="n">
        <v>6</v>
      </c>
      <c r="H121" s="697" t="n">
        <v>8.1</v>
      </c>
      <c r="I121" s="697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67">
        <f>HYPERLINK("https://abi.ru/products/Охлажденные/Вязанка/Вязанка/Сардельки/P003237/","Сардельки «Филейские» Весовые NDX мгс ТМ «Вязанка»")</f>
        <v/>
      </c>
      <c r="O121" s="699" t="n"/>
      <c r="P121" s="699" t="n"/>
      <c r="Q121" s="699" t="n"/>
      <c r="R121" s="665" t="n"/>
      <c r="S121" s="40" t="inlineStr"/>
      <c r="T121" s="40" t="inlineStr"/>
      <c r="U121" s="41" t="inlineStr">
        <is>
          <t>кг</t>
        </is>
      </c>
      <c r="V121" s="700" t="n">
        <v>0</v>
      </c>
      <c r="W121" s="70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0" t="n">
        <v>4680115881532</v>
      </c>
      <c r="E122" s="665" t="n"/>
      <c r="F122" s="697" t="n">
        <v>1.4</v>
      </c>
      <c r="G122" s="38" t="n">
        <v>6</v>
      </c>
      <c r="H122" s="697" t="n">
        <v>8.4</v>
      </c>
      <c r="I122" s="697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8" t="inlineStr">
        <is>
          <t>Сардельки «Филейские» Весовые н/о мгс ТМ «Вязанка»</t>
        </is>
      </c>
      <c r="O122" s="699" t="n"/>
      <c r="P122" s="699" t="n"/>
      <c r="Q122" s="699" t="n"/>
      <c r="R122" s="665" t="n"/>
      <c r="S122" s="40" t="inlineStr"/>
      <c r="T122" s="40" t="inlineStr"/>
      <c r="U122" s="41" t="inlineStr">
        <is>
          <t>кг</t>
        </is>
      </c>
      <c r="V122" s="700" t="n">
        <v>0</v>
      </c>
      <c r="W122" s="70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330" t="n">
        <v>4680115882652</v>
      </c>
      <c r="E123" s="665" t="n"/>
      <c r="F123" s="697" t="n">
        <v>0.33</v>
      </c>
      <c r="G123" s="38" t="n">
        <v>6</v>
      </c>
      <c r="H123" s="697" t="n">
        <v>1.98</v>
      </c>
      <c r="I123" s="69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69" t="inlineStr">
        <is>
          <t>Сардельки «Сливушки с сыром #минидельки» ф/в 0,33 айпил ТМ «Вязанка»</t>
        </is>
      </c>
      <c r="O123" s="699" t="n"/>
      <c r="P123" s="699" t="n"/>
      <c r="Q123" s="699" t="n"/>
      <c r="R123" s="665" t="n"/>
      <c r="S123" s="40" t="inlineStr"/>
      <c r="T123" s="40" t="inlineStr"/>
      <c r="U123" s="41" t="inlineStr">
        <is>
          <t>кг</t>
        </is>
      </c>
      <c r="V123" s="700" t="n">
        <v>0</v>
      </c>
      <c r="W123" s="70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330" t="n">
        <v>4680115880238</v>
      </c>
      <c r="E124" s="665" t="n"/>
      <c r="F124" s="697" t="n">
        <v>0.33</v>
      </c>
      <c r="G124" s="38" t="n">
        <v>6</v>
      </c>
      <c r="H124" s="697" t="n">
        <v>1.98</v>
      </c>
      <c r="I124" s="69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7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699" t="n"/>
      <c r="P124" s="699" t="n"/>
      <c r="Q124" s="699" t="n"/>
      <c r="R124" s="665" t="n"/>
      <c r="S124" s="40" t="inlineStr"/>
      <c r="T124" s="40" t="inlineStr"/>
      <c r="U124" s="41" t="inlineStr">
        <is>
          <t>кг</t>
        </is>
      </c>
      <c r="V124" s="700" t="n">
        <v>0</v>
      </c>
      <c r="W124" s="70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330" t="n">
        <v>4680115881464</v>
      </c>
      <c r="E125" s="665" t="n"/>
      <c r="F125" s="697" t="n">
        <v>0.4</v>
      </c>
      <c r="G125" s="38" t="n">
        <v>6</v>
      </c>
      <c r="H125" s="697" t="n">
        <v>2.4</v>
      </c>
      <c r="I125" s="69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771" t="inlineStr">
        <is>
          <t>Сардельки «Филейские» Фикс.вес 0,4 NDX мгс ТМ «Вязанка»</t>
        </is>
      </c>
      <c r="O125" s="699" t="n"/>
      <c r="P125" s="699" t="n"/>
      <c r="Q125" s="699" t="n"/>
      <c r="R125" s="665" t="n"/>
      <c r="S125" s="40" t="inlineStr"/>
      <c r="T125" s="40" t="inlineStr"/>
      <c r="U125" s="41" t="inlineStr">
        <is>
          <t>кг</t>
        </is>
      </c>
      <c r="V125" s="700" t="n">
        <v>0</v>
      </c>
      <c r="W125" s="70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339" t="n"/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702" t="n"/>
      <c r="N126" s="703" t="inlineStr">
        <is>
          <t>Итого</t>
        </is>
      </c>
      <c r="O126" s="673" t="n"/>
      <c r="P126" s="673" t="n"/>
      <c r="Q126" s="673" t="n"/>
      <c r="R126" s="673" t="n"/>
      <c r="S126" s="673" t="n"/>
      <c r="T126" s="674" t="n"/>
      <c r="U126" s="43" t="inlineStr">
        <is>
          <t>кор</t>
        </is>
      </c>
      <c r="V126" s="704">
        <f>IFERROR(V120/H120,"0")+IFERROR(V121/H121,"0")+IFERROR(V122/H122,"0")+IFERROR(V123/H123,"0")+IFERROR(V124/H124,"0")+IFERROR(V125/H125,"0")</f>
        <v/>
      </c>
      <c r="W126" s="704">
        <f>IFERROR(W120/H120,"0")+IFERROR(W121/H121,"0")+IFERROR(W122/H122,"0")+IFERROR(W123/H123,"0")+IFERROR(W124/H124,"0")+IFERROR(W125/H125,"0")</f>
        <v/>
      </c>
      <c r="X126" s="704">
        <f>IFERROR(IF(X120="",0,X120),"0")+IFERROR(IF(X121="",0,X121),"0")+IFERROR(IF(X122="",0,X122),"0")+IFERROR(IF(X123="",0,X123),"0")+IFERROR(IF(X124="",0,X124),"0")+IFERROR(IF(X125="",0,X125),"0")</f>
        <v/>
      </c>
      <c r="Y126" s="705" t="n"/>
      <c r="Z126" s="705" t="n"/>
    </row>
    <row r="127">
      <c r="A127" s="327" t="n"/>
      <c r="B127" s="327" t="n"/>
      <c r="C127" s="327" t="n"/>
      <c r="D127" s="327" t="n"/>
      <c r="E127" s="327" t="n"/>
      <c r="F127" s="327" t="n"/>
      <c r="G127" s="327" t="n"/>
      <c r="H127" s="327" t="n"/>
      <c r="I127" s="327" t="n"/>
      <c r="J127" s="327" t="n"/>
      <c r="K127" s="327" t="n"/>
      <c r="L127" s="327" t="n"/>
      <c r="M127" s="702" t="n"/>
      <c r="N127" s="703" t="inlineStr">
        <is>
          <t>Итого</t>
        </is>
      </c>
      <c r="O127" s="673" t="n"/>
      <c r="P127" s="673" t="n"/>
      <c r="Q127" s="673" t="n"/>
      <c r="R127" s="673" t="n"/>
      <c r="S127" s="673" t="n"/>
      <c r="T127" s="674" t="n"/>
      <c r="U127" s="43" t="inlineStr">
        <is>
          <t>кг</t>
        </is>
      </c>
      <c r="V127" s="704">
        <f>IFERROR(SUM(V120:V125),"0")</f>
        <v/>
      </c>
      <c r="W127" s="704">
        <f>IFERROR(SUM(W120:W125),"0")</f>
        <v/>
      </c>
      <c r="X127" s="43" t="n"/>
      <c r="Y127" s="705" t="n"/>
      <c r="Z127" s="705" t="n"/>
    </row>
    <row r="128" ht="16.5" customHeight="1">
      <c r="A128" s="355" t="inlineStr">
        <is>
          <t>Сливушки</t>
        </is>
      </c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27" t="n"/>
      <c r="N128" s="327" t="n"/>
      <c r="O128" s="327" t="n"/>
      <c r="P128" s="327" t="n"/>
      <c r="Q128" s="327" t="n"/>
      <c r="R128" s="327" t="n"/>
      <c r="S128" s="327" t="n"/>
      <c r="T128" s="327" t="n"/>
      <c r="U128" s="327" t="n"/>
      <c r="V128" s="327" t="n"/>
      <c r="W128" s="327" t="n"/>
      <c r="X128" s="327" t="n"/>
      <c r="Y128" s="355" t="n"/>
      <c r="Z128" s="355" t="n"/>
    </row>
    <row r="129" ht="14.25" customHeight="1">
      <c r="A129" s="344" t="inlineStr">
        <is>
          <t>Сосиски</t>
        </is>
      </c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27" t="n"/>
      <c r="N129" s="327" t="n"/>
      <c r="O129" s="327" t="n"/>
      <c r="P129" s="327" t="n"/>
      <c r="Q129" s="327" t="n"/>
      <c r="R129" s="327" t="n"/>
      <c r="S129" s="327" t="n"/>
      <c r="T129" s="327" t="n"/>
      <c r="U129" s="327" t="n"/>
      <c r="V129" s="327" t="n"/>
      <c r="W129" s="327" t="n"/>
      <c r="X129" s="327" t="n"/>
      <c r="Y129" s="344" t="n"/>
      <c r="Z129" s="344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30" t="n">
        <v>4607091385168</v>
      </c>
      <c r="E130" s="665" t="n"/>
      <c r="F130" s="697" t="n">
        <v>1.4</v>
      </c>
      <c r="G130" s="38" t="n">
        <v>6</v>
      </c>
      <c r="H130" s="697" t="n">
        <v>8.4</v>
      </c>
      <c r="I130" s="69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72" t="inlineStr">
        <is>
          <t>Сосиски «Вязанка Сливочные» Весовые П/а мгс ТМ «Вязанка»</t>
        </is>
      </c>
      <c r="O130" s="699" t="n"/>
      <c r="P130" s="699" t="n"/>
      <c r="Q130" s="699" t="n"/>
      <c r="R130" s="665" t="n"/>
      <c r="S130" s="40" t="inlineStr"/>
      <c r="T130" s="40" t="inlineStr"/>
      <c r="U130" s="41" t="inlineStr">
        <is>
          <t>кг</t>
        </is>
      </c>
      <c r="V130" s="700" t="n">
        <v>0</v>
      </c>
      <c r="W130" s="70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30" t="n">
        <v>4607091383256</v>
      </c>
      <c r="E131" s="665" t="n"/>
      <c r="F131" s="697" t="n">
        <v>0.33</v>
      </c>
      <c r="G131" s="38" t="n">
        <v>6</v>
      </c>
      <c r="H131" s="697" t="n">
        <v>1.98</v>
      </c>
      <c r="I131" s="69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699" t="n"/>
      <c r="P131" s="699" t="n"/>
      <c r="Q131" s="699" t="n"/>
      <c r="R131" s="665" t="n"/>
      <c r="S131" s="40" t="inlineStr"/>
      <c r="T131" s="40" t="inlineStr"/>
      <c r="U131" s="41" t="inlineStr">
        <is>
          <t>кг</t>
        </is>
      </c>
      <c r="V131" s="700" t="n">
        <v>0</v>
      </c>
      <c r="W131" s="70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30" t="n">
        <v>4607091385748</v>
      </c>
      <c r="E132" s="665" t="n"/>
      <c r="F132" s="697" t="n">
        <v>0.45</v>
      </c>
      <c r="G132" s="38" t="n">
        <v>6</v>
      </c>
      <c r="H132" s="697" t="n">
        <v>2.7</v>
      </c>
      <c r="I132" s="69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699" t="n"/>
      <c r="P132" s="699" t="n"/>
      <c r="Q132" s="699" t="n"/>
      <c r="R132" s="665" t="n"/>
      <c r="S132" s="40" t="inlineStr"/>
      <c r="T132" s="40" t="inlineStr"/>
      <c r="U132" s="41" t="inlineStr">
        <is>
          <t>кг</t>
        </is>
      </c>
      <c r="V132" s="700" t="n">
        <v>0</v>
      </c>
      <c r="W132" s="70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39" t="n"/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702" t="n"/>
      <c r="N133" s="703" t="inlineStr">
        <is>
          <t>Итого</t>
        </is>
      </c>
      <c r="O133" s="673" t="n"/>
      <c r="P133" s="673" t="n"/>
      <c r="Q133" s="673" t="n"/>
      <c r="R133" s="673" t="n"/>
      <c r="S133" s="673" t="n"/>
      <c r="T133" s="674" t="n"/>
      <c r="U133" s="43" t="inlineStr">
        <is>
          <t>кор</t>
        </is>
      </c>
      <c r="V133" s="704">
        <f>IFERROR(V130/H130,"0")+IFERROR(V131/H131,"0")+IFERROR(V132/H132,"0")</f>
        <v/>
      </c>
      <c r="W133" s="704">
        <f>IFERROR(W130/H130,"0")+IFERROR(W131/H131,"0")+IFERROR(W132/H132,"0")</f>
        <v/>
      </c>
      <c r="X133" s="704">
        <f>IFERROR(IF(X130="",0,X130),"0")+IFERROR(IF(X131="",0,X131),"0")+IFERROR(IF(X132="",0,X132),"0")</f>
        <v/>
      </c>
      <c r="Y133" s="705" t="n"/>
      <c r="Z133" s="705" t="n"/>
    </row>
    <row r="134">
      <c r="A134" s="327" t="n"/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702" t="n"/>
      <c r="N134" s="703" t="inlineStr">
        <is>
          <t>Итого</t>
        </is>
      </c>
      <c r="O134" s="673" t="n"/>
      <c r="P134" s="673" t="n"/>
      <c r="Q134" s="673" t="n"/>
      <c r="R134" s="673" t="n"/>
      <c r="S134" s="673" t="n"/>
      <c r="T134" s="674" t="n"/>
      <c r="U134" s="43" t="inlineStr">
        <is>
          <t>кг</t>
        </is>
      </c>
      <c r="V134" s="704">
        <f>IFERROR(SUM(V130:V132),"0")</f>
        <v/>
      </c>
      <c r="W134" s="704">
        <f>IFERROR(SUM(W130:W132),"0")</f>
        <v/>
      </c>
      <c r="X134" s="43" t="n"/>
      <c r="Y134" s="705" t="n"/>
      <c r="Z134" s="705" t="n"/>
    </row>
    <row r="135" ht="27.75" customHeight="1">
      <c r="A135" s="354" t="inlineStr">
        <is>
          <t>Стародворье</t>
        </is>
      </c>
      <c r="B135" s="696" t="n"/>
      <c r="C135" s="696" t="n"/>
      <c r="D135" s="696" t="n"/>
      <c r="E135" s="696" t="n"/>
      <c r="F135" s="696" t="n"/>
      <c r="G135" s="696" t="n"/>
      <c r="H135" s="696" t="n"/>
      <c r="I135" s="696" t="n"/>
      <c r="J135" s="696" t="n"/>
      <c r="K135" s="696" t="n"/>
      <c r="L135" s="696" t="n"/>
      <c r="M135" s="696" t="n"/>
      <c r="N135" s="696" t="n"/>
      <c r="O135" s="696" t="n"/>
      <c r="P135" s="696" t="n"/>
      <c r="Q135" s="696" t="n"/>
      <c r="R135" s="696" t="n"/>
      <c r="S135" s="696" t="n"/>
      <c r="T135" s="696" t="n"/>
      <c r="U135" s="696" t="n"/>
      <c r="V135" s="696" t="n"/>
      <c r="W135" s="696" t="n"/>
      <c r="X135" s="696" t="n"/>
      <c r="Y135" s="55" t="n"/>
      <c r="Z135" s="55" t="n"/>
    </row>
    <row r="136" ht="16.5" customHeight="1">
      <c r="A136" s="355" t="inlineStr">
        <is>
          <t>Золоченная в печи</t>
        </is>
      </c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27" t="n"/>
      <c r="N136" s="327" t="n"/>
      <c r="O136" s="327" t="n"/>
      <c r="P136" s="327" t="n"/>
      <c r="Q136" s="327" t="n"/>
      <c r="R136" s="327" t="n"/>
      <c r="S136" s="327" t="n"/>
      <c r="T136" s="327" t="n"/>
      <c r="U136" s="327" t="n"/>
      <c r="V136" s="327" t="n"/>
      <c r="W136" s="327" t="n"/>
      <c r="X136" s="327" t="n"/>
      <c r="Y136" s="355" t="n"/>
      <c r="Z136" s="355" t="n"/>
    </row>
    <row r="137" ht="14.25" customHeight="1">
      <c r="A137" s="344" t="inlineStr">
        <is>
          <t>Вареные колбасы</t>
        </is>
      </c>
      <c r="B137" s="327" t="n"/>
      <c r="C137" s="327" t="n"/>
      <c r="D137" s="327" t="n"/>
      <c r="E137" s="327" t="n"/>
      <c r="F137" s="327" t="n"/>
      <c r="G137" s="327" t="n"/>
      <c r="H137" s="327" t="n"/>
      <c r="I137" s="327" t="n"/>
      <c r="J137" s="327" t="n"/>
      <c r="K137" s="327" t="n"/>
      <c r="L137" s="327" t="n"/>
      <c r="M137" s="327" t="n"/>
      <c r="N137" s="327" t="n"/>
      <c r="O137" s="327" t="n"/>
      <c r="P137" s="327" t="n"/>
      <c r="Q137" s="327" t="n"/>
      <c r="R137" s="327" t="n"/>
      <c r="S137" s="327" t="n"/>
      <c r="T137" s="327" t="n"/>
      <c r="U137" s="327" t="n"/>
      <c r="V137" s="327" t="n"/>
      <c r="W137" s="327" t="n"/>
      <c r="X137" s="327" t="n"/>
      <c r="Y137" s="344" t="n"/>
      <c r="Z137" s="34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30" t="n">
        <v>4607091383423</v>
      </c>
      <c r="E138" s="665" t="n"/>
      <c r="F138" s="697" t="n">
        <v>1.35</v>
      </c>
      <c r="G138" s="38" t="n">
        <v>8</v>
      </c>
      <c r="H138" s="697" t="n">
        <v>10.8</v>
      </c>
      <c r="I138" s="69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699" t="n"/>
      <c r="P138" s="699" t="n"/>
      <c r="Q138" s="699" t="n"/>
      <c r="R138" s="665" t="n"/>
      <c r="S138" s="40" t="inlineStr"/>
      <c r="T138" s="40" t="inlineStr"/>
      <c r="U138" s="41" t="inlineStr">
        <is>
          <t>кг</t>
        </is>
      </c>
      <c r="V138" s="700" t="n">
        <v>0</v>
      </c>
      <c r="W138" s="70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30" t="n">
        <v>4607091381405</v>
      </c>
      <c r="E139" s="665" t="n"/>
      <c r="F139" s="697" t="n">
        <v>1.35</v>
      </c>
      <c r="G139" s="38" t="n">
        <v>8</v>
      </c>
      <c r="H139" s="697" t="n">
        <v>10.8</v>
      </c>
      <c r="I139" s="69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699" t="n"/>
      <c r="P139" s="699" t="n"/>
      <c r="Q139" s="699" t="n"/>
      <c r="R139" s="665" t="n"/>
      <c r="S139" s="40" t="inlineStr"/>
      <c r="T139" s="40" t="inlineStr"/>
      <c r="U139" s="41" t="inlineStr">
        <is>
          <t>кг</t>
        </is>
      </c>
      <c r="V139" s="700" t="n">
        <v>0</v>
      </c>
      <c r="W139" s="70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30" t="n">
        <v>4607091386516</v>
      </c>
      <c r="E140" s="665" t="n"/>
      <c r="F140" s="697" t="n">
        <v>1.4</v>
      </c>
      <c r="G140" s="38" t="n">
        <v>8</v>
      </c>
      <c r="H140" s="697" t="n">
        <v>11.2</v>
      </c>
      <c r="I140" s="69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699" t="n"/>
      <c r="P140" s="699" t="n"/>
      <c r="Q140" s="699" t="n"/>
      <c r="R140" s="665" t="n"/>
      <c r="S140" s="40" t="inlineStr"/>
      <c r="T140" s="40" t="inlineStr"/>
      <c r="U140" s="41" t="inlineStr">
        <is>
          <t>кг</t>
        </is>
      </c>
      <c r="V140" s="700" t="n">
        <v>0</v>
      </c>
      <c r="W140" s="70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39" t="n"/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702" t="n"/>
      <c r="N141" s="703" t="inlineStr">
        <is>
          <t>Итого</t>
        </is>
      </c>
      <c r="O141" s="673" t="n"/>
      <c r="P141" s="673" t="n"/>
      <c r="Q141" s="673" t="n"/>
      <c r="R141" s="673" t="n"/>
      <c r="S141" s="673" t="n"/>
      <c r="T141" s="674" t="n"/>
      <c r="U141" s="43" t="inlineStr">
        <is>
          <t>кор</t>
        </is>
      </c>
      <c r="V141" s="704">
        <f>IFERROR(V138/H138,"0")+IFERROR(V139/H139,"0")+IFERROR(V140/H140,"0")</f>
        <v/>
      </c>
      <c r="W141" s="704">
        <f>IFERROR(W138/H138,"0")+IFERROR(W139/H139,"0")+IFERROR(W140/H140,"0")</f>
        <v/>
      </c>
      <c r="X141" s="704">
        <f>IFERROR(IF(X138="",0,X138),"0")+IFERROR(IF(X139="",0,X139),"0")+IFERROR(IF(X140="",0,X140),"0")</f>
        <v/>
      </c>
      <c r="Y141" s="705" t="n"/>
      <c r="Z141" s="705" t="n"/>
    </row>
    <row r="142">
      <c r="A142" s="327" t="n"/>
      <c r="B142" s="327" t="n"/>
      <c r="C142" s="327" t="n"/>
      <c r="D142" s="327" t="n"/>
      <c r="E142" s="327" t="n"/>
      <c r="F142" s="327" t="n"/>
      <c r="G142" s="327" t="n"/>
      <c r="H142" s="327" t="n"/>
      <c r="I142" s="327" t="n"/>
      <c r="J142" s="327" t="n"/>
      <c r="K142" s="327" t="n"/>
      <c r="L142" s="327" t="n"/>
      <c r="M142" s="702" t="n"/>
      <c r="N142" s="703" t="inlineStr">
        <is>
          <t>Итого</t>
        </is>
      </c>
      <c r="O142" s="673" t="n"/>
      <c r="P142" s="673" t="n"/>
      <c r="Q142" s="673" t="n"/>
      <c r="R142" s="673" t="n"/>
      <c r="S142" s="673" t="n"/>
      <c r="T142" s="674" t="n"/>
      <c r="U142" s="43" t="inlineStr">
        <is>
          <t>кг</t>
        </is>
      </c>
      <c r="V142" s="704">
        <f>IFERROR(SUM(V138:V140),"0")</f>
        <v/>
      </c>
      <c r="W142" s="704">
        <f>IFERROR(SUM(W138:W140),"0")</f>
        <v/>
      </c>
      <c r="X142" s="43" t="n"/>
      <c r="Y142" s="705" t="n"/>
      <c r="Z142" s="705" t="n"/>
    </row>
    <row r="143" ht="16.5" customHeight="1">
      <c r="A143" s="355" t="inlineStr">
        <is>
          <t>Мясорубская</t>
        </is>
      </c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27" t="n"/>
      <c r="N143" s="327" t="n"/>
      <c r="O143" s="327" t="n"/>
      <c r="P143" s="327" t="n"/>
      <c r="Q143" s="327" t="n"/>
      <c r="R143" s="327" t="n"/>
      <c r="S143" s="327" t="n"/>
      <c r="T143" s="327" t="n"/>
      <c r="U143" s="327" t="n"/>
      <c r="V143" s="327" t="n"/>
      <c r="W143" s="327" t="n"/>
      <c r="X143" s="327" t="n"/>
      <c r="Y143" s="355" t="n"/>
      <c r="Z143" s="355" t="n"/>
    </row>
    <row r="144" ht="14.25" customHeight="1">
      <c r="A144" s="344" t="inlineStr">
        <is>
          <t>Копченые колбасы</t>
        </is>
      </c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27" t="n"/>
      <c r="N144" s="327" t="n"/>
      <c r="O144" s="327" t="n"/>
      <c r="P144" s="327" t="n"/>
      <c r="Q144" s="327" t="n"/>
      <c r="R144" s="327" t="n"/>
      <c r="S144" s="327" t="n"/>
      <c r="T144" s="327" t="n"/>
      <c r="U144" s="327" t="n"/>
      <c r="V144" s="327" t="n"/>
      <c r="W144" s="327" t="n"/>
      <c r="X144" s="327" t="n"/>
      <c r="Y144" s="344" t="n"/>
      <c r="Z144" s="34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30" t="n">
        <v>4680115880993</v>
      </c>
      <c r="E145" s="665" t="n"/>
      <c r="F145" s="697" t="n">
        <v>0.7</v>
      </c>
      <c r="G145" s="38" t="n">
        <v>6</v>
      </c>
      <c r="H145" s="697" t="n">
        <v>4.2</v>
      </c>
      <c r="I145" s="69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699" t="n"/>
      <c r="P145" s="699" t="n"/>
      <c r="Q145" s="699" t="n"/>
      <c r="R145" s="665" t="n"/>
      <c r="S145" s="40" t="inlineStr"/>
      <c r="T145" s="40" t="inlineStr"/>
      <c r="U145" s="41" t="inlineStr">
        <is>
          <t>кг</t>
        </is>
      </c>
      <c r="V145" s="700" t="n">
        <v>0</v>
      </c>
      <c r="W145" s="70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30" t="n">
        <v>4680115881761</v>
      </c>
      <c r="E146" s="665" t="n"/>
      <c r="F146" s="697" t="n">
        <v>0.7</v>
      </c>
      <c r="G146" s="38" t="n">
        <v>6</v>
      </c>
      <c r="H146" s="697" t="n">
        <v>4.2</v>
      </c>
      <c r="I146" s="69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699" t="n"/>
      <c r="P146" s="699" t="n"/>
      <c r="Q146" s="699" t="n"/>
      <c r="R146" s="665" t="n"/>
      <c r="S146" s="40" t="inlineStr"/>
      <c r="T146" s="40" t="inlineStr"/>
      <c r="U146" s="41" t="inlineStr">
        <is>
          <t>кг</t>
        </is>
      </c>
      <c r="V146" s="700" t="n">
        <v>0</v>
      </c>
      <c r="W146" s="70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30" t="n">
        <v>4680115881563</v>
      </c>
      <c r="E147" s="665" t="n"/>
      <c r="F147" s="697" t="n">
        <v>0.7</v>
      </c>
      <c r="G147" s="38" t="n">
        <v>6</v>
      </c>
      <c r="H147" s="697" t="n">
        <v>4.2</v>
      </c>
      <c r="I147" s="697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699" t="n"/>
      <c r="P147" s="699" t="n"/>
      <c r="Q147" s="699" t="n"/>
      <c r="R147" s="665" t="n"/>
      <c r="S147" s="40" t="inlineStr"/>
      <c r="T147" s="40" t="inlineStr"/>
      <c r="U147" s="41" t="inlineStr">
        <is>
          <t>кг</t>
        </is>
      </c>
      <c r="V147" s="700" t="n">
        <v>0</v>
      </c>
      <c r="W147" s="70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30" t="n">
        <v>4680115880986</v>
      </c>
      <c r="E148" s="665" t="n"/>
      <c r="F148" s="697" t="n">
        <v>0.35</v>
      </c>
      <c r="G148" s="38" t="n">
        <v>6</v>
      </c>
      <c r="H148" s="697" t="n">
        <v>2.1</v>
      </c>
      <c r="I148" s="69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699" t="n"/>
      <c r="P148" s="699" t="n"/>
      <c r="Q148" s="699" t="n"/>
      <c r="R148" s="665" t="n"/>
      <c r="S148" s="40" t="inlineStr"/>
      <c r="T148" s="40" t="inlineStr"/>
      <c r="U148" s="41" t="inlineStr">
        <is>
          <t>кг</t>
        </is>
      </c>
      <c r="V148" s="700" t="n">
        <v>0</v>
      </c>
      <c r="W148" s="70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30" t="n">
        <v>4680115880207</v>
      </c>
      <c r="E149" s="665" t="n"/>
      <c r="F149" s="697" t="n">
        <v>0.4</v>
      </c>
      <c r="G149" s="38" t="n">
        <v>6</v>
      </c>
      <c r="H149" s="697" t="n">
        <v>2.4</v>
      </c>
      <c r="I149" s="697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699" t="n"/>
      <c r="P149" s="699" t="n"/>
      <c r="Q149" s="699" t="n"/>
      <c r="R149" s="665" t="n"/>
      <c r="S149" s="40" t="inlineStr"/>
      <c r="T149" s="40" t="inlineStr"/>
      <c r="U149" s="41" t="inlineStr">
        <is>
          <t>кг</t>
        </is>
      </c>
      <c r="V149" s="700" t="n">
        <v>0</v>
      </c>
      <c r="W149" s="70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30" t="n">
        <v>4680115881785</v>
      </c>
      <c r="E150" s="665" t="n"/>
      <c r="F150" s="697" t="n">
        <v>0.35</v>
      </c>
      <c r="G150" s="38" t="n">
        <v>6</v>
      </c>
      <c r="H150" s="697" t="n">
        <v>2.1</v>
      </c>
      <c r="I150" s="697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699" t="n"/>
      <c r="P150" s="699" t="n"/>
      <c r="Q150" s="699" t="n"/>
      <c r="R150" s="665" t="n"/>
      <c r="S150" s="40" t="inlineStr"/>
      <c r="T150" s="40" t="inlineStr"/>
      <c r="U150" s="41" t="inlineStr">
        <is>
          <t>кг</t>
        </is>
      </c>
      <c r="V150" s="700" t="n">
        <v>0</v>
      </c>
      <c r="W150" s="70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30" t="n">
        <v>4680115881679</v>
      </c>
      <c r="E151" s="665" t="n"/>
      <c r="F151" s="697" t="n">
        <v>0.35</v>
      </c>
      <c r="G151" s="38" t="n">
        <v>6</v>
      </c>
      <c r="H151" s="697" t="n">
        <v>2.1</v>
      </c>
      <c r="I151" s="697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699" t="n"/>
      <c r="P151" s="699" t="n"/>
      <c r="Q151" s="699" t="n"/>
      <c r="R151" s="665" t="n"/>
      <c r="S151" s="40" t="inlineStr"/>
      <c r="T151" s="40" t="inlineStr"/>
      <c r="U151" s="41" t="inlineStr">
        <is>
          <t>кг</t>
        </is>
      </c>
      <c r="V151" s="700" t="n">
        <v>0</v>
      </c>
      <c r="W151" s="70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30" t="n">
        <v>4680115880191</v>
      </c>
      <c r="E152" s="665" t="n"/>
      <c r="F152" s="697" t="n">
        <v>0.4</v>
      </c>
      <c r="G152" s="38" t="n">
        <v>6</v>
      </c>
      <c r="H152" s="697" t="n">
        <v>2.4</v>
      </c>
      <c r="I152" s="697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699" t="n"/>
      <c r="P152" s="699" t="n"/>
      <c r="Q152" s="699" t="n"/>
      <c r="R152" s="665" t="n"/>
      <c r="S152" s="40" t="inlineStr"/>
      <c r="T152" s="40" t="inlineStr"/>
      <c r="U152" s="41" t="inlineStr">
        <is>
          <t>кг</t>
        </is>
      </c>
      <c r="V152" s="700" t="n">
        <v>0</v>
      </c>
      <c r="W152" s="70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30" t="n">
        <v>4680115883963</v>
      </c>
      <c r="E153" s="665" t="n"/>
      <c r="F153" s="697" t="n">
        <v>0.28</v>
      </c>
      <c r="G153" s="38" t="n">
        <v>6</v>
      </c>
      <c r="H153" s="697" t="n">
        <v>1.68</v>
      </c>
      <c r="I153" s="697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786" t="inlineStr">
        <is>
          <t>П/к колбасы «Мясорубская» ф/в 0,28 н/о ТМ «Стародворье»</t>
        </is>
      </c>
      <c r="O153" s="699" t="n"/>
      <c r="P153" s="699" t="n"/>
      <c r="Q153" s="699" t="n"/>
      <c r="R153" s="665" t="n"/>
      <c r="S153" s="40" t="inlineStr"/>
      <c r="T153" s="40" t="inlineStr"/>
      <c r="U153" s="41" t="inlineStr">
        <is>
          <t>кг</t>
        </is>
      </c>
      <c r="V153" s="700" t="n">
        <v>0</v>
      </c>
      <c r="W153" s="70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39" t="n"/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702" t="n"/>
      <c r="N154" s="703" t="inlineStr">
        <is>
          <t>Итого</t>
        </is>
      </c>
      <c r="O154" s="673" t="n"/>
      <c r="P154" s="673" t="n"/>
      <c r="Q154" s="673" t="n"/>
      <c r="R154" s="673" t="n"/>
      <c r="S154" s="673" t="n"/>
      <c r="T154" s="674" t="n"/>
      <c r="U154" s="43" t="inlineStr">
        <is>
          <t>кор</t>
        </is>
      </c>
      <c r="V154" s="704">
        <f>IFERROR(V145/H145,"0")+IFERROR(V146/H146,"0")+IFERROR(V147/H147,"0")+IFERROR(V148/H148,"0")+IFERROR(V149/H149,"0")+IFERROR(V150/H150,"0")+IFERROR(V151/H151,"0")+IFERROR(V152/H152,"0")+IFERROR(V153/H153,"0")</f>
        <v/>
      </c>
      <c r="W154" s="704">
        <f>IFERROR(W145/H145,"0")+IFERROR(W146/H146,"0")+IFERROR(W147/H147,"0")+IFERROR(W148/H148,"0")+IFERROR(W149/H149,"0")+IFERROR(W150/H150,"0")+IFERROR(W151/H151,"0")+IFERROR(W152/H152,"0")+IFERROR(W153/H153,"0")</f>
        <v/>
      </c>
      <c r="X154" s="70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05" t="n"/>
      <c r="Z154" s="705" t="n"/>
    </row>
    <row r="155">
      <c r="A155" s="327" t="n"/>
      <c r="B155" s="327" t="n"/>
      <c r="C155" s="327" t="n"/>
      <c r="D155" s="327" t="n"/>
      <c r="E155" s="327" t="n"/>
      <c r="F155" s="327" t="n"/>
      <c r="G155" s="327" t="n"/>
      <c r="H155" s="327" t="n"/>
      <c r="I155" s="327" t="n"/>
      <c r="J155" s="327" t="n"/>
      <c r="K155" s="327" t="n"/>
      <c r="L155" s="327" t="n"/>
      <c r="M155" s="702" t="n"/>
      <c r="N155" s="703" t="inlineStr">
        <is>
          <t>Итого</t>
        </is>
      </c>
      <c r="O155" s="673" t="n"/>
      <c r="P155" s="673" t="n"/>
      <c r="Q155" s="673" t="n"/>
      <c r="R155" s="673" t="n"/>
      <c r="S155" s="673" t="n"/>
      <c r="T155" s="674" t="n"/>
      <c r="U155" s="43" t="inlineStr">
        <is>
          <t>кг</t>
        </is>
      </c>
      <c r="V155" s="704">
        <f>IFERROR(SUM(V145:V153),"0")</f>
        <v/>
      </c>
      <c r="W155" s="704">
        <f>IFERROR(SUM(W145:W153),"0")</f>
        <v/>
      </c>
      <c r="X155" s="43" t="n"/>
      <c r="Y155" s="705" t="n"/>
      <c r="Z155" s="705" t="n"/>
    </row>
    <row r="156" ht="16.5" customHeight="1">
      <c r="A156" s="355" t="inlineStr">
        <is>
          <t>Сочинка</t>
        </is>
      </c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27" t="n"/>
      <c r="N156" s="327" t="n"/>
      <c r="O156" s="327" t="n"/>
      <c r="P156" s="327" t="n"/>
      <c r="Q156" s="327" t="n"/>
      <c r="R156" s="327" t="n"/>
      <c r="S156" s="327" t="n"/>
      <c r="T156" s="327" t="n"/>
      <c r="U156" s="327" t="n"/>
      <c r="V156" s="327" t="n"/>
      <c r="W156" s="327" t="n"/>
      <c r="X156" s="327" t="n"/>
      <c r="Y156" s="355" t="n"/>
      <c r="Z156" s="355" t="n"/>
    </row>
    <row r="157" ht="14.25" customHeight="1">
      <c r="A157" s="344" t="inlineStr">
        <is>
          <t>Вареные колбасы</t>
        </is>
      </c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27" t="n"/>
      <c r="N157" s="327" t="n"/>
      <c r="O157" s="327" t="n"/>
      <c r="P157" s="327" t="n"/>
      <c r="Q157" s="327" t="n"/>
      <c r="R157" s="327" t="n"/>
      <c r="S157" s="327" t="n"/>
      <c r="T157" s="327" t="n"/>
      <c r="U157" s="327" t="n"/>
      <c r="V157" s="327" t="n"/>
      <c r="W157" s="327" t="n"/>
      <c r="X157" s="327" t="n"/>
      <c r="Y157" s="344" t="n"/>
      <c r="Z157" s="34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30" t="n">
        <v>4680115881402</v>
      </c>
      <c r="E158" s="665" t="n"/>
      <c r="F158" s="697" t="n">
        <v>1.35</v>
      </c>
      <c r="G158" s="38" t="n">
        <v>8</v>
      </c>
      <c r="H158" s="697" t="n">
        <v>10.8</v>
      </c>
      <c r="I158" s="69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699" t="n"/>
      <c r="P158" s="699" t="n"/>
      <c r="Q158" s="699" t="n"/>
      <c r="R158" s="665" t="n"/>
      <c r="S158" s="40" t="inlineStr"/>
      <c r="T158" s="40" t="inlineStr"/>
      <c r="U158" s="41" t="inlineStr">
        <is>
          <t>кг</t>
        </is>
      </c>
      <c r="V158" s="700" t="n">
        <v>0</v>
      </c>
      <c r="W158" s="70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30" t="n">
        <v>4680115881396</v>
      </c>
      <c r="E159" s="665" t="n"/>
      <c r="F159" s="697" t="n">
        <v>0.45</v>
      </c>
      <c r="G159" s="38" t="n">
        <v>6</v>
      </c>
      <c r="H159" s="697" t="n">
        <v>2.7</v>
      </c>
      <c r="I159" s="69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699" t="n"/>
      <c r="P159" s="699" t="n"/>
      <c r="Q159" s="699" t="n"/>
      <c r="R159" s="665" t="n"/>
      <c r="S159" s="40" t="inlineStr"/>
      <c r="T159" s="40" t="inlineStr"/>
      <c r="U159" s="41" t="inlineStr">
        <is>
          <t>кг</t>
        </is>
      </c>
      <c r="V159" s="700" t="n">
        <v>0</v>
      </c>
      <c r="W159" s="70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39" t="n"/>
      <c r="B160" s="327" t="n"/>
      <c r="C160" s="327" t="n"/>
      <c r="D160" s="327" t="n"/>
      <c r="E160" s="327" t="n"/>
      <c r="F160" s="327" t="n"/>
      <c r="G160" s="327" t="n"/>
      <c r="H160" s="327" t="n"/>
      <c r="I160" s="327" t="n"/>
      <c r="J160" s="327" t="n"/>
      <c r="K160" s="327" t="n"/>
      <c r="L160" s="327" t="n"/>
      <c r="M160" s="702" t="n"/>
      <c r="N160" s="703" t="inlineStr">
        <is>
          <t>Итого</t>
        </is>
      </c>
      <c r="O160" s="673" t="n"/>
      <c r="P160" s="673" t="n"/>
      <c r="Q160" s="673" t="n"/>
      <c r="R160" s="673" t="n"/>
      <c r="S160" s="673" t="n"/>
      <c r="T160" s="674" t="n"/>
      <c r="U160" s="43" t="inlineStr">
        <is>
          <t>кор</t>
        </is>
      </c>
      <c r="V160" s="704">
        <f>IFERROR(V158/H158,"0")+IFERROR(V159/H159,"0")</f>
        <v/>
      </c>
      <c r="W160" s="704">
        <f>IFERROR(W158/H158,"0")+IFERROR(W159/H159,"0")</f>
        <v/>
      </c>
      <c r="X160" s="704">
        <f>IFERROR(IF(X158="",0,X158),"0")+IFERROR(IF(X159="",0,X159),"0")</f>
        <v/>
      </c>
      <c r="Y160" s="705" t="n"/>
      <c r="Z160" s="705" t="n"/>
    </row>
    <row r="161">
      <c r="A161" s="327" t="n"/>
      <c r="B161" s="327" t="n"/>
      <c r="C161" s="327" t="n"/>
      <c r="D161" s="327" t="n"/>
      <c r="E161" s="327" t="n"/>
      <c r="F161" s="327" t="n"/>
      <c r="G161" s="327" t="n"/>
      <c r="H161" s="327" t="n"/>
      <c r="I161" s="327" t="n"/>
      <c r="J161" s="327" t="n"/>
      <c r="K161" s="327" t="n"/>
      <c r="L161" s="327" t="n"/>
      <c r="M161" s="702" t="n"/>
      <c r="N161" s="703" t="inlineStr">
        <is>
          <t>Итого</t>
        </is>
      </c>
      <c r="O161" s="673" t="n"/>
      <c r="P161" s="673" t="n"/>
      <c r="Q161" s="673" t="n"/>
      <c r="R161" s="673" t="n"/>
      <c r="S161" s="673" t="n"/>
      <c r="T161" s="674" t="n"/>
      <c r="U161" s="43" t="inlineStr">
        <is>
          <t>кг</t>
        </is>
      </c>
      <c r="V161" s="704">
        <f>IFERROR(SUM(V158:V159),"0")</f>
        <v/>
      </c>
      <c r="W161" s="704">
        <f>IFERROR(SUM(W158:W159),"0")</f>
        <v/>
      </c>
      <c r="X161" s="43" t="n"/>
      <c r="Y161" s="705" t="n"/>
      <c r="Z161" s="705" t="n"/>
    </row>
    <row r="162" ht="14.25" customHeight="1">
      <c r="A162" s="344" t="inlineStr">
        <is>
          <t>Ветчины</t>
        </is>
      </c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27" t="n"/>
      <c r="N162" s="327" t="n"/>
      <c r="O162" s="327" t="n"/>
      <c r="P162" s="327" t="n"/>
      <c r="Q162" s="327" t="n"/>
      <c r="R162" s="327" t="n"/>
      <c r="S162" s="327" t="n"/>
      <c r="T162" s="327" t="n"/>
      <c r="U162" s="327" t="n"/>
      <c r="V162" s="327" t="n"/>
      <c r="W162" s="327" t="n"/>
      <c r="X162" s="327" t="n"/>
      <c r="Y162" s="344" t="n"/>
      <c r="Z162" s="34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30" t="n">
        <v>4680115882935</v>
      </c>
      <c r="E163" s="665" t="n"/>
      <c r="F163" s="697" t="n">
        <v>1.35</v>
      </c>
      <c r="G163" s="38" t="n">
        <v>8</v>
      </c>
      <c r="H163" s="697" t="n">
        <v>10.8</v>
      </c>
      <c r="I163" s="69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789" t="inlineStr">
        <is>
          <t>Ветчина «Сочинка с сочным окороком» Весовой п/а ТМ «Стародворье»</t>
        </is>
      </c>
      <c r="O163" s="699" t="n"/>
      <c r="P163" s="699" t="n"/>
      <c r="Q163" s="699" t="n"/>
      <c r="R163" s="665" t="n"/>
      <c r="S163" s="40" t="inlineStr"/>
      <c r="T163" s="40" t="inlineStr"/>
      <c r="U163" s="41" t="inlineStr">
        <is>
          <t>кг</t>
        </is>
      </c>
      <c r="V163" s="700" t="n">
        <v>0</v>
      </c>
      <c r="W163" s="70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30" t="n">
        <v>4680115880764</v>
      </c>
      <c r="E164" s="665" t="n"/>
      <c r="F164" s="697" t="n">
        <v>0.35</v>
      </c>
      <c r="G164" s="38" t="n">
        <v>6</v>
      </c>
      <c r="H164" s="697" t="n">
        <v>2.1</v>
      </c>
      <c r="I164" s="69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699" t="n"/>
      <c r="P164" s="699" t="n"/>
      <c r="Q164" s="699" t="n"/>
      <c r="R164" s="665" t="n"/>
      <c r="S164" s="40" t="inlineStr"/>
      <c r="T164" s="40" t="inlineStr"/>
      <c r="U164" s="41" t="inlineStr">
        <is>
          <t>кг</t>
        </is>
      </c>
      <c r="V164" s="700" t="n">
        <v>0</v>
      </c>
      <c r="W164" s="70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39" t="n"/>
      <c r="B165" s="327" t="n"/>
      <c r="C165" s="327" t="n"/>
      <c r="D165" s="327" t="n"/>
      <c r="E165" s="327" t="n"/>
      <c r="F165" s="327" t="n"/>
      <c r="G165" s="327" t="n"/>
      <c r="H165" s="327" t="n"/>
      <c r="I165" s="327" t="n"/>
      <c r="J165" s="327" t="n"/>
      <c r="K165" s="327" t="n"/>
      <c r="L165" s="327" t="n"/>
      <c r="M165" s="702" t="n"/>
      <c r="N165" s="703" t="inlineStr">
        <is>
          <t>Итого</t>
        </is>
      </c>
      <c r="O165" s="673" t="n"/>
      <c r="P165" s="673" t="n"/>
      <c r="Q165" s="673" t="n"/>
      <c r="R165" s="673" t="n"/>
      <c r="S165" s="673" t="n"/>
      <c r="T165" s="674" t="n"/>
      <c r="U165" s="43" t="inlineStr">
        <is>
          <t>кор</t>
        </is>
      </c>
      <c r="V165" s="704">
        <f>IFERROR(V163/H163,"0")+IFERROR(V164/H164,"0")</f>
        <v/>
      </c>
      <c r="W165" s="704">
        <f>IFERROR(W163/H163,"0")+IFERROR(W164/H164,"0")</f>
        <v/>
      </c>
      <c r="X165" s="704">
        <f>IFERROR(IF(X163="",0,X163),"0")+IFERROR(IF(X164="",0,X164),"0")</f>
        <v/>
      </c>
      <c r="Y165" s="705" t="n"/>
      <c r="Z165" s="705" t="n"/>
    </row>
    <row r="166">
      <c r="A166" s="327" t="n"/>
      <c r="B166" s="327" t="n"/>
      <c r="C166" s="327" t="n"/>
      <c r="D166" s="327" t="n"/>
      <c r="E166" s="327" t="n"/>
      <c r="F166" s="327" t="n"/>
      <c r="G166" s="327" t="n"/>
      <c r="H166" s="327" t="n"/>
      <c r="I166" s="327" t="n"/>
      <c r="J166" s="327" t="n"/>
      <c r="K166" s="327" t="n"/>
      <c r="L166" s="327" t="n"/>
      <c r="M166" s="702" t="n"/>
      <c r="N166" s="703" t="inlineStr">
        <is>
          <t>Итого</t>
        </is>
      </c>
      <c r="O166" s="673" t="n"/>
      <c r="P166" s="673" t="n"/>
      <c r="Q166" s="673" t="n"/>
      <c r="R166" s="673" t="n"/>
      <c r="S166" s="673" t="n"/>
      <c r="T166" s="674" t="n"/>
      <c r="U166" s="43" t="inlineStr">
        <is>
          <t>кг</t>
        </is>
      </c>
      <c r="V166" s="704">
        <f>IFERROR(SUM(V163:V164),"0")</f>
        <v/>
      </c>
      <c r="W166" s="704">
        <f>IFERROR(SUM(W163:W164),"0")</f>
        <v/>
      </c>
      <c r="X166" s="43" t="n"/>
      <c r="Y166" s="705" t="n"/>
      <c r="Z166" s="705" t="n"/>
    </row>
    <row r="167" ht="14.25" customHeight="1">
      <c r="A167" s="344" t="inlineStr">
        <is>
          <t>Копченые колбасы</t>
        </is>
      </c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27" t="n"/>
      <c r="N167" s="327" t="n"/>
      <c r="O167" s="327" t="n"/>
      <c r="P167" s="327" t="n"/>
      <c r="Q167" s="327" t="n"/>
      <c r="R167" s="327" t="n"/>
      <c r="S167" s="327" t="n"/>
      <c r="T167" s="327" t="n"/>
      <c r="U167" s="327" t="n"/>
      <c r="V167" s="327" t="n"/>
      <c r="W167" s="327" t="n"/>
      <c r="X167" s="327" t="n"/>
      <c r="Y167" s="344" t="n"/>
      <c r="Z167" s="34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30" t="n">
        <v>4680115882683</v>
      </c>
      <c r="E168" s="665" t="n"/>
      <c r="F168" s="697" t="n">
        <v>0.9</v>
      </c>
      <c r="G168" s="38" t="n">
        <v>6</v>
      </c>
      <c r="H168" s="697" t="n">
        <v>5.4</v>
      </c>
      <c r="I168" s="69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699" t="n"/>
      <c r="P168" s="699" t="n"/>
      <c r="Q168" s="699" t="n"/>
      <c r="R168" s="665" t="n"/>
      <c r="S168" s="40" t="inlineStr"/>
      <c r="T168" s="40" t="inlineStr"/>
      <c r="U168" s="41" t="inlineStr">
        <is>
          <t>кг</t>
        </is>
      </c>
      <c r="V168" s="700" t="n">
        <v>0</v>
      </c>
      <c r="W168" s="70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30" t="n">
        <v>4680115882690</v>
      </c>
      <c r="E169" s="665" t="n"/>
      <c r="F169" s="697" t="n">
        <v>0.9</v>
      </c>
      <c r="G169" s="38" t="n">
        <v>6</v>
      </c>
      <c r="H169" s="697" t="n">
        <v>5.4</v>
      </c>
      <c r="I169" s="69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699" t="n"/>
      <c r="P169" s="699" t="n"/>
      <c r="Q169" s="699" t="n"/>
      <c r="R169" s="665" t="n"/>
      <c r="S169" s="40" t="inlineStr"/>
      <c r="T169" s="40" t="inlineStr"/>
      <c r="U169" s="41" t="inlineStr">
        <is>
          <t>кг</t>
        </is>
      </c>
      <c r="V169" s="700" t="n">
        <v>0</v>
      </c>
      <c r="W169" s="70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30" t="n">
        <v>4680115882669</v>
      </c>
      <c r="E170" s="665" t="n"/>
      <c r="F170" s="697" t="n">
        <v>0.9</v>
      </c>
      <c r="G170" s="38" t="n">
        <v>6</v>
      </c>
      <c r="H170" s="697" t="n">
        <v>5.4</v>
      </c>
      <c r="I170" s="69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699" t="n"/>
      <c r="P170" s="699" t="n"/>
      <c r="Q170" s="699" t="n"/>
      <c r="R170" s="665" t="n"/>
      <c r="S170" s="40" t="inlineStr"/>
      <c r="T170" s="40" t="inlineStr"/>
      <c r="U170" s="41" t="inlineStr">
        <is>
          <t>кг</t>
        </is>
      </c>
      <c r="V170" s="700" t="n">
        <v>0</v>
      </c>
      <c r="W170" s="70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30" t="n">
        <v>4680115882676</v>
      </c>
      <c r="E171" s="665" t="n"/>
      <c r="F171" s="697" t="n">
        <v>0.9</v>
      </c>
      <c r="G171" s="38" t="n">
        <v>6</v>
      </c>
      <c r="H171" s="697" t="n">
        <v>5.4</v>
      </c>
      <c r="I171" s="69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699" t="n"/>
      <c r="P171" s="699" t="n"/>
      <c r="Q171" s="699" t="n"/>
      <c r="R171" s="665" t="n"/>
      <c r="S171" s="40" t="inlineStr"/>
      <c r="T171" s="40" t="inlineStr"/>
      <c r="U171" s="41" t="inlineStr">
        <is>
          <t>кг</t>
        </is>
      </c>
      <c r="V171" s="700" t="n">
        <v>0</v>
      </c>
      <c r="W171" s="70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39" t="n"/>
      <c r="B172" s="327" t="n"/>
      <c r="C172" s="327" t="n"/>
      <c r="D172" s="327" t="n"/>
      <c r="E172" s="327" t="n"/>
      <c r="F172" s="327" t="n"/>
      <c r="G172" s="327" t="n"/>
      <c r="H172" s="327" t="n"/>
      <c r="I172" s="327" t="n"/>
      <c r="J172" s="327" t="n"/>
      <c r="K172" s="327" t="n"/>
      <c r="L172" s="327" t="n"/>
      <c r="M172" s="702" t="n"/>
      <c r="N172" s="703" t="inlineStr">
        <is>
          <t>Итого</t>
        </is>
      </c>
      <c r="O172" s="673" t="n"/>
      <c r="P172" s="673" t="n"/>
      <c r="Q172" s="673" t="n"/>
      <c r="R172" s="673" t="n"/>
      <c r="S172" s="673" t="n"/>
      <c r="T172" s="674" t="n"/>
      <c r="U172" s="43" t="inlineStr">
        <is>
          <t>кор</t>
        </is>
      </c>
      <c r="V172" s="704">
        <f>IFERROR(V168/H168,"0")+IFERROR(V169/H169,"0")+IFERROR(V170/H170,"0")+IFERROR(V171/H171,"0")</f>
        <v/>
      </c>
      <c r="W172" s="704">
        <f>IFERROR(W168/H168,"0")+IFERROR(W169/H169,"0")+IFERROR(W170/H170,"0")+IFERROR(W171/H171,"0")</f>
        <v/>
      </c>
      <c r="X172" s="704">
        <f>IFERROR(IF(X168="",0,X168),"0")+IFERROR(IF(X169="",0,X169),"0")+IFERROR(IF(X170="",0,X170),"0")+IFERROR(IF(X171="",0,X171),"0")</f>
        <v/>
      </c>
      <c r="Y172" s="705" t="n"/>
      <c r="Z172" s="705" t="n"/>
    </row>
    <row r="173">
      <c r="A173" s="327" t="n"/>
      <c r="B173" s="327" t="n"/>
      <c r="C173" s="327" t="n"/>
      <c r="D173" s="327" t="n"/>
      <c r="E173" s="327" t="n"/>
      <c r="F173" s="327" t="n"/>
      <c r="G173" s="327" t="n"/>
      <c r="H173" s="327" t="n"/>
      <c r="I173" s="327" t="n"/>
      <c r="J173" s="327" t="n"/>
      <c r="K173" s="327" t="n"/>
      <c r="L173" s="327" t="n"/>
      <c r="M173" s="702" t="n"/>
      <c r="N173" s="703" t="inlineStr">
        <is>
          <t>Итого</t>
        </is>
      </c>
      <c r="O173" s="673" t="n"/>
      <c r="P173" s="673" t="n"/>
      <c r="Q173" s="673" t="n"/>
      <c r="R173" s="673" t="n"/>
      <c r="S173" s="673" t="n"/>
      <c r="T173" s="674" t="n"/>
      <c r="U173" s="43" t="inlineStr">
        <is>
          <t>кг</t>
        </is>
      </c>
      <c r="V173" s="704">
        <f>IFERROR(SUM(V168:V171),"0")</f>
        <v/>
      </c>
      <c r="W173" s="704">
        <f>IFERROR(SUM(W168:W171),"0")</f>
        <v/>
      </c>
      <c r="X173" s="43" t="n"/>
      <c r="Y173" s="705" t="n"/>
      <c r="Z173" s="705" t="n"/>
    </row>
    <row r="174" ht="14.25" customHeight="1">
      <c r="A174" s="344" t="inlineStr">
        <is>
          <t>Сосиски</t>
        </is>
      </c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27" t="n"/>
      <c r="N174" s="327" t="n"/>
      <c r="O174" s="327" t="n"/>
      <c r="P174" s="327" t="n"/>
      <c r="Q174" s="327" t="n"/>
      <c r="R174" s="327" t="n"/>
      <c r="S174" s="327" t="n"/>
      <c r="T174" s="327" t="n"/>
      <c r="U174" s="327" t="n"/>
      <c r="V174" s="327" t="n"/>
      <c r="W174" s="327" t="n"/>
      <c r="X174" s="327" t="n"/>
      <c r="Y174" s="344" t="n"/>
      <c r="Z174" s="34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30" t="n">
        <v>4680115881556</v>
      </c>
      <c r="E175" s="665" t="n"/>
      <c r="F175" s="697" t="n">
        <v>1</v>
      </c>
      <c r="G175" s="38" t="n">
        <v>4</v>
      </c>
      <c r="H175" s="697" t="n">
        <v>4</v>
      </c>
      <c r="I175" s="69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699" t="n"/>
      <c r="P175" s="699" t="n"/>
      <c r="Q175" s="699" t="n"/>
      <c r="R175" s="665" t="n"/>
      <c r="S175" s="40" t="inlineStr"/>
      <c r="T175" s="40" t="inlineStr"/>
      <c r="U175" s="41" t="inlineStr">
        <is>
          <t>кг</t>
        </is>
      </c>
      <c r="V175" s="700" t="n">
        <v>0</v>
      </c>
      <c r="W175" s="70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30" t="n">
        <v>4680115880573</v>
      </c>
      <c r="E176" s="665" t="n"/>
      <c r="F176" s="697" t="n">
        <v>1.45</v>
      </c>
      <c r="G176" s="38" t="n">
        <v>6</v>
      </c>
      <c r="H176" s="697" t="n">
        <v>8.699999999999999</v>
      </c>
      <c r="I176" s="69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796" t="inlineStr">
        <is>
          <t>Сосиски «Сочинки» Весовой п/а ТМ «Стародворье»</t>
        </is>
      </c>
      <c r="O176" s="699" t="n"/>
      <c r="P176" s="699" t="n"/>
      <c r="Q176" s="699" t="n"/>
      <c r="R176" s="665" t="n"/>
      <c r="S176" s="40" t="inlineStr"/>
      <c r="T176" s="40" t="inlineStr"/>
      <c r="U176" s="41" t="inlineStr">
        <is>
          <t>кг</t>
        </is>
      </c>
      <c r="V176" s="700" t="n">
        <v>0</v>
      </c>
      <c r="W176" s="70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30" t="n">
        <v>4680115881594</v>
      </c>
      <c r="E177" s="665" t="n"/>
      <c r="F177" s="697" t="n">
        <v>1.35</v>
      </c>
      <c r="G177" s="38" t="n">
        <v>6</v>
      </c>
      <c r="H177" s="697" t="n">
        <v>8.1</v>
      </c>
      <c r="I177" s="69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699" t="n"/>
      <c r="P177" s="699" t="n"/>
      <c r="Q177" s="699" t="n"/>
      <c r="R177" s="665" t="n"/>
      <c r="S177" s="40" t="inlineStr"/>
      <c r="T177" s="40" t="inlineStr"/>
      <c r="U177" s="41" t="inlineStr">
        <is>
          <t>кг</t>
        </is>
      </c>
      <c r="V177" s="700" t="n">
        <v>0</v>
      </c>
      <c r="W177" s="70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30" t="n">
        <v>4680115881587</v>
      </c>
      <c r="E178" s="665" t="n"/>
      <c r="F178" s="697" t="n">
        <v>1</v>
      </c>
      <c r="G178" s="38" t="n">
        <v>4</v>
      </c>
      <c r="H178" s="697" t="n">
        <v>4</v>
      </c>
      <c r="I178" s="69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798" t="inlineStr">
        <is>
          <t>Сосиски «Сочинки по-баварски с сыром» вес п/а ТМ «Стародворье» 1,0 кг</t>
        </is>
      </c>
      <c r="O178" s="699" t="n"/>
      <c r="P178" s="699" t="n"/>
      <c r="Q178" s="699" t="n"/>
      <c r="R178" s="665" t="n"/>
      <c r="S178" s="40" t="inlineStr"/>
      <c r="T178" s="40" t="inlineStr"/>
      <c r="U178" s="41" t="inlineStr">
        <is>
          <t>кг</t>
        </is>
      </c>
      <c r="V178" s="700" t="n">
        <v>0</v>
      </c>
      <c r="W178" s="70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30" t="n">
        <v>4680115880962</v>
      </c>
      <c r="E179" s="665" t="n"/>
      <c r="F179" s="697" t="n">
        <v>1.3</v>
      </c>
      <c r="G179" s="38" t="n">
        <v>6</v>
      </c>
      <c r="H179" s="697" t="n">
        <v>7.8</v>
      </c>
      <c r="I179" s="69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699" t="n"/>
      <c r="P179" s="699" t="n"/>
      <c r="Q179" s="699" t="n"/>
      <c r="R179" s="665" t="n"/>
      <c r="S179" s="40" t="inlineStr"/>
      <c r="T179" s="40" t="inlineStr"/>
      <c r="U179" s="41" t="inlineStr">
        <is>
          <t>кг</t>
        </is>
      </c>
      <c r="V179" s="700" t="n">
        <v>0</v>
      </c>
      <c r="W179" s="70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30" t="n">
        <v>4680115881617</v>
      </c>
      <c r="E180" s="665" t="n"/>
      <c r="F180" s="697" t="n">
        <v>1.35</v>
      </c>
      <c r="G180" s="38" t="n">
        <v>6</v>
      </c>
      <c r="H180" s="697" t="n">
        <v>8.1</v>
      </c>
      <c r="I180" s="69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699" t="n"/>
      <c r="P180" s="699" t="n"/>
      <c r="Q180" s="699" t="n"/>
      <c r="R180" s="665" t="n"/>
      <c r="S180" s="40" t="inlineStr"/>
      <c r="T180" s="40" t="inlineStr"/>
      <c r="U180" s="41" t="inlineStr">
        <is>
          <t>кг</t>
        </is>
      </c>
      <c r="V180" s="700" t="n">
        <v>0</v>
      </c>
      <c r="W180" s="70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30" t="n">
        <v>4680115881228</v>
      </c>
      <c r="E181" s="665" t="n"/>
      <c r="F181" s="697" t="n">
        <v>0.4</v>
      </c>
      <c r="G181" s="38" t="n">
        <v>6</v>
      </c>
      <c r="H181" s="697" t="n">
        <v>2.4</v>
      </c>
      <c r="I181" s="69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01" t="inlineStr">
        <is>
          <t>Сосиски «Сочинки по-баварски с сыром» Фикс.вес 0,4 П/а мгс ТМ «Стародворье»</t>
        </is>
      </c>
      <c r="O181" s="699" t="n"/>
      <c r="P181" s="699" t="n"/>
      <c r="Q181" s="699" t="n"/>
      <c r="R181" s="665" t="n"/>
      <c r="S181" s="40" t="inlineStr"/>
      <c r="T181" s="40" t="inlineStr"/>
      <c r="U181" s="41" t="inlineStr">
        <is>
          <t>кг</t>
        </is>
      </c>
      <c r="V181" s="700" t="n">
        <v>0</v>
      </c>
      <c r="W181" s="70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30" t="n">
        <v>4680115881037</v>
      </c>
      <c r="E182" s="665" t="n"/>
      <c r="F182" s="697" t="n">
        <v>0.84</v>
      </c>
      <c r="G182" s="38" t="n">
        <v>4</v>
      </c>
      <c r="H182" s="697" t="n">
        <v>3.36</v>
      </c>
      <c r="I182" s="69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02" t="inlineStr">
        <is>
          <t>Сосиски «Сочинки по-баварски с сыром» Фикс.вес 0,84 кг п/а мгс ТМ «Стародворье»</t>
        </is>
      </c>
      <c r="O182" s="699" t="n"/>
      <c r="P182" s="699" t="n"/>
      <c r="Q182" s="699" t="n"/>
      <c r="R182" s="665" t="n"/>
      <c r="S182" s="40" t="inlineStr"/>
      <c r="T182" s="40" t="inlineStr"/>
      <c r="U182" s="41" t="inlineStr">
        <is>
          <t>кг</t>
        </is>
      </c>
      <c r="V182" s="700" t="n">
        <v>0</v>
      </c>
      <c r="W182" s="70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30" t="n">
        <v>4680115881211</v>
      </c>
      <c r="E183" s="665" t="n"/>
      <c r="F183" s="697" t="n">
        <v>0.4</v>
      </c>
      <c r="G183" s="38" t="n">
        <v>6</v>
      </c>
      <c r="H183" s="697" t="n">
        <v>2.4</v>
      </c>
      <c r="I183" s="69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699" t="n"/>
      <c r="P183" s="699" t="n"/>
      <c r="Q183" s="699" t="n"/>
      <c r="R183" s="665" t="n"/>
      <c r="S183" s="40" t="inlineStr"/>
      <c r="T183" s="40" t="inlineStr"/>
      <c r="U183" s="41" t="inlineStr">
        <is>
          <t>кг</t>
        </is>
      </c>
      <c r="V183" s="700" t="n">
        <v>0</v>
      </c>
      <c r="W183" s="70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30" t="n">
        <v>4680115881020</v>
      </c>
      <c r="E184" s="665" t="n"/>
      <c r="F184" s="697" t="n">
        <v>0.84</v>
      </c>
      <c r="G184" s="38" t="n">
        <v>4</v>
      </c>
      <c r="H184" s="697" t="n">
        <v>3.36</v>
      </c>
      <c r="I184" s="69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699" t="n"/>
      <c r="P184" s="699" t="n"/>
      <c r="Q184" s="699" t="n"/>
      <c r="R184" s="665" t="n"/>
      <c r="S184" s="40" t="inlineStr"/>
      <c r="T184" s="40" t="inlineStr"/>
      <c r="U184" s="41" t="inlineStr">
        <is>
          <t>кг</t>
        </is>
      </c>
      <c r="V184" s="700" t="n">
        <v>0</v>
      </c>
      <c r="W184" s="70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30" t="n">
        <v>4680115882195</v>
      </c>
      <c r="E185" s="665" t="n"/>
      <c r="F185" s="697" t="n">
        <v>0.4</v>
      </c>
      <c r="G185" s="38" t="n">
        <v>6</v>
      </c>
      <c r="H185" s="697" t="n">
        <v>2.4</v>
      </c>
      <c r="I185" s="69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699" t="n"/>
      <c r="P185" s="699" t="n"/>
      <c r="Q185" s="699" t="n"/>
      <c r="R185" s="665" t="n"/>
      <c r="S185" s="40" t="inlineStr"/>
      <c r="T185" s="40" t="inlineStr"/>
      <c r="U185" s="41" t="inlineStr">
        <is>
          <t>кг</t>
        </is>
      </c>
      <c r="V185" s="700" t="n">
        <v>0</v>
      </c>
      <c r="W185" s="70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30" t="n">
        <v>4680115882607</v>
      </c>
      <c r="E186" s="665" t="n"/>
      <c r="F186" s="697" t="n">
        <v>0.3</v>
      </c>
      <c r="G186" s="38" t="n">
        <v>6</v>
      </c>
      <c r="H186" s="697" t="n">
        <v>1.8</v>
      </c>
      <c r="I186" s="69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699" t="n"/>
      <c r="P186" s="699" t="n"/>
      <c r="Q186" s="699" t="n"/>
      <c r="R186" s="665" t="n"/>
      <c r="S186" s="40" t="inlineStr"/>
      <c r="T186" s="40" t="inlineStr"/>
      <c r="U186" s="41" t="inlineStr">
        <is>
          <t>кг</t>
        </is>
      </c>
      <c r="V186" s="700" t="n">
        <v>0</v>
      </c>
      <c r="W186" s="70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30" t="n">
        <v>4680115880092</v>
      </c>
      <c r="E187" s="665" t="n"/>
      <c r="F187" s="697" t="n">
        <v>0.4</v>
      </c>
      <c r="G187" s="38" t="n">
        <v>6</v>
      </c>
      <c r="H187" s="697" t="n">
        <v>2.4</v>
      </c>
      <c r="I187" s="69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699" t="n"/>
      <c r="P187" s="699" t="n"/>
      <c r="Q187" s="699" t="n"/>
      <c r="R187" s="665" t="n"/>
      <c r="S187" s="40" t="inlineStr"/>
      <c r="T187" s="40" t="inlineStr"/>
      <c r="U187" s="41" t="inlineStr">
        <is>
          <t>кг</t>
        </is>
      </c>
      <c r="V187" s="700" t="n">
        <v>0</v>
      </c>
      <c r="W187" s="70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30" t="n">
        <v>4680115880221</v>
      </c>
      <c r="E188" s="665" t="n"/>
      <c r="F188" s="697" t="n">
        <v>0.4</v>
      </c>
      <c r="G188" s="38" t="n">
        <v>6</v>
      </c>
      <c r="H188" s="697" t="n">
        <v>2.4</v>
      </c>
      <c r="I188" s="69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699" t="n"/>
      <c r="P188" s="699" t="n"/>
      <c r="Q188" s="699" t="n"/>
      <c r="R188" s="665" t="n"/>
      <c r="S188" s="40" t="inlineStr"/>
      <c r="T188" s="40" t="inlineStr"/>
      <c r="U188" s="41" t="inlineStr">
        <is>
          <t>кг</t>
        </is>
      </c>
      <c r="V188" s="700" t="n">
        <v>0</v>
      </c>
      <c r="W188" s="70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30" t="n">
        <v>4680115882942</v>
      </c>
      <c r="E189" s="665" t="n"/>
      <c r="F189" s="697" t="n">
        <v>0.3</v>
      </c>
      <c r="G189" s="38" t="n">
        <v>6</v>
      </c>
      <c r="H189" s="697" t="n">
        <v>1.8</v>
      </c>
      <c r="I189" s="69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699" t="n"/>
      <c r="P189" s="699" t="n"/>
      <c r="Q189" s="699" t="n"/>
      <c r="R189" s="665" t="n"/>
      <c r="S189" s="40" t="inlineStr"/>
      <c r="T189" s="40" t="inlineStr"/>
      <c r="U189" s="41" t="inlineStr">
        <is>
          <t>кг</t>
        </is>
      </c>
      <c r="V189" s="700" t="n">
        <v>0</v>
      </c>
      <c r="W189" s="70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30" t="n">
        <v>4680115880504</v>
      </c>
      <c r="E190" s="665" t="n"/>
      <c r="F190" s="697" t="n">
        <v>0.4</v>
      </c>
      <c r="G190" s="38" t="n">
        <v>6</v>
      </c>
      <c r="H190" s="697" t="n">
        <v>2.4</v>
      </c>
      <c r="I190" s="69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699" t="n"/>
      <c r="P190" s="699" t="n"/>
      <c r="Q190" s="699" t="n"/>
      <c r="R190" s="665" t="n"/>
      <c r="S190" s="40" t="inlineStr"/>
      <c r="T190" s="40" t="inlineStr"/>
      <c r="U190" s="41" t="inlineStr">
        <is>
          <t>кг</t>
        </is>
      </c>
      <c r="V190" s="700" t="n">
        <v>0</v>
      </c>
      <c r="W190" s="70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30" t="n">
        <v>4680115882164</v>
      </c>
      <c r="E191" s="665" t="n"/>
      <c r="F191" s="697" t="n">
        <v>0.4</v>
      </c>
      <c r="G191" s="38" t="n">
        <v>6</v>
      </c>
      <c r="H191" s="697" t="n">
        <v>2.4</v>
      </c>
      <c r="I191" s="69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699" t="n"/>
      <c r="P191" s="699" t="n"/>
      <c r="Q191" s="699" t="n"/>
      <c r="R191" s="665" t="n"/>
      <c r="S191" s="40" t="inlineStr"/>
      <c r="T191" s="40" t="inlineStr"/>
      <c r="U191" s="41" t="inlineStr">
        <is>
          <t>кг</t>
        </is>
      </c>
      <c r="V191" s="700" t="n">
        <v>0</v>
      </c>
      <c r="W191" s="70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39" t="n"/>
      <c r="B192" s="327" t="n"/>
      <c r="C192" s="327" t="n"/>
      <c r="D192" s="327" t="n"/>
      <c r="E192" s="327" t="n"/>
      <c r="F192" s="327" t="n"/>
      <c r="G192" s="327" t="n"/>
      <c r="H192" s="327" t="n"/>
      <c r="I192" s="327" t="n"/>
      <c r="J192" s="327" t="n"/>
      <c r="K192" s="327" t="n"/>
      <c r="L192" s="327" t="n"/>
      <c r="M192" s="702" t="n"/>
      <c r="N192" s="703" t="inlineStr">
        <is>
          <t>Итого</t>
        </is>
      </c>
      <c r="O192" s="673" t="n"/>
      <c r="P192" s="673" t="n"/>
      <c r="Q192" s="673" t="n"/>
      <c r="R192" s="673" t="n"/>
      <c r="S192" s="673" t="n"/>
      <c r="T192" s="674" t="n"/>
      <c r="U192" s="43" t="inlineStr">
        <is>
          <t>кор</t>
        </is>
      </c>
      <c r="V192" s="70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0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0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05" t="n"/>
      <c r="Z192" s="705" t="n"/>
    </row>
    <row r="193">
      <c r="A193" s="327" t="n"/>
      <c r="B193" s="327" t="n"/>
      <c r="C193" s="327" t="n"/>
      <c r="D193" s="327" t="n"/>
      <c r="E193" s="327" t="n"/>
      <c r="F193" s="327" t="n"/>
      <c r="G193" s="327" t="n"/>
      <c r="H193" s="327" t="n"/>
      <c r="I193" s="327" t="n"/>
      <c r="J193" s="327" t="n"/>
      <c r="K193" s="327" t="n"/>
      <c r="L193" s="327" t="n"/>
      <c r="M193" s="702" t="n"/>
      <c r="N193" s="703" t="inlineStr">
        <is>
          <t>Итого</t>
        </is>
      </c>
      <c r="O193" s="673" t="n"/>
      <c r="P193" s="673" t="n"/>
      <c r="Q193" s="673" t="n"/>
      <c r="R193" s="673" t="n"/>
      <c r="S193" s="673" t="n"/>
      <c r="T193" s="674" t="n"/>
      <c r="U193" s="43" t="inlineStr">
        <is>
          <t>кг</t>
        </is>
      </c>
      <c r="V193" s="704">
        <f>IFERROR(SUM(V175:V191),"0")</f>
        <v/>
      </c>
      <c r="W193" s="704">
        <f>IFERROR(SUM(W175:W191),"0")</f>
        <v/>
      </c>
      <c r="X193" s="43" t="n"/>
      <c r="Y193" s="705" t="n"/>
      <c r="Z193" s="705" t="n"/>
    </row>
    <row r="194" ht="14.25" customHeight="1">
      <c r="A194" s="344" t="inlineStr">
        <is>
          <t>Сардельки</t>
        </is>
      </c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27" t="n"/>
      <c r="N194" s="327" t="n"/>
      <c r="O194" s="327" t="n"/>
      <c r="P194" s="327" t="n"/>
      <c r="Q194" s="327" t="n"/>
      <c r="R194" s="327" t="n"/>
      <c r="S194" s="327" t="n"/>
      <c r="T194" s="327" t="n"/>
      <c r="U194" s="327" t="n"/>
      <c r="V194" s="327" t="n"/>
      <c r="W194" s="327" t="n"/>
      <c r="X194" s="327" t="n"/>
      <c r="Y194" s="344" t="n"/>
      <c r="Z194" s="34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30" t="n">
        <v>4680115882874</v>
      </c>
      <c r="E195" s="665" t="n"/>
      <c r="F195" s="697" t="n">
        <v>0.8</v>
      </c>
      <c r="G195" s="38" t="n">
        <v>4</v>
      </c>
      <c r="H195" s="697" t="n">
        <v>3.2</v>
      </c>
      <c r="I195" s="69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12" t="inlineStr">
        <is>
          <t>Сардельки «Сочинки» Весовой н/о ТМ «Стародворье»</t>
        </is>
      </c>
      <c r="O195" s="699" t="n"/>
      <c r="P195" s="699" t="n"/>
      <c r="Q195" s="699" t="n"/>
      <c r="R195" s="665" t="n"/>
      <c r="S195" s="40" t="inlineStr"/>
      <c r="T195" s="40" t="inlineStr"/>
      <c r="U195" s="41" t="inlineStr">
        <is>
          <t>кг</t>
        </is>
      </c>
      <c r="V195" s="700" t="n">
        <v>0</v>
      </c>
      <c r="W195" s="70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30" t="n">
        <v>4680115884434</v>
      </c>
      <c r="E196" s="665" t="n"/>
      <c r="F196" s="697" t="n">
        <v>0.8</v>
      </c>
      <c r="G196" s="38" t="n">
        <v>4</v>
      </c>
      <c r="H196" s="697" t="n">
        <v>3.2</v>
      </c>
      <c r="I196" s="69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13" t="inlineStr">
        <is>
          <t>Сардельки «Шпикачки Сочинки» Весовой н/о ТМ «Стародворье»</t>
        </is>
      </c>
      <c r="O196" s="699" t="n"/>
      <c r="P196" s="699" t="n"/>
      <c r="Q196" s="699" t="n"/>
      <c r="R196" s="665" t="n"/>
      <c r="S196" s="40" t="inlineStr"/>
      <c r="T196" s="40" t="inlineStr"/>
      <c r="U196" s="41" t="inlineStr">
        <is>
          <t>кг</t>
        </is>
      </c>
      <c r="V196" s="700" t="n">
        <v>0</v>
      </c>
      <c r="W196" s="70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30" t="n">
        <v>4680115880801</v>
      </c>
      <c r="E197" s="665" t="n"/>
      <c r="F197" s="697" t="n">
        <v>0.4</v>
      </c>
      <c r="G197" s="38" t="n">
        <v>6</v>
      </c>
      <c r="H197" s="697" t="n">
        <v>2.4</v>
      </c>
      <c r="I197" s="69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699" t="n"/>
      <c r="P197" s="699" t="n"/>
      <c r="Q197" s="699" t="n"/>
      <c r="R197" s="665" t="n"/>
      <c r="S197" s="40" t="inlineStr"/>
      <c r="T197" s="40" t="inlineStr"/>
      <c r="U197" s="41" t="inlineStr">
        <is>
          <t>кг</t>
        </is>
      </c>
      <c r="V197" s="700" t="n">
        <v>0</v>
      </c>
      <c r="W197" s="70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30" t="n">
        <v>4680115880818</v>
      </c>
      <c r="E198" s="665" t="n"/>
      <c r="F198" s="697" t="n">
        <v>0.4</v>
      </c>
      <c r="G198" s="38" t="n">
        <v>6</v>
      </c>
      <c r="H198" s="697" t="n">
        <v>2.4</v>
      </c>
      <c r="I198" s="69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699" t="n"/>
      <c r="P198" s="699" t="n"/>
      <c r="Q198" s="699" t="n"/>
      <c r="R198" s="665" t="n"/>
      <c r="S198" s="40" t="inlineStr"/>
      <c r="T198" s="40" t="inlineStr"/>
      <c r="U198" s="41" t="inlineStr">
        <is>
          <t>кг</t>
        </is>
      </c>
      <c r="V198" s="700" t="n">
        <v>0</v>
      </c>
      <c r="W198" s="70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39" t="n"/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702" t="n"/>
      <c r="N199" s="703" t="inlineStr">
        <is>
          <t>Итого</t>
        </is>
      </c>
      <c r="O199" s="673" t="n"/>
      <c r="P199" s="673" t="n"/>
      <c r="Q199" s="673" t="n"/>
      <c r="R199" s="673" t="n"/>
      <c r="S199" s="673" t="n"/>
      <c r="T199" s="674" t="n"/>
      <c r="U199" s="43" t="inlineStr">
        <is>
          <t>кор</t>
        </is>
      </c>
      <c r="V199" s="704">
        <f>IFERROR(V195/H195,"0")+IFERROR(V196/H196,"0")+IFERROR(V197/H197,"0")+IFERROR(V198/H198,"0")</f>
        <v/>
      </c>
      <c r="W199" s="704">
        <f>IFERROR(W195/H195,"0")+IFERROR(W196/H196,"0")+IFERROR(W197/H197,"0")+IFERROR(W198/H198,"0")</f>
        <v/>
      </c>
      <c r="X199" s="704">
        <f>IFERROR(IF(X195="",0,X195),"0")+IFERROR(IF(X196="",0,X196),"0")+IFERROR(IF(X197="",0,X197),"0")+IFERROR(IF(X198="",0,X198),"0")</f>
        <v/>
      </c>
      <c r="Y199" s="705" t="n"/>
      <c r="Z199" s="705" t="n"/>
    </row>
    <row r="200">
      <c r="A200" s="327" t="n"/>
      <c r="B200" s="327" t="n"/>
      <c r="C200" s="327" t="n"/>
      <c r="D200" s="327" t="n"/>
      <c r="E200" s="327" t="n"/>
      <c r="F200" s="327" t="n"/>
      <c r="G200" s="327" t="n"/>
      <c r="H200" s="327" t="n"/>
      <c r="I200" s="327" t="n"/>
      <c r="J200" s="327" t="n"/>
      <c r="K200" s="327" t="n"/>
      <c r="L200" s="327" t="n"/>
      <c r="M200" s="702" t="n"/>
      <c r="N200" s="703" t="inlineStr">
        <is>
          <t>Итого</t>
        </is>
      </c>
      <c r="O200" s="673" t="n"/>
      <c r="P200" s="673" t="n"/>
      <c r="Q200" s="673" t="n"/>
      <c r="R200" s="673" t="n"/>
      <c r="S200" s="673" t="n"/>
      <c r="T200" s="674" t="n"/>
      <c r="U200" s="43" t="inlineStr">
        <is>
          <t>кг</t>
        </is>
      </c>
      <c r="V200" s="704">
        <f>IFERROR(SUM(V195:V198),"0")</f>
        <v/>
      </c>
      <c r="W200" s="704">
        <f>IFERROR(SUM(W195:W198),"0")</f>
        <v/>
      </c>
      <c r="X200" s="43" t="n"/>
      <c r="Y200" s="705" t="n"/>
      <c r="Z200" s="705" t="n"/>
    </row>
    <row r="201" ht="16.5" customHeight="1">
      <c r="A201" s="355" t="inlineStr">
        <is>
          <t>Филедворская</t>
        </is>
      </c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27" t="n"/>
      <c r="N201" s="327" t="n"/>
      <c r="O201" s="327" t="n"/>
      <c r="P201" s="327" t="n"/>
      <c r="Q201" s="327" t="n"/>
      <c r="R201" s="327" t="n"/>
      <c r="S201" s="327" t="n"/>
      <c r="T201" s="327" t="n"/>
      <c r="U201" s="327" t="n"/>
      <c r="V201" s="327" t="n"/>
      <c r="W201" s="327" t="n"/>
      <c r="X201" s="327" t="n"/>
      <c r="Y201" s="355" t="n"/>
      <c r="Z201" s="355" t="n"/>
    </row>
    <row r="202" ht="14.25" customHeight="1">
      <c r="A202" s="344" t="inlineStr">
        <is>
          <t>Копченые колбасы</t>
        </is>
      </c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27" t="n"/>
      <c r="N202" s="327" t="n"/>
      <c r="O202" s="327" t="n"/>
      <c r="P202" s="327" t="n"/>
      <c r="Q202" s="327" t="n"/>
      <c r="R202" s="327" t="n"/>
      <c r="S202" s="327" t="n"/>
      <c r="T202" s="327" t="n"/>
      <c r="U202" s="327" t="n"/>
      <c r="V202" s="327" t="n"/>
      <c r="W202" s="327" t="n"/>
      <c r="X202" s="327" t="n"/>
      <c r="Y202" s="344" t="n"/>
      <c r="Z202" s="344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30" t="n">
        <v>4607091389845</v>
      </c>
      <c r="E203" s="665" t="n"/>
      <c r="F203" s="697" t="n">
        <v>0.35</v>
      </c>
      <c r="G203" s="38" t="n">
        <v>6</v>
      </c>
      <c r="H203" s="697" t="n">
        <v>2.1</v>
      </c>
      <c r="I203" s="697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699" t="n"/>
      <c r="P203" s="699" t="n"/>
      <c r="Q203" s="699" t="n"/>
      <c r="R203" s="665" t="n"/>
      <c r="S203" s="40" t="inlineStr"/>
      <c r="T203" s="40" t="inlineStr"/>
      <c r="U203" s="41" t="inlineStr">
        <is>
          <t>кг</t>
        </is>
      </c>
      <c r="V203" s="700" t="n">
        <v>0</v>
      </c>
      <c r="W203" s="701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339" t="n"/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702" t="n"/>
      <c r="N204" s="703" t="inlineStr">
        <is>
          <t>Итого</t>
        </is>
      </c>
      <c r="O204" s="673" t="n"/>
      <c r="P204" s="673" t="n"/>
      <c r="Q204" s="673" t="n"/>
      <c r="R204" s="673" t="n"/>
      <c r="S204" s="673" t="n"/>
      <c r="T204" s="674" t="n"/>
      <c r="U204" s="43" t="inlineStr">
        <is>
          <t>кор</t>
        </is>
      </c>
      <c r="V204" s="704">
        <f>IFERROR(V203/H203,"0")</f>
        <v/>
      </c>
      <c r="W204" s="704">
        <f>IFERROR(W203/H203,"0")</f>
        <v/>
      </c>
      <c r="X204" s="704">
        <f>IFERROR(IF(X203="",0,X203),"0")</f>
        <v/>
      </c>
      <c r="Y204" s="705" t="n"/>
      <c r="Z204" s="705" t="n"/>
    </row>
    <row r="205">
      <c r="A205" s="327" t="n"/>
      <c r="B205" s="327" t="n"/>
      <c r="C205" s="327" t="n"/>
      <c r="D205" s="327" t="n"/>
      <c r="E205" s="327" t="n"/>
      <c r="F205" s="327" t="n"/>
      <c r="G205" s="327" t="n"/>
      <c r="H205" s="327" t="n"/>
      <c r="I205" s="327" t="n"/>
      <c r="J205" s="327" t="n"/>
      <c r="K205" s="327" t="n"/>
      <c r="L205" s="327" t="n"/>
      <c r="M205" s="702" t="n"/>
      <c r="N205" s="703" t="inlineStr">
        <is>
          <t>Итого</t>
        </is>
      </c>
      <c r="O205" s="673" t="n"/>
      <c r="P205" s="673" t="n"/>
      <c r="Q205" s="673" t="n"/>
      <c r="R205" s="673" t="n"/>
      <c r="S205" s="673" t="n"/>
      <c r="T205" s="674" t="n"/>
      <c r="U205" s="43" t="inlineStr">
        <is>
          <t>кг</t>
        </is>
      </c>
      <c r="V205" s="704">
        <f>IFERROR(SUM(V203:V203),"0")</f>
        <v/>
      </c>
      <c r="W205" s="704">
        <f>IFERROR(SUM(W203:W203),"0")</f>
        <v/>
      </c>
      <c r="X205" s="43" t="n"/>
      <c r="Y205" s="705" t="n"/>
      <c r="Z205" s="705" t="n"/>
    </row>
    <row r="206" ht="16.5" customHeight="1">
      <c r="A206" s="355" t="inlineStr">
        <is>
          <t>Бордо</t>
        </is>
      </c>
      <c r="B206" s="327" t="n"/>
      <c r="C206" s="327" t="n"/>
      <c r="D206" s="327" t="n"/>
      <c r="E206" s="327" t="n"/>
      <c r="F206" s="327" t="n"/>
      <c r="G206" s="327" t="n"/>
      <c r="H206" s="327" t="n"/>
      <c r="I206" s="327" t="n"/>
      <c r="J206" s="327" t="n"/>
      <c r="K206" s="327" t="n"/>
      <c r="L206" s="327" t="n"/>
      <c r="M206" s="327" t="n"/>
      <c r="N206" s="327" t="n"/>
      <c r="O206" s="327" t="n"/>
      <c r="P206" s="327" t="n"/>
      <c r="Q206" s="327" t="n"/>
      <c r="R206" s="327" t="n"/>
      <c r="S206" s="327" t="n"/>
      <c r="T206" s="327" t="n"/>
      <c r="U206" s="327" t="n"/>
      <c r="V206" s="327" t="n"/>
      <c r="W206" s="327" t="n"/>
      <c r="X206" s="327" t="n"/>
      <c r="Y206" s="355" t="n"/>
      <c r="Z206" s="355" t="n"/>
    </row>
    <row r="207" ht="14.25" customHeight="1">
      <c r="A207" s="344" t="inlineStr">
        <is>
          <t>Вареные колбасы</t>
        </is>
      </c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27" t="n"/>
      <c r="N207" s="327" t="n"/>
      <c r="O207" s="327" t="n"/>
      <c r="P207" s="327" t="n"/>
      <c r="Q207" s="327" t="n"/>
      <c r="R207" s="327" t="n"/>
      <c r="S207" s="327" t="n"/>
      <c r="T207" s="327" t="n"/>
      <c r="U207" s="327" t="n"/>
      <c r="V207" s="327" t="n"/>
      <c r="W207" s="327" t="n"/>
      <c r="X207" s="327" t="n"/>
      <c r="Y207" s="344" t="n"/>
      <c r="Z207" s="344" t="n"/>
    </row>
    <row r="208" ht="27" customHeight="1">
      <c r="A208" s="64" t="inlineStr">
        <is>
          <t>SU000057</t>
        </is>
      </c>
      <c r="B208" s="64" t="inlineStr">
        <is>
          <t>P002047</t>
        </is>
      </c>
      <c r="C208" s="37" t="n">
        <v>4301011346</v>
      </c>
      <c r="D208" s="330" t="n">
        <v>4607091387445</v>
      </c>
      <c r="E208" s="665" t="n"/>
      <c r="F208" s="697" t="n">
        <v>0.9</v>
      </c>
      <c r="G208" s="38" t="n">
        <v>10</v>
      </c>
      <c r="H208" s="697" t="n">
        <v>9</v>
      </c>
      <c r="I208" s="697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8" s="699" t="n"/>
      <c r="P208" s="699" t="n"/>
      <c r="Q208" s="699" t="n"/>
      <c r="R208" s="665" t="n"/>
      <c r="S208" s="40" t="inlineStr"/>
      <c r="T208" s="40" t="inlineStr"/>
      <c r="U208" s="41" t="inlineStr">
        <is>
          <t>кг</t>
        </is>
      </c>
      <c r="V208" s="700" t="n">
        <v>0</v>
      </c>
      <c r="W208" s="70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SU001777</t>
        </is>
      </c>
      <c r="B209" s="64" t="inlineStr">
        <is>
          <t>P002226</t>
        </is>
      </c>
      <c r="C209" s="37" t="n">
        <v>4301011362</v>
      </c>
      <c r="D209" s="330" t="n">
        <v>4607091386004</v>
      </c>
      <c r="E209" s="665" t="n"/>
      <c r="F209" s="697" t="n">
        <v>1.35</v>
      </c>
      <c r="G209" s="38" t="n">
        <v>8</v>
      </c>
      <c r="H209" s="697" t="n">
        <v>10.8</v>
      </c>
      <c r="I209" s="697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9" s="699" t="n"/>
      <c r="P209" s="699" t="n"/>
      <c r="Q209" s="699" t="n"/>
      <c r="R209" s="665" t="n"/>
      <c r="S209" s="40" t="inlineStr"/>
      <c r="T209" s="40" t="inlineStr"/>
      <c r="U209" s="41" t="inlineStr">
        <is>
          <t>кг</t>
        </is>
      </c>
      <c r="V209" s="700" t="n">
        <v>0</v>
      </c>
      <c r="W209" s="701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P001777</t>
        </is>
      </c>
      <c r="C210" s="37" t="n">
        <v>4301011308</v>
      </c>
      <c r="D210" s="330" t="n">
        <v>4607091386004</v>
      </c>
      <c r="E210" s="665" t="n"/>
      <c r="F210" s="697" t="n">
        <v>1.35</v>
      </c>
      <c r="G210" s="38" t="n">
        <v>8</v>
      </c>
      <c r="H210" s="697" t="n">
        <v>10.8</v>
      </c>
      <c r="I210" s="69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0" s="699" t="n"/>
      <c r="P210" s="699" t="n"/>
      <c r="Q210" s="699" t="n"/>
      <c r="R210" s="665" t="n"/>
      <c r="S210" s="40" t="inlineStr"/>
      <c r="T210" s="40" t="inlineStr"/>
      <c r="U210" s="41" t="inlineStr">
        <is>
          <t>кг</t>
        </is>
      </c>
      <c r="V210" s="700" t="n">
        <v>0</v>
      </c>
      <c r="W210" s="70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SU000058</t>
        </is>
      </c>
      <c r="B211" s="64" t="inlineStr">
        <is>
          <t>P002048</t>
        </is>
      </c>
      <c r="C211" s="37" t="n">
        <v>4301011347</v>
      </c>
      <c r="D211" s="330" t="n">
        <v>4607091386073</v>
      </c>
      <c r="E211" s="665" t="n"/>
      <c r="F211" s="697" t="n">
        <v>0.9</v>
      </c>
      <c r="G211" s="38" t="n">
        <v>10</v>
      </c>
      <c r="H211" s="697" t="n">
        <v>9</v>
      </c>
      <c r="I211" s="697" t="n">
        <v>9.630000000000001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31</v>
      </c>
      <c r="N211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1" s="699" t="n"/>
      <c r="P211" s="699" t="n"/>
      <c r="Q211" s="699" t="n"/>
      <c r="R211" s="665" t="n"/>
      <c r="S211" s="40" t="inlineStr"/>
      <c r="T211" s="40" t="inlineStr"/>
      <c r="U211" s="41" t="inlineStr">
        <is>
          <t>кг</t>
        </is>
      </c>
      <c r="V211" s="700" t="n">
        <v>0</v>
      </c>
      <c r="W211" s="70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SU001780</t>
        </is>
      </c>
      <c r="B212" s="64" t="inlineStr">
        <is>
          <t>P001780</t>
        </is>
      </c>
      <c r="C212" s="37" t="n">
        <v>4301010928</v>
      </c>
      <c r="D212" s="330" t="n">
        <v>4607091387322</v>
      </c>
      <c r="E212" s="665" t="n"/>
      <c r="F212" s="697" t="n">
        <v>1.35</v>
      </c>
      <c r="G212" s="38" t="n">
        <v>8</v>
      </c>
      <c r="H212" s="697" t="n">
        <v>10.8</v>
      </c>
      <c r="I212" s="697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699" t="n"/>
      <c r="P212" s="699" t="n"/>
      <c r="Q212" s="699" t="n"/>
      <c r="R212" s="665" t="n"/>
      <c r="S212" s="40" t="inlineStr"/>
      <c r="T212" s="40" t="inlineStr"/>
      <c r="U212" s="41" t="inlineStr">
        <is>
          <t>кг</t>
        </is>
      </c>
      <c r="V212" s="700" t="n">
        <v>0</v>
      </c>
      <c r="W212" s="70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0" t="n">
        <v>4607091387322</v>
      </c>
      <c r="E213" s="665" t="n"/>
      <c r="F213" s="697" t="n">
        <v>1.35</v>
      </c>
      <c r="G213" s="38" t="n">
        <v>8</v>
      </c>
      <c r="H213" s="697" t="n">
        <v>10.8</v>
      </c>
      <c r="I213" s="697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2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9" t="n"/>
      <c r="P213" s="699" t="n"/>
      <c r="Q213" s="699" t="n"/>
      <c r="R213" s="665" t="n"/>
      <c r="S213" s="40" t="inlineStr"/>
      <c r="T213" s="40" t="inlineStr"/>
      <c r="U213" s="41" t="inlineStr">
        <is>
          <t>кг</t>
        </is>
      </c>
      <c r="V213" s="700" t="n">
        <v>0</v>
      </c>
      <c r="W213" s="701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SU001778</t>
        </is>
      </c>
      <c r="B214" s="64" t="inlineStr">
        <is>
          <t>P001778</t>
        </is>
      </c>
      <c r="C214" s="37" t="n">
        <v>4301011311</v>
      </c>
      <c r="D214" s="330" t="n">
        <v>4607091387377</v>
      </c>
      <c r="E214" s="665" t="n"/>
      <c r="F214" s="697" t="n">
        <v>1.35</v>
      </c>
      <c r="G214" s="38" t="n">
        <v>8</v>
      </c>
      <c r="H214" s="697" t="n">
        <v>10.8</v>
      </c>
      <c r="I214" s="697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4" s="699" t="n"/>
      <c r="P214" s="699" t="n"/>
      <c r="Q214" s="699" t="n"/>
      <c r="R214" s="665" t="n"/>
      <c r="S214" s="40" t="inlineStr"/>
      <c r="T214" s="40" t="inlineStr"/>
      <c r="U214" s="41" t="inlineStr">
        <is>
          <t>кг</t>
        </is>
      </c>
      <c r="V214" s="700" t="n">
        <v>0</v>
      </c>
      <c r="W214" s="701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SU000043</t>
        </is>
      </c>
      <c r="B215" s="64" t="inlineStr">
        <is>
          <t>P001807</t>
        </is>
      </c>
      <c r="C215" s="37" t="n">
        <v>4301010945</v>
      </c>
      <c r="D215" s="330" t="n">
        <v>4607091387353</v>
      </c>
      <c r="E215" s="665" t="n"/>
      <c r="F215" s="697" t="n">
        <v>1.35</v>
      </c>
      <c r="G215" s="38" t="n">
        <v>8</v>
      </c>
      <c r="H215" s="697" t="n">
        <v>10.8</v>
      </c>
      <c r="I215" s="697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5" s="699" t="n"/>
      <c r="P215" s="699" t="n"/>
      <c r="Q215" s="699" t="n"/>
      <c r="R215" s="665" t="n"/>
      <c r="S215" s="40" t="inlineStr"/>
      <c r="T215" s="40" t="inlineStr"/>
      <c r="U215" s="41" t="inlineStr">
        <is>
          <t>кг</t>
        </is>
      </c>
      <c r="V215" s="700" t="n">
        <v>0</v>
      </c>
      <c r="W215" s="701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SU001800</t>
        </is>
      </c>
      <c r="B216" s="64" t="inlineStr">
        <is>
          <t>P001800</t>
        </is>
      </c>
      <c r="C216" s="37" t="n">
        <v>4301011328</v>
      </c>
      <c r="D216" s="330" t="n">
        <v>4607091386011</v>
      </c>
      <c r="E216" s="665" t="n"/>
      <c r="F216" s="697" t="n">
        <v>0.5</v>
      </c>
      <c r="G216" s="38" t="n">
        <v>10</v>
      </c>
      <c r="H216" s="697" t="n">
        <v>5</v>
      </c>
      <c r="I216" s="697" t="n">
        <v>5.21</v>
      </c>
      <c r="J216" s="38" t="n">
        <v>120</v>
      </c>
      <c r="K216" s="38" t="inlineStr">
        <is>
          <t>12</t>
        </is>
      </c>
      <c r="L216" s="39" t="inlineStr">
        <is>
          <t>СК2</t>
        </is>
      </c>
      <c r="M216" s="38" t="n">
        <v>55</v>
      </c>
      <c r="N216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6" s="699" t="n"/>
      <c r="P216" s="699" t="n"/>
      <c r="Q216" s="699" t="n"/>
      <c r="R216" s="665" t="n"/>
      <c r="S216" s="40" t="inlineStr"/>
      <c r="T216" s="40" t="inlineStr"/>
      <c r="U216" s="41" t="inlineStr">
        <is>
          <t>кг</t>
        </is>
      </c>
      <c r="V216" s="700" t="n">
        <v>100</v>
      </c>
      <c r="W216" s="70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SU001805</t>
        </is>
      </c>
      <c r="B217" s="64" t="inlineStr">
        <is>
          <t>P001805</t>
        </is>
      </c>
      <c r="C217" s="37" t="n">
        <v>4301011329</v>
      </c>
      <c r="D217" s="330" t="n">
        <v>4607091387308</v>
      </c>
      <c r="E217" s="665" t="n"/>
      <c r="F217" s="697" t="n">
        <v>0.5</v>
      </c>
      <c r="G217" s="38" t="n">
        <v>10</v>
      </c>
      <c r="H217" s="697" t="n">
        <v>5</v>
      </c>
      <c r="I217" s="697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7" s="699" t="n"/>
      <c r="P217" s="699" t="n"/>
      <c r="Q217" s="699" t="n"/>
      <c r="R217" s="665" t="n"/>
      <c r="S217" s="40" t="inlineStr"/>
      <c r="T217" s="40" t="inlineStr"/>
      <c r="U217" s="41" t="inlineStr">
        <is>
          <t>кг</t>
        </is>
      </c>
      <c r="V217" s="700" t="n">
        <v>0</v>
      </c>
      <c r="W217" s="701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SU001829</t>
        </is>
      </c>
      <c r="B218" s="64" t="inlineStr">
        <is>
          <t>P001829</t>
        </is>
      </c>
      <c r="C218" s="37" t="n">
        <v>4301011049</v>
      </c>
      <c r="D218" s="330" t="n">
        <v>4607091387339</v>
      </c>
      <c r="E218" s="665" t="n"/>
      <c r="F218" s="697" t="n">
        <v>0.5</v>
      </c>
      <c r="G218" s="38" t="n">
        <v>10</v>
      </c>
      <c r="H218" s="697" t="n">
        <v>5</v>
      </c>
      <c r="I218" s="697" t="n">
        <v>5.24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8" s="699" t="n"/>
      <c r="P218" s="699" t="n"/>
      <c r="Q218" s="699" t="n"/>
      <c r="R218" s="665" t="n"/>
      <c r="S218" s="40" t="inlineStr"/>
      <c r="T218" s="40" t="inlineStr"/>
      <c r="U218" s="41" t="inlineStr">
        <is>
          <t>кг</t>
        </is>
      </c>
      <c r="V218" s="700" t="n">
        <v>0</v>
      </c>
      <c r="W218" s="701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SU002787</t>
        </is>
      </c>
      <c r="B219" s="64" t="inlineStr">
        <is>
          <t>P003189</t>
        </is>
      </c>
      <c r="C219" s="37" t="n">
        <v>4301011433</v>
      </c>
      <c r="D219" s="330" t="n">
        <v>4680115882638</v>
      </c>
      <c r="E219" s="665" t="n"/>
      <c r="F219" s="697" t="n">
        <v>0.4</v>
      </c>
      <c r="G219" s="38" t="n">
        <v>10</v>
      </c>
      <c r="H219" s="697" t="n">
        <v>4</v>
      </c>
      <c r="I219" s="697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90</v>
      </c>
      <c r="N219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9" s="699" t="n"/>
      <c r="P219" s="699" t="n"/>
      <c r="Q219" s="699" t="n"/>
      <c r="R219" s="665" t="n"/>
      <c r="S219" s="40" t="inlineStr"/>
      <c r="T219" s="40" t="inlineStr"/>
      <c r="U219" s="41" t="inlineStr">
        <is>
          <t>кг</t>
        </is>
      </c>
      <c r="V219" s="700" t="n">
        <v>0</v>
      </c>
      <c r="W219" s="701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SU002894</t>
        </is>
      </c>
      <c r="B220" s="64" t="inlineStr">
        <is>
          <t>P003314</t>
        </is>
      </c>
      <c r="C220" s="37" t="n">
        <v>4301011573</v>
      </c>
      <c r="D220" s="330" t="n">
        <v>4680115881938</v>
      </c>
      <c r="E220" s="665" t="n"/>
      <c r="F220" s="697" t="n">
        <v>0.4</v>
      </c>
      <c r="G220" s="38" t="n">
        <v>10</v>
      </c>
      <c r="H220" s="697" t="n">
        <v>4</v>
      </c>
      <c r="I220" s="69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0" s="699" t="n"/>
      <c r="P220" s="699" t="n"/>
      <c r="Q220" s="699" t="n"/>
      <c r="R220" s="665" t="n"/>
      <c r="S220" s="40" t="inlineStr"/>
      <c r="T220" s="40" t="inlineStr"/>
      <c r="U220" s="41" t="inlineStr">
        <is>
          <t>кг</t>
        </is>
      </c>
      <c r="V220" s="700" t="n">
        <v>0</v>
      </c>
      <c r="W220" s="70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SU000078</t>
        </is>
      </c>
      <c r="B221" s="64" t="inlineStr">
        <is>
          <t>P001806</t>
        </is>
      </c>
      <c r="C221" s="37" t="n">
        <v>4301010944</v>
      </c>
      <c r="D221" s="330" t="n">
        <v>4607091387346</v>
      </c>
      <c r="E221" s="665" t="n"/>
      <c r="F221" s="697" t="n">
        <v>0.4</v>
      </c>
      <c r="G221" s="38" t="n">
        <v>10</v>
      </c>
      <c r="H221" s="697" t="n">
        <v>4</v>
      </c>
      <c r="I221" s="697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1" s="699" t="n"/>
      <c r="P221" s="699" t="n"/>
      <c r="Q221" s="699" t="n"/>
      <c r="R221" s="665" t="n"/>
      <c r="S221" s="40" t="inlineStr"/>
      <c r="T221" s="40" t="inlineStr"/>
      <c r="U221" s="41" t="inlineStr">
        <is>
          <t>кг</t>
        </is>
      </c>
      <c r="V221" s="700" t="n">
        <v>0</v>
      </c>
      <c r="W221" s="70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SU002616</t>
        </is>
      </c>
      <c r="B222" s="64" t="inlineStr">
        <is>
          <t>P002950</t>
        </is>
      </c>
      <c r="C222" s="37" t="n">
        <v>4301011353</v>
      </c>
      <c r="D222" s="330" t="n">
        <v>4607091389807</v>
      </c>
      <c r="E222" s="665" t="n"/>
      <c r="F222" s="697" t="n">
        <v>0.4</v>
      </c>
      <c r="G222" s="38" t="n">
        <v>10</v>
      </c>
      <c r="H222" s="697" t="n">
        <v>4</v>
      </c>
      <c r="I222" s="697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2" s="699" t="n"/>
      <c r="P222" s="699" t="n"/>
      <c r="Q222" s="699" t="n"/>
      <c r="R222" s="665" t="n"/>
      <c r="S222" s="40" t="inlineStr"/>
      <c r="T222" s="40" t="inlineStr"/>
      <c r="U222" s="41" t="inlineStr">
        <is>
          <t>кг</t>
        </is>
      </c>
      <c r="V222" s="700" t="n">
        <v>0</v>
      </c>
      <c r="W222" s="701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9" t="n"/>
      <c r="B223" s="327" t="n"/>
      <c r="C223" s="327" t="n"/>
      <c r="D223" s="327" t="n"/>
      <c r="E223" s="327" t="n"/>
      <c r="F223" s="327" t="n"/>
      <c r="G223" s="327" t="n"/>
      <c r="H223" s="327" t="n"/>
      <c r="I223" s="327" t="n"/>
      <c r="J223" s="327" t="n"/>
      <c r="K223" s="327" t="n"/>
      <c r="L223" s="327" t="n"/>
      <c r="M223" s="702" t="n"/>
      <c r="N223" s="703" t="inlineStr">
        <is>
          <t>Итого</t>
        </is>
      </c>
      <c r="O223" s="673" t="n"/>
      <c r="P223" s="673" t="n"/>
      <c r="Q223" s="673" t="n"/>
      <c r="R223" s="673" t="n"/>
      <c r="S223" s="673" t="n"/>
      <c r="T223" s="674" t="n"/>
      <c r="U223" s="43" t="inlineStr">
        <is>
          <t>кор</t>
        </is>
      </c>
      <c r="V223" s="70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70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70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705" t="n"/>
      <c r="Z223" s="705" t="n"/>
    </row>
    <row r="224">
      <c r="A224" s="327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702" t="n"/>
      <c r="N224" s="703" t="inlineStr">
        <is>
          <t>Итого</t>
        </is>
      </c>
      <c r="O224" s="673" t="n"/>
      <c r="P224" s="673" t="n"/>
      <c r="Q224" s="673" t="n"/>
      <c r="R224" s="673" t="n"/>
      <c r="S224" s="673" t="n"/>
      <c r="T224" s="674" t="n"/>
      <c r="U224" s="43" t="inlineStr">
        <is>
          <t>кг</t>
        </is>
      </c>
      <c r="V224" s="704">
        <f>IFERROR(SUM(V208:V222),"0")</f>
        <v/>
      </c>
      <c r="W224" s="704">
        <f>IFERROR(SUM(W208:W222),"0")</f>
        <v/>
      </c>
      <c r="X224" s="43" t="n"/>
      <c r="Y224" s="705" t="n"/>
      <c r="Z224" s="705" t="n"/>
    </row>
    <row r="225" ht="14.25" customHeight="1">
      <c r="A225" s="344" t="inlineStr">
        <is>
          <t>Ветчины</t>
        </is>
      </c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327" t="n"/>
      <c r="N225" s="327" t="n"/>
      <c r="O225" s="327" t="n"/>
      <c r="P225" s="327" t="n"/>
      <c r="Q225" s="327" t="n"/>
      <c r="R225" s="327" t="n"/>
      <c r="S225" s="327" t="n"/>
      <c r="T225" s="327" t="n"/>
      <c r="U225" s="327" t="n"/>
      <c r="V225" s="327" t="n"/>
      <c r="W225" s="327" t="n"/>
      <c r="X225" s="327" t="n"/>
      <c r="Y225" s="344" t="n"/>
      <c r="Z225" s="344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0" t="n">
        <v>4680115881914</v>
      </c>
      <c r="E226" s="665" t="n"/>
      <c r="F226" s="697" t="n">
        <v>0.4</v>
      </c>
      <c r="G226" s="38" t="n">
        <v>10</v>
      </c>
      <c r="H226" s="697" t="n">
        <v>4</v>
      </c>
      <c r="I226" s="697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9" t="n"/>
      <c r="P226" s="699" t="n"/>
      <c r="Q226" s="699" t="n"/>
      <c r="R226" s="665" t="n"/>
      <c r="S226" s="40" t="inlineStr"/>
      <c r="T226" s="40" t="inlineStr"/>
      <c r="U226" s="41" t="inlineStr">
        <is>
          <t>кг</t>
        </is>
      </c>
      <c r="V226" s="700" t="n">
        <v>0</v>
      </c>
      <c r="W226" s="701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9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702" t="n"/>
      <c r="N227" s="703" t="inlineStr">
        <is>
          <t>Итого</t>
        </is>
      </c>
      <c r="O227" s="673" t="n"/>
      <c r="P227" s="673" t="n"/>
      <c r="Q227" s="673" t="n"/>
      <c r="R227" s="673" t="n"/>
      <c r="S227" s="673" t="n"/>
      <c r="T227" s="674" t="n"/>
      <c r="U227" s="43" t="inlineStr">
        <is>
          <t>кор</t>
        </is>
      </c>
      <c r="V227" s="704">
        <f>IFERROR(V226/H226,"0")</f>
        <v/>
      </c>
      <c r="W227" s="704">
        <f>IFERROR(W226/H226,"0")</f>
        <v/>
      </c>
      <c r="X227" s="704">
        <f>IFERROR(IF(X226="",0,X226),"0")</f>
        <v/>
      </c>
      <c r="Y227" s="705" t="n"/>
      <c r="Z227" s="705" t="n"/>
    </row>
    <row r="228">
      <c r="A228" s="327" t="n"/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702" t="n"/>
      <c r="N228" s="703" t="inlineStr">
        <is>
          <t>Итого</t>
        </is>
      </c>
      <c r="O228" s="673" t="n"/>
      <c r="P228" s="673" t="n"/>
      <c r="Q228" s="673" t="n"/>
      <c r="R228" s="673" t="n"/>
      <c r="S228" s="673" t="n"/>
      <c r="T228" s="674" t="n"/>
      <c r="U228" s="43" t="inlineStr">
        <is>
          <t>кг</t>
        </is>
      </c>
      <c r="V228" s="704">
        <f>IFERROR(SUM(V226:V226),"0")</f>
        <v/>
      </c>
      <c r="W228" s="704">
        <f>IFERROR(SUM(W226:W226),"0")</f>
        <v/>
      </c>
      <c r="X228" s="43" t="n"/>
      <c r="Y228" s="705" t="n"/>
      <c r="Z228" s="705" t="n"/>
    </row>
    <row r="229" ht="14.25" customHeight="1">
      <c r="A229" s="344" t="inlineStr">
        <is>
          <t>Копченые колбасы</t>
        </is>
      </c>
      <c r="B229" s="327" t="n"/>
      <c r="C229" s="327" t="n"/>
      <c r="D229" s="327" t="n"/>
      <c r="E229" s="327" t="n"/>
      <c r="F229" s="327" t="n"/>
      <c r="G229" s="327" t="n"/>
      <c r="H229" s="327" t="n"/>
      <c r="I229" s="327" t="n"/>
      <c r="J229" s="327" t="n"/>
      <c r="K229" s="327" t="n"/>
      <c r="L229" s="327" t="n"/>
      <c r="M229" s="327" t="n"/>
      <c r="N229" s="327" t="n"/>
      <c r="O229" s="327" t="n"/>
      <c r="P229" s="327" t="n"/>
      <c r="Q229" s="327" t="n"/>
      <c r="R229" s="327" t="n"/>
      <c r="S229" s="327" t="n"/>
      <c r="T229" s="327" t="n"/>
      <c r="U229" s="327" t="n"/>
      <c r="V229" s="327" t="n"/>
      <c r="W229" s="327" t="n"/>
      <c r="X229" s="327" t="n"/>
      <c r="Y229" s="344" t="n"/>
      <c r="Z229" s="344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0" t="n">
        <v>4607091387193</v>
      </c>
      <c r="E230" s="665" t="n"/>
      <c r="F230" s="697" t="n">
        <v>0.7</v>
      </c>
      <c r="G230" s="38" t="n">
        <v>6</v>
      </c>
      <c r="H230" s="697" t="n">
        <v>4.2</v>
      </c>
      <c r="I230" s="697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9" t="n"/>
      <c r="P230" s="699" t="n"/>
      <c r="Q230" s="699" t="n"/>
      <c r="R230" s="665" t="n"/>
      <c r="S230" s="40" t="inlineStr"/>
      <c r="T230" s="40" t="inlineStr"/>
      <c r="U230" s="41" t="inlineStr">
        <is>
          <t>кг</t>
        </is>
      </c>
      <c r="V230" s="700" t="n">
        <v>0</v>
      </c>
      <c r="W230" s="70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0" t="n">
        <v>4607091387230</v>
      </c>
      <c r="E231" s="665" t="n"/>
      <c r="F231" s="697" t="n">
        <v>0.7</v>
      </c>
      <c r="G231" s="38" t="n">
        <v>6</v>
      </c>
      <c r="H231" s="697" t="n">
        <v>4.2</v>
      </c>
      <c r="I231" s="697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9" t="n"/>
      <c r="P231" s="699" t="n"/>
      <c r="Q231" s="699" t="n"/>
      <c r="R231" s="665" t="n"/>
      <c r="S231" s="40" t="inlineStr"/>
      <c r="T231" s="40" t="inlineStr"/>
      <c r="U231" s="41" t="inlineStr">
        <is>
          <t>кг</t>
        </is>
      </c>
      <c r="V231" s="700" t="n">
        <v>0</v>
      </c>
      <c r="W231" s="70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0" t="n">
        <v>4607091387285</v>
      </c>
      <c r="E232" s="665" t="n"/>
      <c r="F232" s="697" t="n">
        <v>0.35</v>
      </c>
      <c r="G232" s="38" t="n">
        <v>6</v>
      </c>
      <c r="H232" s="697" t="n">
        <v>2.1</v>
      </c>
      <c r="I232" s="697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9" t="n"/>
      <c r="P232" s="699" t="n"/>
      <c r="Q232" s="699" t="n"/>
      <c r="R232" s="665" t="n"/>
      <c r="S232" s="40" t="inlineStr"/>
      <c r="T232" s="40" t="inlineStr"/>
      <c r="U232" s="41" t="inlineStr">
        <is>
          <t>кг</t>
        </is>
      </c>
      <c r="V232" s="700" t="n">
        <v>0</v>
      </c>
      <c r="W232" s="701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9" t="n"/>
      <c r="B233" s="327" t="n"/>
      <c r="C233" s="327" t="n"/>
      <c r="D233" s="327" t="n"/>
      <c r="E233" s="327" t="n"/>
      <c r="F233" s="327" t="n"/>
      <c r="G233" s="327" t="n"/>
      <c r="H233" s="327" t="n"/>
      <c r="I233" s="327" t="n"/>
      <c r="J233" s="327" t="n"/>
      <c r="K233" s="327" t="n"/>
      <c r="L233" s="327" t="n"/>
      <c r="M233" s="702" t="n"/>
      <c r="N233" s="703" t="inlineStr">
        <is>
          <t>Итого</t>
        </is>
      </c>
      <c r="O233" s="673" t="n"/>
      <c r="P233" s="673" t="n"/>
      <c r="Q233" s="673" t="n"/>
      <c r="R233" s="673" t="n"/>
      <c r="S233" s="673" t="n"/>
      <c r="T233" s="674" t="n"/>
      <c r="U233" s="43" t="inlineStr">
        <is>
          <t>кор</t>
        </is>
      </c>
      <c r="V233" s="704">
        <f>IFERROR(V230/H230,"0")+IFERROR(V231/H231,"0")+IFERROR(V232/H232,"0")</f>
        <v/>
      </c>
      <c r="W233" s="704">
        <f>IFERROR(W230/H230,"0")+IFERROR(W231/H231,"0")+IFERROR(W232/H232,"0")</f>
        <v/>
      </c>
      <c r="X233" s="704">
        <f>IFERROR(IF(X230="",0,X230),"0")+IFERROR(IF(X231="",0,X231),"0")+IFERROR(IF(X232="",0,X232),"0")</f>
        <v/>
      </c>
      <c r="Y233" s="705" t="n"/>
      <c r="Z233" s="705" t="n"/>
    </row>
    <row r="234">
      <c r="A234" s="327" t="n"/>
      <c r="B234" s="327" t="n"/>
      <c r="C234" s="327" t="n"/>
      <c r="D234" s="327" t="n"/>
      <c r="E234" s="327" t="n"/>
      <c r="F234" s="327" t="n"/>
      <c r="G234" s="327" t="n"/>
      <c r="H234" s="327" t="n"/>
      <c r="I234" s="327" t="n"/>
      <c r="J234" s="327" t="n"/>
      <c r="K234" s="327" t="n"/>
      <c r="L234" s="327" t="n"/>
      <c r="M234" s="702" t="n"/>
      <c r="N234" s="703" t="inlineStr">
        <is>
          <t>Итого</t>
        </is>
      </c>
      <c r="O234" s="673" t="n"/>
      <c r="P234" s="673" t="n"/>
      <c r="Q234" s="673" t="n"/>
      <c r="R234" s="673" t="n"/>
      <c r="S234" s="673" t="n"/>
      <c r="T234" s="674" t="n"/>
      <c r="U234" s="43" t="inlineStr">
        <is>
          <t>кг</t>
        </is>
      </c>
      <c r="V234" s="704">
        <f>IFERROR(SUM(V230:V232),"0")</f>
        <v/>
      </c>
      <c r="W234" s="704">
        <f>IFERROR(SUM(W230:W232),"0")</f>
        <v/>
      </c>
      <c r="X234" s="43" t="n"/>
      <c r="Y234" s="705" t="n"/>
      <c r="Z234" s="705" t="n"/>
    </row>
    <row r="235" ht="14.25" customHeight="1">
      <c r="A235" s="344" t="inlineStr">
        <is>
          <t>Сосиски</t>
        </is>
      </c>
      <c r="B235" s="327" t="n"/>
      <c r="C235" s="327" t="n"/>
      <c r="D235" s="327" t="n"/>
      <c r="E235" s="327" t="n"/>
      <c r="F235" s="327" t="n"/>
      <c r="G235" s="327" t="n"/>
      <c r="H235" s="327" t="n"/>
      <c r="I235" s="327" t="n"/>
      <c r="J235" s="327" t="n"/>
      <c r="K235" s="327" t="n"/>
      <c r="L235" s="327" t="n"/>
      <c r="M235" s="327" t="n"/>
      <c r="N235" s="327" t="n"/>
      <c r="O235" s="327" t="n"/>
      <c r="P235" s="327" t="n"/>
      <c r="Q235" s="327" t="n"/>
      <c r="R235" s="327" t="n"/>
      <c r="S235" s="327" t="n"/>
      <c r="T235" s="327" t="n"/>
      <c r="U235" s="327" t="n"/>
      <c r="V235" s="327" t="n"/>
      <c r="W235" s="327" t="n"/>
      <c r="X235" s="327" t="n"/>
      <c r="Y235" s="344" t="n"/>
      <c r="Z235" s="344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0" t="n">
        <v>4607091387766</v>
      </c>
      <c r="E236" s="665" t="n"/>
      <c r="F236" s="697" t="n">
        <v>1.3</v>
      </c>
      <c r="G236" s="38" t="n">
        <v>6</v>
      </c>
      <c r="H236" s="697" t="n">
        <v>7.8</v>
      </c>
      <c r="I236" s="697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9" t="n"/>
      <c r="P236" s="699" t="n"/>
      <c r="Q236" s="699" t="n"/>
      <c r="R236" s="665" t="n"/>
      <c r="S236" s="40" t="inlineStr"/>
      <c r="T236" s="40" t="inlineStr"/>
      <c r="U236" s="41" t="inlineStr">
        <is>
          <t>кг</t>
        </is>
      </c>
      <c r="V236" s="700" t="n">
        <v>2500</v>
      </c>
      <c r="W236" s="70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0" t="n">
        <v>4607091387957</v>
      </c>
      <c r="E237" s="665" t="n"/>
      <c r="F237" s="697" t="n">
        <v>1.3</v>
      </c>
      <c r="G237" s="38" t="n">
        <v>6</v>
      </c>
      <c r="H237" s="697" t="n">
        <v>7.8</v>
      </c>
      <c r="I237" s="69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9" t="n"/>
      <c r="P237" s="699" t="n"/>
      <c r="Q237" s="699" t="n"/>
      <c r="R237" s="665" t="n"/>
      <c r="S237" s="40" t="inlineStr"/>
      <c r="T237" s="40" t="inlineStr"/>
      <c r="U237" s="41" t="inlineStr">
        <is>
          <t>кг</t>
        </is>
      </c>
      <c r="V237" s="700" t="n">
        <v>0</v>
      </c>
      <c r="W237" s="70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0" t="n">
        <v>4607091387964</v>
      </c>
      <c r="E238" s="665" t="n"/>
      <c r="F238" s="697" t="n">
        <v>1.35</v>
      </c>
      <c r="G238" s="38" t="n">
        <v>6</v>
      </c>
      <c r="H238" s="697" t="n">
        <v>8.1</v>
      </c>
      <c r="I238" s="697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9" t="n"/>
      <c r="P238" s="699" t="n"/>
      <c r="Q238" s="699" t="n"/>
      <c r="R238" s="665" t="n"/>
      <c r="S238" s="40" t="inlineStr"/>
      <c r="T238" s="40" t="inlineStr"/>
      <c r="U238" s="41" t="inlineStr">
        <is>
          <t>кг</t>
        </is>
      </c>
      <c r="V238" s="700" t="n">
        <v>0</v>
      </c>
      <c r="W238" s="70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0" t="n">
        <v>4680115883604</v>
      </c>
      <c r="E239" s="665" t="n"/>
      <c r="F239" s="697" t="n">
        <v>0.35</v>
      </c>
      <c r="G239" s="38" t="n">
        <v>6</v>
      </c>
      <c r="H239" s="697" t="n">
        <v>2.1</v>
      </c>
      <c r="I239" s="697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9" t="inlineStr">
        <is>
          <t>Сосиски «Баварские» Фикс.вес 0,35 П/а ТМ «Стародворье»</t>
        </is>
      </c>
      <c r="O239" s="699" t="n"/>
      <c r="P239" s="699" t="n"/>
      <c r="Q239" s="699" t="n"/>
      <c r="R239" s="665" t="n"/>
      <c r="S239" s="40" t="inlineStr"/>
      <c r="T239" s="40" t="inlineStr"/>
      <c r="U239" s="41" t="inlineStr">
        <is>
          <t>кг</t>
        </is>
      </c>
      <c r="V239" s="700" t="n">
        <v>0</v>
      </c>
      <c r="W239" s="701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0" t="n">
        <v>4680115883567</v>
      </c>
      <c r="E240" s="665" t="n"/>
      <c r="F240" s="697" t="n">
        <v>0.35</v>
      </c>
      <c r="G240" s="38" t="n">
        <v>6</v>
      </c>
      <c r="H240" s="697" t="n">
        <v>2.1</v>
      </c>
      <c r="I240" s="697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0" t="inlineStr">
        <is>
          <t>Сосиски «Баварские с сыром» Фикс.вес 0,35 п/а ТМ «Стародворье»</t>
        </is>
      </c>
      <c r="O240" s="699" t="n"/>
      <c r="P240" s="699" t="n"/>
      <c r="Q240" s="699" t="n"/>
      <c r="R240" s="665" t="n"/>
      <c r="S240" s="40" t="inlineStr"/>
      <c r="T240" s="40" t="inlineStr"/>
      <c r="U240" s="41" t="inlineStr">
        <is>
          <t>кг</t>
        </is>
      </c>
      <c r="V240" s="700" t="n">
        <v>0</v>
      </c>
      <c r="W240" s="701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0" t="n">
        <v>4607091381672</v>
      </c>
      <c r="E241" s="665" t="n"/>
      <c r="F241" s="697" t="n">
        <v>0.6</v>
      </c>
      <c r="G241" s="38" t="n">
        <v>6</v>
      </c>
      <c r="H241" s="697" t="n">
        <v>3.6</v>
      </c>
      <c r="I241" s="697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9" t="n"/>
      <c r="P241" s="699" t="n"/>
      <c r="Q241" s="699" t="n"/>
      <c r="R241" s="665" t="n"/>
      <c r="S241" s="40" t="inlineStr"/>
      <c r="T241" s="40" t="inlineStr"/>
      <c r="U241" s="41" t="inlineStr">
        <is>
          <t>кг</t>
        </is>
      </c>
      <c r="V241" s="700" t="n">
        <v>0</v>
      </c>
      <c r="W241" s="70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0" t="n">
        <v>4607091387537</v>
      </c>
      <c r="E242" s="665" t="n"/>
      <c r="F242" s="697" t="n">
        <v>0.45</v>
      </c>
      <c r="G242" s="38" t="n">
        <v>6</v>
      </c>
      <c r="H242" s="697" t="n">
        <v>2.7</v>
      </c>
      <c r="I242" s="697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9" t="n"/>
      <c r="P242" s="699" t="n"/>
      <c r="Q242" s="699" t="n"/>
      <c r="R242" s="665" t="n"/>
      <c r="S242" s="40" t="inlineStr"/>
      <c r="T242" s="40" t="inlineStr"/>
      <c r="U242" s="41" t="inlineStr">
        <is>
          <t>кг</t>
        </is>
      </c>
      <c r="V242" s="700" t="n">
        <v>0</v>
      </c>
      <c r="W242" s="70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0" t="n">
        <v>4607091387513</v>
      </c>
      <c r="E243" s="665" t="n"/>
      <c r="F243" s="697" t="n">
        <v>0.45</v>
      </c>
      <c r="G243" s="38" t="n">
        <v>6</v>
      </c>
      <c r="H243" s="697" t="n">
        <v>2.7</v>
      </c>
      <c r="I243" s="697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9" t="n"/>
      <c r="P243" s="699" t="n"/>
      <c r="Q243" s="699" t="n"/>
      <c r="R243" s="665" t="n"/>
      <c r="S243" s="40" t="inlineStr"/>
      <c r="T243" s="40" t="inlineStr"/>
      <c r="U243" s="41" t="inlineStr">
        <is>
          <t>кг</t>
        </is>
      </c>
      <c r="V243" s="700" t="n">
        <v>0</v>
      </c>
      <c r="W243" s="70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0" t="n">
        <v>4680115880511</v>
      </c>
      <c r="E244" s="665" t="n"/>
      <c r="F244" s="697" t="n">
        <v>0.33</v>
      </c>
      <c r="G244" s="38" t="n">
        <v>6</v>
      </c>
      <c r="H244" s="697" t="n">
        <v>1.98</v>
      </c>
      <c r="I244" s="697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9" t="n"/>
      <c r="P244" s="699" t="n"/>
      <c r="Q244" s="699" t="n"/>
      <c r="R244" s="665" t="n"/>
      <c r="S244" s="40" t="inlineStr"/>
      <c r="T244" s="40" t="inlineStr"/>
      <c r="U244" s="41" t="inlineStr">
        <is>
          <t>кг</t>
        </is>
      </c>
      <c r="V244" s="700" t="n">
        <v>0</v>
      </c>
      <c r="W244" s="70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9" t="n"/>
      <c r="B245" s="327" t="n"/>
      <c r="C245" s="327" t="n"/>
      <c r="D245" s="327" t="n"/>
      <c r="E245" s="327" t="n"/>
      <c r="F245" s="327" t="n"/>
      <c r="G245" s="327" t="n"/>
      <c r="H245" s="327" t="n"/>
      <c r="I245" s="327" t="n"/>
      <c r="J245" s="327" t="n"/>
      <c r="K245" s="327" t="n"/>
      <c r="L245" s="327" t="n"/>
      <c r="M245" s="702" t="n"/>
      <c r="N245" s="703" t="inlineStr">
        <is>
          <t>Итого</t>
        </is>
      </c>
      <c r="O245" s="673" t="n"/>
      <c r="P245" s="673" t="n"/>
      <c r="Q245" s="673" t="n"/>
      <c r="R245" s="673" t="n"/>
      <c r="S245" s="673" t="n"/>
      <c r="T245" s="674" t="n"/>
      <c r="U245" s="43" t="inlineStr">
        <is>
          <t>кор</t>
        </is>
      </c>
      <c r="V245" s="704">
        <f>IFERROR(V236/H236,"0")+IFERROR(V237/H237,"0")+IFERROR(V238/H238,"0")+IFERROR(V239/H239,"0")+IFERROR(V240/H240,"0")+IFERROR(V241/H241,"0")+IFERROR(V242/H242,"0")+IFERROR(V243/H243,"0")+IFERROR(V244/H244,"0")</f>
        <v/>
      </c>
      <c r="W245" s="704">
        <f>IFERROR(W236/H236,"0")+IFERROR(W237/H237,"0")+IFERROR(W238/H238,"0")+IFERROR(W239/H239,"0")+IFERROR(W240/H240,"0")+IFERROR(W241/H241,"0")+IFERROR(W242/H242,"0")+IFERROR(W243/H243,"0")+IFERROR(W244/H244,"0")</f>
        <v/>
      </c>
      <c r="X245" s="70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05" t="n"/>
      <c r="Z245" s="705" t="n"/>
    </row>
    <row r="246">
      <c r="A246" s="327" t="n"/>
      <c r="B246" s="327" t="n"/>
      <c r="C246" s="327" t="n"/>
      <c r="D246" s="327" t="n"/>
      <c r="E246" s="327" t="n"/>
      <c r="F246" s="327" t="n"/>
      <c r="G246" s="327" t="n"/>
      <c r="H246" s="327" t="n"/>
      <c r="I246" s="327" t="n"/>
      <c r="J246" s="327" t="n"/>
      <c r="K246" s="327" t="n"/>
      <c r="L246" s="327" t="n"/>
      <c r="M246" s="702" t="n"/>
      <c r="N246" s="703" t="inlineStr">
        <is>
          <t>Итого</t>
        </is>
      </c>
      <c r="O246" s="673" t="n"/>
      <c r="P246" s="673" t="n"/>
      <c r="Q246" s="673" t="n"/>
      <c r="R246" s="673" t="n"/>
      <c r="S246" s="673" t="n"/>
      <c r="T246" s="674" t="n"/>
      <c r="U246" s="43" t="inlineStr">
        <is>
          <t>кг</t>
        </is>
      </c>
      <c r="V246" s="704">
        <f>IFERROR(SUM(V236:V244),"0")</f>
        <v/>
      </c>
      <c r="W246" s="704">
        <f>IFERROR(SUM(W236:W244),"0")</f>
        <v/>
      </c>
      <c r="X246" s="43" t="n"/>
      <c r="Y246" s="705" t="n"/>
      <c r="Z246" s="705" t="n"/>
    </row>
    <row r="247" ht="14.25" customHeight="1">
      <c r="A247" s="344" t="inlineStr">
        <is>
          <t>Сардельки</t>
        </is>
      </c>
      <c r="B247" s="327" t="n"/>
      <c r="C247" s="327" t="n"/>
      <c r="D247" s="327" t="n"/>
      <c r="E247" s="327" t="n"/>
      <c r="F247" s="327" t="n"/>
      <c r="G247" s="327" t="n"/>
      <c r="H247" s="327" t="n"/>
      <c r="I247" s="327" t="n"/>
      <c r="J247" s="327" t="n"/>
      <c r="K247" s="327" t="n"/>
      <c r="L247" s="327" t="n"/>
      <c r="M247" s="327" t="n"/>
      <c r="N247" s="327" t="n"/>
      <c r="O247" s="327" t="n"/>
      <c r="P247" s="327" t="n"/>
      <c r="Q247" s="327" t="n"/>
      <c r="R247" s="327" t="n"/>
      <c r="S247" s="327" t="n"/>
      <c r="T247" s="327" t="n"/>
      <c r="U247" s="327" t="n"/>
      <c r="V247" s="327" t="n"/>
      <c r="W247" s="327" t="n"/>
      <c r="X247" s="327" t="n"/>
      <c r="Y247" s="344" t="n"/>
      <c r="Z247" s="344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0" t="n">
        <v>4607091380880</v>
      </c>
      <c r="E248" s="665" t="n"/>
      <c r="F248" s="697" t="n">
        <v>1.4</v>
      </c>
      <c r="G248" s="38" t="n">
        <v>6</v>
      </c>
      <c r="H248" s="697" t="n">
        <v>8.4</v>
      </c>
      <c r="I248" s="697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9" t="n"/>
      <c r="P248" s="699" t="n"/>
      <c r="Q248" s="699" t="n"/>
      <c r="R248" s="665" t="n"/>
      <c r="S248" s="40" t="inlineStr"/>
      <c r="T248" s="40" t="inlineStr"/>
      <c r="U248" s="41" t="inlineStr">
        <is>
          <t>кг</t>
        </is>
      </c>
      <c r="V248" s="700" t="n">
        <v>0</v>
      </c>
      <c r="W248" s="70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0" t="n">
        <v>4607091384482</v>
      </c>
      <c r="E249" s="665" t="n"/>
      <c r="F249" s="697" t="n">
        <v>1.3</v>
      </c>
      <c r="G249" s="38" t="n">
        <v>6</v>
      </c>
      <c r="H249" s="697" t="n">
        <v>7.8</v>
      </c>
      <c r="I249" s="697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9" t="n"/>
      <c r="P249" s="699" t="n"/>
      <c r="Q249" s="699" t="n"/>
      <c r="R249" s="665" t="n"/>
      <c r="S249" s="40" t="inlineStr"/>
      <c r="T249" s="40" t="inlineStr"/>
      <c r="U249" s="41" t="inlineStr">
        <is>
          <t>кг</t>
        </is>
      </c>
      <c r="V249" s="700" t="n">
        <v>0</v>
      </c>
      <c r="W249" s="70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0" t="n">
        <v>4607091380897</v>
      </c>
      <c r="E250" s="665" t="n"/>
      <c r="F250" s="697" t="n">
        <v>1.4</v>
      </c>
      <c r="G250" s="38" t="n">
        <v>6</v>
      </c>
      <c r="H250" s="697" t="n">
        <v>8.4</v>
      </c>
      <c r="I250" s="697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9" t="n"/>
      <c r="P250" s="699" t="n"/>
      <c r="Q250" s="699" t="n"/>
      <c r="R250" s="665" t="n"/>
      <c r="S250" s="40" t="inlineStr"/>
      <c r="T250" s="40" t="inlineStr"/>
      <c r="U250" s="41" t="inlineStr">
        <is>
          <t>кг</t>
        </is>
      </c>
      <c r="V250" s="700" t="n">
        <v>0</v>
      </c>
      <c r="W250" s="701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9" t="n"/>
      <c r="B251" s="327" t="n"/>
      <c r="C251" s="327" t="n"/>
      <c r="D251" s="327" t="n"/>
      <c r="E251" s="327" t="n"/>
      <c r="F251" s="327" t="n"/>
      <c r="G251" s="327" t="n"/>
      <c r="H251" s="327" t="n"/>
      <c r="I251" s="327" t="n"/>
      <c r="J251" s="327" t="n"/>
      <c r="K251" s="327" t="n"/>
      <c r="L251" s="327" t="n"/>
      <c r="M251" s="702" t="n"/>
      <c r="N251" s="703" t="inlineStr">
        <is>
          <t>Итого</t>
        </is>
      </c>
      <c r="O251" s="673" t="n"/>
      <c r="P251" s="673" t="n"/>
      <c r="Q251" s="673" t="n"/>
      <c r="R251" s="673" t="n"/>
      <c r="S251" s="673" t="n"/>
      <c r="T251" s="674" t="n"/>
      <c r="U251" s="43" t="inlineStr">
        <is>
          <t>кор</t>
        </is>
      </c>
      <c r="V251" s="704">
        <f>IFERROR(V248/H248,"0")+IFERROR(V249/H249,"0")+IFERROR(V250/H250,"0")</f>
        <v/>
      </c>
      <c r="W251" s="704">
        <f>IFERROR(W248/H248,"0")+IFERROR(W249/H249,"0")+IFERROR(W250/H250,"0")</f>
        <v/>
      </c>
      <c r="X251" s="704">
        <f>IFERROR(IF(X248="",0,X248),"0")+IFERROR(IF(X249="",0,X249),"0")+IFERROR(IF(X250="",0,X250),"0")</f>
        <v/>
      </c>
      <c r="Y251" s="705" t="n"/>
      <c r="Z251" s="705" t="n"/>
    </row>
    <row r="252">
      <c r="A252" s="327" t="n"/>
      <c r="B252" s="327" t="n"/>
      <c r="C252" s="327" t="n"/>
      <c r="D252" s="327" t="n"/>
      <c r="E252" s="327" t="n"/>
      <c r="F252" s="327" t="n"/>
      <c r="G252" s="327" t="n"/>
      <c r="H252" s="327" t="n"/>
      <c r="I252" s="327" t="n"/>
      <c r="J252" s="327" t="n"/>
      <c r="K252" s="327" t="n"/>
      <c r="L252" s="327" t="n"/>
      <c r="M252" s="702" t="n"/>
      <c r="N252" s="703" t="inlineStr">
        <is>
          <t>Итого</t>
        </is>
      </c>
      <c r="O252" s="673" t="n"/>
      <c r="P252" s="673" t="n"/>
      <c r="Q252" s="673" t="n"/>
      <c r="R252" s="673" t="n"/>
      <c r="S252" s="673" t="n"/>
      <c r="T252" s="674" t="n"/>
      <c r="U252" s="43" t="inlineStr">
        <is>
          <t>кг</t>
        </is>
      </c>
      <c r="V252" s="704">
        <f>IFERROR(SUM(V248:V250),"0")</f>
        <v/>
      </c>
      <c r="W252" s="704">
        <f>IFERROR(SUM(W248:W250),"0")</f>
        <v/>
      </c>
      <c r="X252" s="43" t="n"/>
      <c r="Y252" s="705" t="n"/>
      <c r="Z252" s="705" t="n"/>
    </row>
    <row r="253" ht="14.25" customHeight="1">
      <c r="A253" s="344" t="inlineStr">
        <is>
          <t>Сырокопченые колбасы</t>
        </is>
      </c>
      <c r="B253" s="327" t="n"/>
      <c r="C253" s="327" t="n"/>
      <c r="D253" s="327" t="n"/>
      <c r="E253" s="327" t="n"/>
      <c r="F253" s="327" t="n"/>
      <c r="G253" s="327" t="n"/>
      <c r="H253" s="327" t="n"/>
      <c r="I253" s="327" t="n"/>
      <c r="J253" s="327" t="n"/>
      <c r="K253" s="327" t="n"/>
      <c r="L253" s="327" t="n"/>
      <c r="M253" s="327" t="n"/>
      <c r="N253" s="327" t="n"/>
      <c r="O253" s="327" t="n"/>
      <c r="P253" s="327" t="n"/>
      <c r="Q253" s="327" t="n"/>
      <c r="R253" s="327" t="n"/>
      <c r="S253" s="327" t="n"/>
      <c r="T253" s="327" t="n"/>
      <c r="U253" s="327" t="n"/>
      <c r="V253" s="327" t="n"/>
      <c r="W253" s="327" t="n"/>
      <c r="X253" s="327" t="n"/>
      <c r="Y253" s="344" t="n"/>
      <c r="Z253" s="344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0" t="n">
        <v>4607091388374</v>
      </c>
      <c r="E254" s="665" t="n"/>
      <c r="F254" s="697" t="n">
        <v>0.38</v>
      </c>
      <c r="G254" s="38" t="n">
        <v>8</v>
      </c>
      <c r="H254" s="697" t="n">
        <v>3.04</v>
      </c>
      <c r="I254" s="697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8" t="inlineStr">
        <is>
          <t>С/к колбасы Княжеская Бордо Весовые б/о терм/п Стародворье</t>
        </is>
      </c>
      <c r="O254" s="699" t="n"/>
      <c r="P254" s="699" t="n"/>
      <c r="Q254" s="699" t="n"/>
      <c r="R254" s="665" t="n"/>
      <c r="S254" s="40" t="inlineStr"/>
      <c r="T254" s="40" t="inlineStr"/>
      <c r="U254" s="41" t="inlineStr">
        <is>
          <t>кг</t>
        </is>
      </c>
      <c r="V254" s="700" t="n">
        <v>0</v>
      </c>
      <c r="W254" s="70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0" t="n">
        <v>4607091388381</v>
      </c>
      <c r="E255" s="665" t="n"/>
      <c r="F255" s="697" t="n">
        <v>0.38</v>
      </c>
      <c r="G255" s="38" t="n">
        <v>8</v>
      </c>
      <c r="H255" s="697" t="n">
        <v>3.04</v>
      </c>
      <c r="I255" s="697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9" t="inlineStr">
        <is>
          <t>С/к колбасы Салями Охотничья Бордо Весовые б/о терм/п 180 Стародворье</t>
        </is>
      </c>
      <c r="O255" s="699" t="n"/>
      <c r="P255" s="699" t="n"/>
      <c r="Q255" s="699" t="n"/>
      <c r="R255" s="665" t="n"/>
      <c r="S255" s="40" t="inlineStr"/>
      <c r="T255" s="40" t="inlineStr"/>
      <c r="U255" s="41" t="inlineStr">
        <is>
          <t>кг</t>
        </is>
      </c>
      <c r="V255" s="700" t="n">
        <v>0</v>
      </c>
      <c r="W255" s="70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0" t="n">
        <v>4607091388404</v>
      </c>
      <c r="E256" s="665" t="n"/>
      <c r="F256" s="697" t="n">
        <v>0.17</v>
      </c>
      <c r="G256" s="38" t="n">
        <v>15</v>
      </c>
      <c r="H256" s="697" t="n">
        <v>2.55</v>
      </c>
      <c r="I256" s="697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9" t="n"/>
      <c r="P256" s="699" t="n"/>
      <c r="Q256" s="699" t="n"/>
      <c r="R256" s="665" t="n"/>
      <c r="S256" s="40" t="inlineStr"/>
      <c r="T256" s="40" t="inlineStr"/>
      <c r="U256" s="41" t="inlineStr">
        <is>
          <t>кг</t>
        </is>
      </c>
      <c r="V256" s="700" t="n">
        <v>0</v>
      </c>
      <c r="W256" s="70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9" t="n"/>
      <c r="B257" s="327" t="n"/>
      <c r="C257" s="327" t="n"/>
      <c r="D257" s="327" t="n"/>
      <c r="E257" s="327" t="n"/>
      <c r="F257" s="327" t="n"/>
      <c r="G257" s="327" t="n"/>
      <c r="H257" s="327" t="n"/>
      <c r="I257" s="327" t="n"/>
      <c r="J257" s="327" t="n"/>
      <c r="K257" s="327" t="n"/>
      <c r="L257" s="327" t="n"/>
      <c r="M257" s="702" t="n"/>
      <c r="N257" s="703" t="inlineStr">
        <is>
          <t>Итого</t>
        </is>
      </c>
      <c r="O257" s="673" t="n"/>
      <c r="P257" s="673" t="n"/>
      <c r="Q257" s="673" t="n"/>
      <c r="R257" s="673" t="n"/>
      <c r="S257" s="673" t="n"/>
      <c r="T257" s="674" t="n"/>
      <c r="U257" s="43" t="inlineStr">
        <is>
          <t>кор</t>
        </is>
      </c>
      <c r="V257" s="704">
        <f>IFERROR(V254/H254,"0")+IFERROR(V255/H255,"0")+IFERROR(V256/H256,"0")</f>
        <v/>
      </c>
      <c r="W257" s="704">
        <f>IFERROR(W254/H254,"0")+IFERROR(W255/H255,"0")+IFERROR(W256/H256,"0")</f>
        <v/>
      </c>
      <c r="X257" s="704">
        <f>IFERROR(IF(X254="",0,X254),"0")+IFERROR(IF(X255="",0,X255),"0")+IFERROR(IF(X256="",0,X256),"0")</f>
        <v/>
      </c>
      <c r="Y257" s="705" t="n"/>
      <c r="Z257" s="705" t="n"/>
    </row>
    <row r="258">
      <c r="A258" s="327" t="n"/>
      <c r="B258" s="327" t="n"/>
      <c r="C258" s="327" t="n"/>
      <c r="D258" s="327" t="n"/>
      <c r="E258" s="327" t="n"/>
      <c r="F258" s="327" t="n"/>
      <c r="G258" s="327" t="n"/>
      <c r="H258" s="327" t="n"/>
      <c r="I258" s="327" t="n"/>
      <c r="J258" s="327" t="n"/>
      <c r="K258" s="327" t="n"/>
      <c r="L258" s="327" t="n"/>
      <c r="M258" s="702" t="n"/>
      <c r="N258" s="703" t="inlineStr">
        <is>
          <t>Итого</t>
        </is>
      </c>
      <c r="O258" s="673" t="n"/>
      <c r="P258" s="673" t="n"/>
      <c r="Q258" s="673" t="n"/>
      <c r="R258" s="673" t="n"/>
      <c r="S258" s="673" t="n"/>
      <c r="T258" s="674" t="n"/>
      <c r="U258" s="43" t="inlineStr">
        <is>
          <t>кг</t>
        </is>
      </c>
      <c r="V258" s="704">
        <f>IFERROR(SUM(V254:V256),"0")</f>
        <v/>
      </c>
      <c r="W258" s="704">
        <f>IFERROR(SUM(W254:W256),"0")</f>
        <v/>
      </c>
      <c r="X258" s="43" t="n"/>
      <c r="Y258" s="705" t="n"/>
      <c r="Z258" s="705" t="n"/>
    </row>
    <row r="259" ht="14.25" customHeight="1">
      <c r="A259" s="344" t="inlineStr">
        <is>
          <t>Паштеты</t>
        </is>
      </c>
      <c r="B259" s="327" t="n"/>
      <c r="C259" s="327" t="n"/>
      <c r="D259" s="327" t="n"/>
      <c r="E259" s="327" t="n"/>
      <c r="F259" s="327" t="n"/>
      <c r="G259" s="327" t="n"/>
      <c r="H259" s="327" t="n"/>
      <c r="I259" s="327" t="n"/>
      <c r="J259" s="327" t="n"/>
      <c r="K259" s="327" t="n"/>
      <c r="L259" s="327" t="n"/>
      <c r="M259" s="327" t="n"/>
      <c r="N259" s="327" t="n"/>
      <c r="O259" s="327" t="n"/>
      <c r="P259" s="327" t="n"/>
      <c r="Q259" s="327" t="n"/>
      <c r="R259" s="327" t="n"/>
      <c r="S259" s="327" t="n"/>
      <c r="T259" s="327" t="n"/>
      <c r="U259" s="327" t="n"/>
      <c r="V259" s="327" t="n"/>
      <c r="W259" s="327" t="n"/>
      <c r="X259" s="327" t="n"/>
      <c r="Y259" s="344" t="n"/>
      <c r="Z259" s="344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0" t="n">
        <v>4680115881808</v>
      </c>
      <c r="E260" s="665" t="n"/>
      <c r="F260" s="697" t="n">
        <v>0.1</v>
      </c>
      <c r="G260" s="38" t="n">
        <v>20</v>
      </c>
      <c r="H260" s="697" t="n">
        <v>2</v>
      </c>
      <c r="I260" s="697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9" t="n"/>
      <c r="P260" s="699" t="n"/>
      <c r="Q260" s="699" t="n"/>
      <c r="R260" s="665" t="n"/>
      <c r="S260" s="40" t="inlineStr"/>
      <c r="T260" s="40" t="inlineStr"/>
      <c r="U260" s="41" t="inlineStr">
        <is>
          <t>кг</t>
        </is>
      </c>
      <c r="V260" s="700" t="n">
        <v>0</v>
      </c>
      <c r="W260" s="701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0" t="n">
        <v>4680115881822</v>
      </c>
      <c r="E261" s="665" t="n"/>
      <c r="F261" s="697" t="n">
        <v>0.1</v>
      </c>
      <c r="G261" s="38" t="n">
        <v>20</v>
      </c>
      <c r="H261" s="697" t="n">
        <v>2</v>
      </c>
      <c r="I261" s="697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9" t="n"/>
      <c r="P261" s="699" t="n"/>
      <c r="Q261" s="699" t="n"/>
      <c r="R261" s="665" t="n"/>
      <c r="S261" s="40" t="inlineStr"/>
      <c r="T261" s="40" t="inlineStr"/>
      <c r="U261" s="41" t="inlineStr">
        <is>
          <t>кг</t>
        </is>
      </c>
      <c r="V261" s="700" t="n">
        <v>0</v>
      </c>
      <c r="W261" s="701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0" t="n">
        <v>4680115880016</v>
      </c>
      <c r="E262" s="665" t="n"/>
      <c r="F262" s="697" t="n">
        <v>0.1</v>
      </c>
      <c r="G262" s="38" t="n">
        <v>20</v>
      </c>
      <c r="H262" s="697" t="n">
        <v>2</v>
      </c>
      <c r="I262" s="697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9" t="n"/>
      <c r="P262" s="699" t="n"/>
      <c r="Q262" s="699" t="n"/>
      <c r="R262" s="665" t="n"/>
      <c r="S262" s="40" t="inlineStr"/>
      <c r="T262" s="40" t="inlineStr"/>
      <c r="U262" s="41" t="inlineStr">
        <is>
          <t>кг</t>
        </is>
      </c>
      <c r="V262" s="700" t="n">
        <v>0</v>
      </c>
      <c r="W262" s="701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9" t="n"/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702" t="n"/>
      <c r="N263" s="703" t="inlineStr">
        <is>
          <t>Итого</t>
        </is>
      </c>
      <c r="O263" s="673" t="n"/>
      <c r="P263" s="673" t="n"/>
      <c r="Q263" s="673" t="n"/>
      <c r="R263" s="673" t="n"/>
      <c r="S263" s="673" t="n"/>
      <c r="T263" s="674" t="n"/>
      <c r="U263" s="43" t="inlineStr">
        <is>
          <t>кор</t>
        </is>
      </c>
      <c r="V263" s="704">
        <f>IFERROR(V260/H260,"0")+IFERROR(V261/H261,"0")+IFERROR(V262/H262,"0")</f>
        <v/>
      </c>
      <c r="W263" s="704">
        <f>IFERROR(W260/H260,"0")+IFERROR(W261/H261,"0")+IFERROR(W262/H262,"0")</f>
        <v/>
      </c>
      <c r="X263" s="704">
        <f>IFERROR(IF(X260="",0,X260),"0")+IFERROR(IF(X261="",0,X261),"0")+IFERROR(IF(X262="",0,X262),"0")</f>
        <v/>
      </c>
      <c r="Y263" s="705" t="n"/>
      <c r="Z263" s="705" t="n"/>
    </row>
    <row r="264">
      <c r="A264" s="327" t="n"/>
      <c r="B264" s="327" t="n"/>
      <c r="C264" s="327" t="n"/>
      <c r="D264" s="327" t="n"/>
      <c r="E264" s="327" t="n"/>
      <c r="F264" s="327" t="n"/>
      <c r="G264" s="327" t="n"/>
      <c r="H264" s="327" t="n"/>
      <c r="I264" s="327" t="n"/>
      <c r="J264" s="327" t="n"/>
      <c r="K264" s="327" t="n"/>
      <c r="L264" s="327" t="n"/>
      <c r="M264" s="702" t="n"/>
      <c r="N264" s="703" t="inlineStr">
        <is>
          <t>Итого</t>
        </is>
      </c>
      <c r="O264" s="673" t="n"/>
      <c r="P264" s="673" t="n"/>
      <c r="Q264" s="673" t="n"/>
      <c r="R264" s="673" t="n"/>
      <c r="S264" s="673" t="n"/>
      <c r="T264" s="674" t="n"/>
      <c r="U264" s="43" t="inlineStr">
        <is>
          <t>кг</t>
        </is>
      </c>
      <c r="V264" s="704">
        <f>IFERROR(SUM(V260:V262),"0")</f>
        <v/>
      </c>
      <c r="W264" s="704">
        <f>IFERROR(SUM(W260:W262),"0")</f>
        <v/>
      </c>
      <c r="X264" s="43" t="n"/>
      <c r="Y264" s="705" t="n"/>
      <c r="Z264" s="705" t="n"/>
    </row>
    <row r="265" ht="16.5" customHeight="1">
      <c r="A265" s="355" t="inlineStr">
        <is>
          <t>Фирменная</t>
        </is>
      </c>
      <c r="B265" s="327" t="n"/>
      <c r="C265" s="327" t="n"/>
      <c r="D265" s="327" t="n"/>
      <c r="E265" s="327" t="n"/>
      <c r="F265" s="327" t="n"/>
      <c r="G265" s="327" t="n"/>
      <c r="H265" s="327" t="n"/>
      <c r="I265" s="327" t="n"/>
      <c r="J265" s="327" t="n"/>
      <c r="K265" s="327" t="n"/>
      <c r="L265" s="327" t="n"/>
      <c r="M265" s="327" t="n"/>
      <c r="N265" s="327" t="n"/>
      <c r="O265" s="327" t="n"/>
      <c r="P265" s="327" t="n"/>
      <c r="Q265" s="327" t="n"/>
      <c r="R265" s="327" t="n"/>
      <c r="S265" s="327" t="n"/>
      <c r="T265" s="327" t="n"/>
      <c r="U265" s="327" t="n"/>
      <c r="V265" s="327" t="n"/>
      <c r="W265" s="327" t="n"/>
      <c r="X265" s="327" t="n"/>
      <c r="Y265" s="355" t="n"/>
      <c r="Z265" s="355" t="n"/>
    </row>
    <row r="266" ht="14.25" customHeight="1">
      <c r="A266" s="344" t="inlineStr">
        <is>
          <t>Вареные колбасы</t>
        </is>
      </c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27" t="n"/>
      <c r="N266" s="327" t="n"/>
      <c r="O266" s="327" t="n"/>
      <c r="P266" s="327" t="n"/>
      <c r="Q266" s="327" t="n"/>
      <c r="R266" s="327" t="n"/>
      <c r="S266" s="327" t="n"/>
      <c r="T266" s="327" t="n"/>
      <c r="U266" s="327" t="n"/>
      <c r="V266" s="327" t="n"/>
      <c r="W266" s="327" t="n"/>
      <c r="X266" s="327" t="n"/>
      <c r="Y266" s="344" t="n"/>
      <c r="Z266" s="344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0" t="n">
        <v>4607091387421</v>
      </c>
      <c r="E267" s="665" t="n"/>
      <c r="F267" s="697" t="n">
        <v>1.35</v>
      </c>
      <c r="G267" s="38" t="n">
        <v>8</v>
      </c>
      <c r="H267" s="697" t="n">
        <v>10.8</v>
      </c>
      <c r="I267" s="697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9" t="n"/>
      <c r="P267" s="699" t="n"/>
      <c r="Q267" s="699" t="n"/>
      <c r="R267" s="665" t="n"/>
      <c r="S267" s="40" t="inlineStr"/>
      <c r="T267" s="40" t="inlineStr"/>
      <c r="U267" s="41" t="inlineStr">
        <is>
          <t>кг</t>
        </is>
      </c>
      <c r="V267" s="700" t="n">
        <v>0</v>
      </c>
      <c r="W267" s="701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0" t="n">
        <v>4607091387421</v>
      </c>
      <c r="E268" s="665" t="n"/>
      <c r="F268" s="697" t="n">
        <v>1.35</v>
      </c>
      <c r="G268" s="38" t="n">
        <v>8</v>
      </c>
      <c r="H268" s="697" t="n">
        <v>10.8</v>
      </c>
      <c r="I268" s="697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9" t="n"/>
      <c r="P268" s="699" t="n"/>
      <c r="Q268" s="699" t="n"/>
      <c r="R268" s="665" t="n"/>
      <c r="S268" s="40" t="inlineStr"/>
      <c r="T268" s="40" t="inlineStr"/>
      <c r="U268" s="41" t="inlineStr">
        <is>
          <t>кг</t>
        </is>
      </c>
      <c r="V268" s="700" t="n">
        <v>0</v>
      </c>
      <c r="W268" s="701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0" t="n">
        <v>4607091387452</v>
      </c>
      <c r="E269" s="665" t="n"/>
      <c r="F269" s="697" t="n">
        <v>1.35</v>
      </c>
      <c r="G269" s="38" t="n">
        <v>8</v>
      </c>
      <c r="H269" s="697" t="n">
        <v>10.8</v>
      </c>
      <c r="I269" s="697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5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9" t="n"/>
      <c r="P269" s="699" t="n"/>
      <c r="Q269" s="699" t="n"/>
      <c r="R269" s="665" t="n"/>
      <c r="S269" s="40" t="inlineStr"/>
      <c r="T269" s="40" t="inlineStr"/>
      <c r="U269" s="41" t="inlineStr">
        <is>
          <t>кг</t>
        </is>
      </c>
      <c r="V269" s="700" t="n">
        <v>0</v>
      </c>
      <c r="W269" s="701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0" t="n">
        <v>4607091387452</v>
      </c>
      <c r="E270" s="665" t="n"/>
      <c r="F270" s="697" t="n">
        <v>1.45</v>
      </c>
      <c r="G270" s="38" t="n">
        <v>8</v>
      </c>
      <c r="H270" s="697" t="n">
        <v>11.6</v>
      </c>
      <c r="I270" s="697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57" t="inlineStr">
        <is>
          <t>Вареные колбасы Молочная По-стародворски Фирменная Весовые П/а Стародворье</t>
        </is>
      </c>
      <c r="O270" s="699" t="n"/>
      <c r="P270" s="699" t="n"/>
      <c r="Q270" s="699" t="n"/>
      <c r="R270" s="665" t="n"/>
      <c r="S270" s="40" t="inlineStr"/>
      <c r="T270" s="40" t="inlineStr"/>
      <c r="U270" s="41" t="inlineStr">
        <is>
          <t>кг</t>
        </is>
      </c>
      <c r="V270" s="700" t="n">
        <v>0</v>
      </c>
      <c r="W270" s="70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0" t="n">
        <v>4607091385984</v>
      </c>
      <c r="E271" s="665" t="n"/>
      <c r="F271" s="697" t="n">
        <v>1.35</v>
      </c>
      <c r="G271" s="38" t="n">
        <v>8</v>
      </c>
      <c r="H271" s="697" t="n">
        <v>10.8</v>
      </c>
      <c r="I271" s="697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9" t="n"/>
      <c r="P271" s="699" t="n"/>
      <c r="Q271" s="699" t="n"/>
      <c r="R271" s="665" t="n"/>
      <c r="S271" s="40" t="inlineStr"/>
      <c r="T271" s="40" t="inlineStr"/>
      <c r="U271" s="41" t="inlineStr">
        <is>
          <t>кг</t>
        </is>
      </c>
      <c r="V271" s="700" t="n">
        <v>0</v>
      </c>
      <c r="W271" s="701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0" t="n">
        <v>4607091387438</v>
      </c>
      <c r="E272" s="665" t="n"/>
      <c r="F272" s="697" t="n">
        <v>0.5</v>
      </c>
      <c r="G272" s="38" t="n">
        <v>10</v>
      </c>
      <c r="H272" s="697" t="n">
        <v>5</v>
      </c>
      <c r="I272" s="697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9" t="n"/>
      <c r="P272" s="699" t="n"/>
      <c r="Q272" s="699" t="n"/>
      <c r="R272" s="665" t="n"/>
      <c r="S272" s="40" t="inlineStr"/>
      <c r="T272" s="40" t="inlineStr"/>
      <c r="U272" s="41" t="inlineStr">
        <is>
          <t>кг</t>
        </is>
      </c>
      <c r="V272" s="700" t="n">
        <v>50</v>
      </c>
      <c r="W272" s="701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0" t="n">
        <v>4607091387469</v>
      </c>
      <c r="E273" s="665" t="n"/>
      <c r="F273" s="697" t="n">
        <v>0.5</v>
      </c>
      <c r="G273" s="38" t="n">
        <v>10</v>
      </c>
      <c r="H273" s="697" t="n">
        <v>5</v>
      </c>
      <c r="I273" s="697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9" t="n"/>
      <c r="P273" s="699" t="n"/>
      <c r="Q273" s="699" t="n"/>
      <c r="R273" s="665" t="n"/>
      <c r="S273" s="40" t="inlineStr"/>
      <c r="T273" s="40" t="inlineStr"/>
      <c r="U273" s="41" t="inlineStr">
        <is>
          <t>кг</t>
        </is>
      </c>
      <c r="V273" s="700" t="n">
        <v>0</v>
      </c>
      <c r="W273" s="701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9" t="n"/>
      <c r="B274" s="327" t="n"/>
      <c r="C274" s="327" t="n"/>
      <c r="D274" s="327" t="n"/>
      <c r="E274" s="327" t="n"/>
      <c r="F274" s="327" t="n"/>
      <c r="G274" s="327" t="n"/>
      <c r="H274" s="327" t="n"/>
      <c r="I274" s="327" t="n"/>
      <c r="J274" s="327" t="n"/>
      <c r="K274" s="327" t="n"/>
      <c r="L274" s="327" t="n"/>
      <c r="M274" s="702" t="n"/>
      <c r="N274" s="703" t="inlineStr">
        <is>
          <t>Итого</t>
        </is>
      </c>
      <c r="O274" s="673" t="n"/>
      <c r="P274" s="673" t="n"/>
      <c r="Q274" s="673" t="n"/>
      <c r="R274" s="673" t="n"/>
      <c r="S274" s="673" t="n"/>
      <c r="T274" s="674" t="n"/>
      <c r="U274" s="43" t="inlineStr">
        <is>
          <t>кор</t>
        </is>
      </c>
      <c r="V274" s="704">
        <f>IFERROR(V267/H267,"0")+IFERROR(V268/H268,"0")+IFERROR(V269/H269,"0")+IFERROR(V270/H270,"0")+IFERROR(V271/H271,"0")+IFERROR(V272/H272,"0")+IFERROR(V273/H273,"0")</f>
        <v/>
      </c>
      <c r="W274" s="704">
        <f>IFERROR(W267/H267,"0")+IFERROR(W268/H268,"0")+IFERROR(W269/H269,"0")+IFERROR(W270/H270,"0")+IFERROR(W271/H271,"0")+IFERROR(W272/H272,"0")+IFERROR(W273/H273,"0")</f>
        <v/>
      </c>
      <c r="X274" s="704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705" t="n"/>
      <c r="Z274" s="705" t="n"/>
    </row>
    <row r="275">
      <c r="A275" s="327" t="n"/>
      <c r="B275" s="327" t="n"/>
      <c r="C275" s="327" t="n"/>
      <c r="D275" s="327" t="n"/>
      <c r="E275" s="327" t="n"/>
      <c r="F275" s="327" t="n"/>
      <c r="G275" s="327" t="n"/>
      <c r="H275" s="327" t="n"/>
      <c r="I275" s="327" t="n"/>
      <c r="J275" s="327" t="n"/>
      <c r="K275" s="327" t="n"/>
      <c r="L275" s="327" t="n"/>
      <c r="M275" s="702" t="n"/>
      <c r="N275" s="703" t="inlineStr">
        <is>
          <t>Итого</t>
        </is>
      </c>
      <c r="O275" s="673" t="n"/>
      <c r="P275" s="673" t="n"/>
      <c r="Q275" s="673" t="n"/>
      <c r="R275" s="673" t="n"/>
      <c r="S275" s="673" t="n"/>
      <c r="T275" s="674" t="n"/>
      <c r="U275" s="43" t="inlineStr">
        <is>
          <t>кг</t>
        </is>
      </c>
      <c r="V275" s="704">
        <f>IFERROR(SUM(V267:V273),"0")</f>
        <v/>
      </c>
      <c r="W275" s="704">
        <f>IFERROR(SUM(W267:W273),"0")</f>
        <v/>
      </c>
      <c r="X275" s="43" t="n"/>
      <c r="Y275" s="705" t="n"/>
      <c r="Z275" s="705" t="n"/>
    </row>
    <row r="276" ht="14.25" customHeight="1">
      <c r="A276" s="344" t="inlineStr">
        <is>
          <t>Копченые колбасы</t>
        </is>
      </c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327" t="n"/>
      <c r="N276" s="327" t="n"/>
      <c r="O276" s="327" t="n"/>
      <c r="P276" s="327" t="n"/>
      <c r="Q276" s="327" t="n"/>
      <c r="R276" s="327" t="n"/>
      <c r="S276" s="327" t="n"/>
      <c r="T276" s="327" t="n"/>
      <c r="U276" s="327" t="n"/>
      <c r="V276" s="327" t="n"/>
      <c r="W276" s="327" t="n"/>
      <c r="X276" s="327" t="n"/>
      <c r="Y276" s="344" t="n"/>
      <c r="Z276" s="344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0" t="n">
        <v>4607091387292</v>
      </c>
      <c r="E277" s="665" t="n"/>
      <c r="F277" s="697" t="n">
        <v>0.73</v>
      </c>
      <c r="G277" s="38" t="n">
        <v>6</v>
      </c>
      <c r="H277" s="697" t="n">
        <v>4.38</v>
      </c>
      <c r="I277" s="697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9" t="n"/>
      <c r="P277" s="699" t="n"/>
      <c r="Q277" s="699" t="n"/>
      <c r="R277" s="665" t="n"/>
      <c r="S277" s="40" t="inlineStr"/>
      <c r="T277" s="40" t="inlineStr"/>
      <c r="U277" s="41" t="inlineStr">
        <is>
          <t>кг</t>
        </is>
      </c>
      <c r="V277" s="700" t="n">
        <v>0</v>
      </c>
      <c r="W277" s="70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0" t="n">
        <v>4607091387315</v>
      </c>
      <c r="E278" s="665" t="n"/>
      <c r="F278" s="697" t="n">
        <v>0.7</v>
      </c>
      <c r="G278" s="38" t="n">
        <v>4</v>
      </c>
      <c r="H278" s="697" t="n">
        <v>2.8</v>
      </c>
      <c r="I278" s="697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9" t="n"/>
      <c r="P278" s="699" t="n"/>
      <c r="Q278" s="699" t="n"/>
      <c r="R278" s="665" t="n"/>
      <c r="S278" s="40" t="inlineStr"/>
      <c r="T278" s="40" t="inlineStr"/>
      <c r="U278" s="41" t="inlineStr">
        <is>
          <t>кг</t>
        </is>
      </c>
      <c r="V278" s="700" t="n">
        <v>0</v>
      </c>
      <c r="W278" s="701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9" t="n"/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702" t="n"/>
      <c r="N279" s="703" t="inlineStr">
        <is>
          <t>Итого</t>
        </is>
      </c>
      <c r="O279" s="673" t="n"/>
      <c r="P279" s="673" t="n"/>
      <c r="Q279" s="673" t="n"/>
      <c r="R279" s="673" t="n"/>
      <c r="S279" s="673" t="n"/>
      <c r="T279" s="674" t="n"/>
      <c r="U279" s="43" t="inlineStr">
        <is>
          <t>кор</t>
        </is>
      </c>
      <c r="V279" s="704">
        <f>IFERROR(V277/H277,"0")+IFERROR(V278/H278,"0")</f>
        <v/>
      </c>
      <c r="W279" s="704">
        <f>IFERROR(W277/H277,"0")+IFERROR(W278/H278,"0")</f>
        <v/>
      </c>
      <c r="X279" s="704">
        <f>IFERROR(IF(X277="",0,X277),"0")+IFERROR(IF(X278="",0,X278),"0")</f>
        <v/>
      </c>
      <c r="Y279" s="705" t="n"/>
      <c r="Z279" s="705" t="n"/>
    </row>
    <row r="280">
      <c r="A280" s="327" t="n"/>
      <c r="B280" s="327" t="n"/>
      <c r="C280" s="327" t="n"/>
      <c r="D280" s="327" t="n"/>
      <c r="E280" s="327" t="n"/>
      <c r="F280" s="327" t="n"/>
      <c r="G280" s="327" t="n"/>
      <c r="H280" s="327" t="n"/>
      <c r="I280" s="327" t="n"/>
      <c r="J280" s="327" t="n"/>
      <c r="K280" s="327" t="n"/>
      <c r="L280" s="327" t="n"/>
      <c r="M280" s="702" t="n"/>
      <c r="N280" s="703" t="inlineStr">
        <is>
          <t>Итого</t>
        </is>
      </c>
      <c r="O280" s="673" t="n"/>
      <c r="P280" s="673" t="n"/>
      <c r="Q280" s="673" t="n"/>
      <c r="R280" s="673" t="n"/>
      <c r="S280" s="673" t="n"/>
      <c r="T280" s="674" t="n"/>
      <c r="U280" s="43" t="inlineStr">
        <is>
          <t>кг</t>
        </is>
      </c>
      <c r="V280" s="704">
        <f>IFERROR(SUM(V277:V278),"0")</f>
        <v/>
      </c>
      <c r="W280" s="704">
        <f>IFERROR(SUM(W277:W278),"0")</f>
        <v/>
      </c>
      <c r="X280" s="43" t="n"/>
      <c r="Y280" s="705" t="n"/>
      <c r="Z280" s="705" t="n"/>
    </row>
    <row r="281" ht="16.5" customHeight="1">
      <c r="A281" s="355" t="inlineStr">
        <is>
          <t>Бавария</t>
        </is>
      </c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327" t="n"/>
      <c r="N281" s="327" t="n"/>
      <c r="O281" s="327" t="n"/>
      <c r="P281" s="327" t="n"/>
      <c r="Q281" s="327" t="n"/>
      <c r="R281" s="327" t="n"/>
      <c r="S281" s="327" t="n"/>
      <c r="T281" s="327" t="n"/>
      <c r="U281" s="327" t="n"/>
      <c r="V281" s="327" t="n"/>
      <c r="W281" s="327" t="n"/>
      <c r="X281" s="327" t="n"/>
      <c r="Y281" s="355" t="n"/>
      <c r="Z281" s="355" t="n"/>
    </row>
    <row r="282" ht="14.25" customHeight="1">
      <c r="A282" s="344" t="inlineStr">
        <is>
          <t>Копченые колбасы</t>
        </is>
      </c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27" t="n"/>
      <c r="N282" s="327" t="n"/>
      <c r="O282" s="327" t="n"/>
      <c r="P282" s="327" t="n"/>
      <c r="Q282" s="327" t="n"/>
      <c r="R282" s="327" t="n"/>
      <c r="S282" s="327" t="n"/>
      <c r="T282" s="327" t="n"/>
      <c r="U282" s="327" t="n"/>
      <c r="V282" s="327" t="n"/>
      <c r="W282" s="327" t="n"/>
      <c r="X282" s="327" t="n"/>
      <c r="Y282" s="344" t="n"/>
      <c r="Z282" s="344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0" t="n">
        <v>4607091383836</v>
      </c>
      <c r="E283" s="665" t="n"/>
      <c r="F283" s="697" t="n">
        <v>0.3</v>
      </c>
      <c r="G283" s="38" t="n">
        <v>6</v>
      </c>
      <c r="H283" s="697" t="n">
        <v>1.8</v>
      </c>
      <c r="I283" s="697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9" t="n"/>
      <c r="P283" s="699" t="n"/>
      <c r="Q283" s="699" t="n"/>
      <c r="R283" s="665" t="n"/>
      <c r="S283" s="40" t="inlineStr"/>
      <c r="T283" s="40" t="inlineStr"/>
      <c r="U283" s="41" t="inlineStr">
        <is>
          <t>кг</t>
        </is>
      </c>
      <c r="V283" s="700" t="n">
        <v>0</v>
      </c>
      <c r="W283" s="701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9" t="n"/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702" t="n"/>
      <c r="N284" s="703" t="inlineStr">
        <is>
          <t>Итого</t>
        </is>
      </c>
      <c r="O284" s="673" t="n"/>
      <c r="P284" s="673" t="n"/>
      <c r="Q284" s="673" t="n"/>
      <c r="R284" s="673" t="n"/>
      <c r="S284" s="673" t="n"/>
      <c r="T284" s="674" t="n"/>
      <c r="U284" s="43" t="inlineStr">
        <is>
          <t>кор</t>
        </is>
      </c>
      <c r="V284" s="704">
        <f>IFERROR(V283/H283,"0")</f>
        <v/>
      </c>
      <c r="W284" s="704">
        <f>IFERROR(W283/H283,"0")</f>
        <v/>
      </c>
      <c r="X284" s="704">
        <f>IFERROR(IF(X283="",0,X283),"0")</f>
        <v/>
      </c>
      <c r="Y284" s="705" t="n"/>
      <c r="Z284" s="705" t="n"/>
    </row>
    <row r="285">
      <c r="A285" s="327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702" t="n"/>
      <c r="N285" s="703" t="inlineStr">
        <is>
          <t>Итого</t>
        </is>
      </c>
      <c r="O285" s="673" t="n"/>
      <c r="P285" s="673" t="n"/>
      <c r="Q285" s="673" t="n"/>
      <c r="R285" s="673" t="n"/>
      <c r="S285" s="673" t="n"/>
      <c r="T285" s="674" t="n"/>
      <c r="U285" s="43" t="inlineStr">
        <is>
          <t>кг</t>
        </is>
      </c>
      <c r="V285" s="704">
        <f>IFERROR(SUM(V283:V283),"0")</f>
        <v/>
      </c>
      <c r="W285" s="704">
        <f>IFERROR(SUM(W283:W283),"0")</f>
        <v/>
      </c>
      <c r="X285" s="43" t="n"/>
      <c r="Y285" s="705" t="n"/>
      <c r="Z285" s="705" t="n"/>
    </row>
    <row r="286" ht="14.25" customHeight="1">
      <c r="A286" s="344" t="inlineStr">
        <is>
          <t>Сосиски</t>
        </is>
      </c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327" t="n"/>
      <c r="N286" s="327" t="n"/>
      <c r="O286" s="327" t="n"/>
      <c r="P286" s="327" t="n"/>
      <c r="Q286" s="327" t="n"/>
      <c r="R286" s="327" t="n"/>
      <c r="S286" s="327" t="n"/>
      <c r="T286" s="327" t="n"/>
      <c r="U286" s="327" t="n"/>
      <c r="V286" s="327" t="n"/>
      <c r="W286" s="327" t="n"/>
      <c r="X286" s="327" t="n"/>
      <c r="Y286" s="344" t="n"/>
      <c r="Z286" s="344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0" t="n">
        <v>4607091387919</v>
      </c>
      <c r="E287" s="665" t="n"/>
      <c r="F287" s="697" t="n">
        <v>1.35</v>
      </c>
      <c r="G287" s="38" t="n">
        <v>6</v>
      </c>
      <c r="H287" s="697" t="n">
        <v>8.1</v>
      </c>
      <c r="I287" s="697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9" t="n"/>
      <c r="P287" s="699" t="n"/>
      <c r="Q287" s="699" t="n"/>
      <c r="R287" s="665" t="n"/>
      <c r="S287" s="40" t="inlineStr"/>
      <c r="T287" s="40" t="inlineStr"/>
      <c r="U287" s="41" t="inlineStr">
        <is>
          <t>кг</t>
        </is>
      </c>
      <c r="V287" s="700" t="n">
        <v>0</v>
      </c>
      <c r="W287" s="701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9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702" t="n"/>
      <c r="N288" s="703" t="inlineStr">
        <is>
          <t>Итого</t>
        </is>
      </c>
      <c r="O288" s="673" t="n"/>
      <c r="P288" s="673" t="n"/>
      <c r="Q288" s="673" t="n"/>
      <c r="R288" s="673" t="n"/>
      <c r="S288" s="673" t="n"/>
      <c r="T288" s="674" t="n"/>
      <c r="U288" s="43" t="inlineStr">
        <is>
          <t>кор</t>
        </is>
      </c>
      <c r="V288" s="704">
        <f>IFERROR(V287/H287,"0")</f>
        <v/>
      </c>
      <c r="W288" s="704">
        <f>IFERROR(W287/H287,"0")</f>
        <v/>
      </c>
      <c r="X288" s="704">
        <f>IFERROR(IF(X287="",0,X287),"0")</f>
        <v/>
      </c>
      <c r="Y288" s="705" t="n"/>
      <c r="Z288" s="705" t="n"/>
    </row>
    <row r="289">
      <c r="A289" s="327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702" t="n"/>
      <c r="N289" s="703" t="inlineStr">
        <is>
          <t>Итого</t>
        </is>
      </c>
      <c r="O289" s="673" t="n"/>
      <c r="P289" s="673" t="n"/>
      <c r="Q289" s="673" t="n"/>
      <c r="R289" s="673" t="n"/>
      <c r="S289" s="673" t="n"/>
      <c r="T289" s="674" t="n"/>
      <c r="U289" s="43" t="inlineStr">
        <is>
          <t>кг</t>
        </is>
      </c>
      <c r="V289" s="704">
        <f>IFERROR(SUM(V287:V287),"0")</f>
        <v/>
      </c>
      <c r="W289" s="704">
        <f>IFERROR(SUM(W287:W287),"0")</f>
        <v/>
      </c>
      <c r="X289" s="43" t="n"/>
      <c r="Y289" s="705" t="n"/>
      <c r="Z289" s="705" t="n"/>
    </row>
    <row r="290" ht="14.25" customHeight="1">
      <c r="A290" s="344" t="inlineStr">
        <is>
          <t>Сардельки</t>
        </is>
      </c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327" t="n"/>
      <c r="N290" s="327" t="n"/>
      <c r="O290" s="327" t="n"/>
      <c r="P290" s="327" t="n"/>
      <c r="Q290" s="327" t="n"/>
      <c r="R290" s="327" t="n"/>
      <c r="S290" s="327" t="n"/>
      <c r="T290" s="327" t="n"/>
      <c r="U290" s="327" t="n"/>
      <c r="V290" s="327" t="n"/>
      <c r="W290" s="327" t="n"/>
      <c r="X290" s="327" t="n"/>
      <c r="Y290" s="344" t="n"/>
      <c r="Z290" s="344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0" t="n">
        <v>4607091388831</v>
      </c>
      <c r="E291" s="665" t="n"/>
      <c r="F291" s="697" t="n">
        <v>0.38</v>
      </c>
      <c r="G291" s="38" t="n">
        <v>6</v>
      </c>
      <c r="H291" s="697" t="n">
        <v>2.28</v>
      </c>
      <c r="I291" s="697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9" t="n"/>
      <c r="P291" s="699" t="n"/>
      <c r="Q291" s="699" t="n"/>
      <c r="R291" s="665" t="n"/>
      <c r="S291" s="40" t="inlineStr"/>
      <c r="T291" s="40" t="inlineStr"/>
      <c r="U291" s="41" t="inlineStr">
        <is>
          <t>кг</t>
        </is>
      </c>
      <c r="V291" s="700" t="n">
        <v>0</v>
      </c>
      <c r="W291" s="701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9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702" t="n"/>
      <c r="N292" s="703" t="inlineStr">
        <is>
          <t>Итого</t>
        </is>
      </c>
      <c r="O292" s="673" t="n"/>
      <c r="P292" s="673" t="n"/>
      <c r="Q292" s="673" t="n"/>
      <c r="R292" s="673" t="n"/>
      <c r="S292" s="673" t="n"/>
      <c r="T292" s="674" t="n"/>
      <c r="U292" s="43" t="inlineStr">
        <is>
          <t>кор</t>
        </is>
      </c>
      <c r="V292" s="704">
        <f>IFERROR(V291/H291,"0")</f>
        <v/>
      </c>
      <c r="W292" s="704">
        <f>IFERROR(W291/H291,"0")</f>
        <v/>
      </c>
      <c r="X292" s="704">
        <f>IFERROR(IF(X291="",0,X291),"0")</f>
        <v/>
      </c>
      <c r="Y292" s="705" t="n"/>
      <c r="Z292" s="705" t="n"/>
    </row>
    <row r="293">
      <c r="A293" s="327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702" t="n"/>
      <c r="N293" s="703" t="inlineStr">
        <is>
          <t>Итого</t>
        </is>
      </c>
      <c r="O293" s="673" t="n"/>
      <c r="P293" s="673" t="n"/>
      <c r="Q293" s="673" t="n"/>
      <c r="R293" s="673" t="n"/>
      <c r="S293" s="673" t="n"/>
      <c r="T293" s="674" t="n"/>
      <c r="U293" s="43" t="inlineStr">
        <is>
          <t>кг</t>
        </is>
      </c>
      <c r="V293" s="704">
        <f>IFERROR(SUM(V291:V291),"0")</f>
        <v/>
      </c>
      <c r="W293" s="704">
        <f>IFERROR(SUM(W291:W291),"0")</f>
        <v/>
      </c>
      <c r="X293" s="43" t="n"/>
      <c r="Y293" s="705" t="n"/>
      <c r="Z293" s="705" t="n"/>
    </row>
    <row r="294" ht="14.25" customHeight="1">
      <c r="A294" s="344" t="inlineStr">
        <is>
          <t>Сырокопченые колбасы</t>
        </is>
      </c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327" t="n"/>
      <c r="N294" s="327" t="n"/>
      <c r="O294" s="327" t="n"/>
      <c r="P294" s="327" t="n"/>
      <c r="Q294" s="327" t="n"/>
      <c r="R294" s="327" t="n"/>
      <c r="S294" s="327" t="n"/>
      <c r="T294" s="327" t="n"/>
      <c r="U294" s="327" t="n"/>
      <c r="V294" s="327" t="n"/>
      <c r="W294" s="327" t="n"/>
      <c r="X294" s="327" t="n"/>
      <c r="Y294" s="344" t="n"/>
      <c r="Z294" s="344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0" t="n">
        <v>4607091383102</v>
      </c>
      <c r="E295" s="665" t="n"/>
      <c r="F295" s="697" t="n">
        <v>0.17</v>
      </c>
      <c r="G295" s="38" t="n">
        <v>15</v>
      </c>
      <c r="H295" s="697" t="n">
        <v>2.55</v>
      </c>
      <c r="I295" s="697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9" t="n"/>
      <c r="P295" s="699" t="n"/>
      <c r="Q295" s="699" t="n"/>
      <c r="R295" s="665" t="n"/>
      <c r="S295" s="40" t="inlineStr"/>
      <c r="T295" s="40" t="inlineStr"/>
      <c r="U295" s="41" t="inlineStr">
        <is>
          <t>кг</t>
        </is>
      </c>
      <c r="V295" s="700" t="n">
        <v>0</v>
      </c>
      <c r="W295" s="701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9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702" t="n"/>
      <c r="N296" s="703" t="inlineStr">
        <is>
          <t>Итого</t>
        </is>
      </c>
      <c r="O296" s="673" t="n"/>
      <c r="P296" s="673" t="n"/>
      <c r="Q296" s="673" t="n"/>
      <c r="R296" s="673" t="n"/>
      <c r="S296" s="673" t="n"/>
      <c r="T296" s="674" t="n"/>
      <c r="U296" s="43" t="inlineStr">
        <is>
          <t>кор</t>
        </is>
      </c>
      <c r="V296" s="704">
        <f>IFERROR(V295/H295,"0")</f>
        <v/>
      </c>
      <c r="W296" s="704">
        <f>IFERROR(W295/H295,"0")</f>
        <v/>
      </c>
      <c r="X296" s="704">
        <f>IFERROR(IF(X295="",0,X295),"0")</f>
        <v/>
      </c>
      <c r="Y296" s="705" t="n"/>
      <c r="Z296" s="705" t="n"/>
    </row>
    <row r="297">
      <c r="A297" s="327" t="n"/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702" t="n"/>
      <c r="N297" s="703" t="inlineStr">
        <is>
          <t>Итого</t>
        </is>
      </c>
      <c r="O297" s="673" t="n"/>
      <c r="P297" s="673" t="n"/>
      <c r="Q297" s="673" t="n"/>
      <c r="R297" s="673" t="n"/>
      <c r="S297" s="673" t="n"/>
      <c r="T297" s="674" t="n"/>
      <c r="U297" s="43" t="inlineStr">
        <is>
          <t>кг</t>
        </is>
      </c>
      <c r="V297" s="704">
        <f>IFERROR(SUM(V295:V295),"0")</f>
        <v/>
      </c>
      <c r="W297" s="704">
        <f>IFERROR(SUM(W295:W295),"0")</f>
        <v/>
      </c>
      <c r="X297" s="43" t="n"/>
      <c r="Y297" s="705" t="n"/>
      <c r="Z297" s="705" t="n"/>
    </row>
    <row r="298" ht="27.75" customHeight="1">
      <c r="A298" s="354" t="inlineStr">
        <is>
          <t>Особый рецепт</t>
        </is>
      </c>
      <c r="B298" s="696" t="n"/>
      <c r="C298" s="696" t="n"/>
      <c r="D298" s="696" t="n"/>
      <c r="E298" s="696" t="n"/>
      <c r="F298" s="696" t="n"/>
      <c r="G298" s="696" t="n"/>
      <c r="H298" s="696" t="n"/>
      <c r="I298" s="696" t="n"/>
      <c r="J298" s="696" t="n"/>
      <c r="K298" s="696" t="n"/>
      <c r="L298" s="696" t="n"/>
      <c r="M298" s="696" t="n"/>
      <c r="N298" s="696" t="n"/>
      <c r="O298" s="696" t="n"/>
      <c r="P298" s="696" t="n"/>
      <c r="Q298" s="696" t="n"/>
      <c r="R298" s="696" t="n"/>
      <c r="S298" s="696" t="n"/>
      <c r="T298" s="696" t="n"/>
      <c r="U298" s="696" t="n"/>
      <c r="V298" s="696" t="n"/>
      <c r="W298" s="696" t="n"/>
      <c r="X298" s="696" t="n"/>
      <c r="Y298" s="55" t="n"/>
      <c r="Z298" s="55" t="n"/>
    </row>
    <row r="299" ht="16.5" customHeight="1">
      <c r="A299" s="355" t="inlineStr">
        <is>
          <t>Особая</t>
        </is>
      </c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27" t="n"/>
      <c r="N299" s="327" t="n"/>
      <c r="O299" s="327" t="n"/>
      <c r="P299" s="327" t="n"/>
      <c r="Q299" s="327" t="n"/>
      <c r="R299" s="327" t="n"/>
      <c r="S299" s="327" t="n"/>
      <c r="T299" s="327" t="n"/>
      <c r="U299" s="327" t="n"/>
      <c r="V299" s="327" t="n"/>
      <c r="W299" s="327" t="n"/>
      <c r="X299" s="327" t="n"/>
      <c r="Y299" s="355" t="n"/>
      <c r="Z299" s="355" t="n"/>
    </row>
    <row r="300" ht="14.25" customHeight="1">
      <c r="A300" s="344" t="inlineStr">
        <is>
          <t>Вареные колбасы</t>
        </is>
      </c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27" t="n"/>
      <c r="N300" s="327" t="n"/>
      <c r="O300" s="327" t="n"/>
      <c r="P300" s="327" t="n"/>
      <c r="Q300" s="327" t="n"/>
      <c r="R300" s="327" t="n"/>
      <c r="S300" s="327" t="n"/>
      <c r="T300" s="327" t="n"/>
      <c r="U300" s="327" t="n"/>
      <c r="V300" s="327" t="n"/>
      <c r="W300" s="327" t="n"/>
      <c r="X300" s="327" t="n"/>
      <c r="Y300" s="344" t="n"/>
      <c r="Z300" s="344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0" t="n">
        <v>4607091383997</v>
      </c>
      <c r="E301" s="665" t="n"/>
      <c r="F301" s="697" t="n">
        <v>2.5</v>
      </c>
      <c r="G301" s="38" t="n">
        <v>6</v>
      </c>
      <c r="H301" s="697" t="n">
        <v>15</v>
      </c>
      <c r="I301" s="697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9" t="n"/>
      <c r="P301" s="699" t="n"/>
      <c r="Q301" s="699" t="n"/>
      <c r="R301" s="665" t="n"/>
      <c r="S301" s="40" t="inlineStr"/>
      <c r="T301" s="40" t="inlineStr"/>
      <c r="U301" s="41" t="inlineStr">
        <is>
          <t>кг</t>
        </is>
      </c>
      <c r="V301" s="700" t="n">
        <v>0</v>
      </c>
      <c r="W301" s="701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0" t="n">
        <v>4607091383997</v>
      </c>
      <c r="E302" s="665" t="n"/>
      <c r="F302" s="697" t="n">
        <v>2.5</v>
      </c>
      <c r="G302" s="38" t="n">
        <v>6</v>
      </c>
      <c r="H302" s="697" t="n">
        <v>15</v>
      </c>
      <c r="I302" s="697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9" t="n"/>
      <c r="P302" s="699" t="n"/>
      <c r="Q302" s="699" t="n"/>
      <c r="R302" s="665" t="n"/>
      <c r="S302" s="40" t="inlineStr"/>
      <c r="T302" s="40" t="inlineStr"/>
      <c r="U302" s="41" t="inlineStr">
        <is>
          <t>кг</t>
        </is>
      </c>
      <c r="V302" s="700" t="n">
        <v>0</v>
      </c>
      <c r="W302" s="701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0" t="n">
        <v>4607091384130</v>
      </c>
      <c r="E303" s="665" t="n"/>
      <c r="F303" s="697" t="n">
        <v>2.5</v>
      </c>
      <c r="G303" s="38" t="n">
        <v>6</v>
      </c>
      <c r="H303" s="697" t="n">
        <v>15</v>
      </c>
      <c r="I303" s="697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9" t="n"/>
      <c r="P303" s="699" t="n"/>
      <c r="Q303" s="699" t="n"/>
      <c r="R303" s="665" t="n"/>
      <c r="S303" s="40" t="inlineStr"/>
      <c r="T303" s="40" t="inlineStr"/>
      <c r="U303" s="41" t="inlineStr">
        <is>
          <t>кг</t>
        </is>
      </c>
      <c r="V303" s="700" t="n">
        <v>0</v>
      </c>
      <c r="W303" s="701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0" t="n">
        <v>4607091384130</v>
      </c>
      <c r="E304" s="665" t="n"/>
      <c r="F304" s="697" t="n">
        <v>2.5</v>
      </c>
      <c r="G304" s="38" t="n">
        <v>6</v>
      </c>
      <c r="H304" s="697" t="n">
        <v>15</v>
      </c>
      <c r="I304" s="697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9" t="n"/>
      <c r="P304" s="699" t="n"/>
      <c r="Q304" s="699" t="n"/>
      <c r="R304" s="665" t="n"/>
      <c r="S304" s="40" t="inlineStr"/>
      <c r="T304" s="40" t="inlineStr"/>
      <c r="U304" s="41" t="inlineStr">
        <is>
          <t>кг</t>
        </is>
      </c>
      <c r="V304" s="700" t="n">
        <v>0</v>
      </c>
      <c r="W304" s="701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0" t="n">
        <v>4607091384147</v>
      </c>
      <c r="E305" s="665" t="n"/>
      <c r="F305" s="697" t="n">
        <v>2.5</v>
      </c>
      <c r="G305" s="38" t="n">
        <v>6</v>
      </c>
      <c r="H305" s="697" t="n">
        <v>15</v>
      </c>
      <c r="I305" s="697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9" t="n"/>
      <c r="P305" s="699" t="n"/>
      <c r="Q305" s="699" t="n"/>
      <c r="R305" s="665" t="n"/>
      <c r="S305" s="40" t="inlineStr"/>
      <c r="T305" s="40" t="inlineStr"/>
      <c r="U305" s="41" t="inlineStr">
        <is>
          <t>кг</t>
        </is>
      </c>
      <c r="V305" s="700" t="n">
        <v>0</v>
      </c>
      <c r="W305" s="701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0" t="n">
        <v>4607091384147</v>
      </c>
      <c r="E306" s="665" t="n"/>
      <c r="F306" s="697" t="n">
        <v>2.5</v>
      </c>
      <c r="G306" s="38" t="n">
        <v>6</v>
      </c>
      <c r="H306" s="697" t="n">
        <v>15</v>
      </c>
      <c r="I306" s="697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72" t="inlineStr">
        <is>
          <t>Вареные колбасы Особая Особая Весовые П/а Особый рецепт</t>
        </is>
      </c>
      <c r="O306" s="699" t="n"/>
      <c r="P306" s="699" t="n"/>
      <c r="Q306" s="699" t="n"/>
      <c r="R306" s="665" t="n"/>
      <c r="S306" s="40" t="inlineStr"/>
      <c r="T306" s="40" t="inlineStr"/>
      <c r="U306" s="41" t="inlineStr">
        <is>
          <t>кг</t>
        </is>
      </c>
      <c r="V306" s="700" t="n">
        <v>0</v>
      </c>
      <c r="W306" s="701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0" t="n">
        <v>4607091384154</v>
      </c>
      <c r="E307" s="665" t="n"/>
      <c r="F307" s="697" t="n">
        <v>0.5</v>
      </c>
      <c r="G307" s="38" t="n">
        <v>10</v>
      </c>
      <c r="H307" s="697" t="n">
        <v>5</v>
      </c>
      <c r="I307" s="697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9" t="n"/>
      <c r="P307" s="699" t="n"/>
      <c r="Q307" s="699" t="n"/>
      <c r="R307" s="665" t="n"/>
      <c r="S307" s="40" t="inlineStr"/>
      <c r="T307" s="40" t="inlineStr"/>
      <c r="U307" s="41" t="inlineStr">
        <is>
          <t>кг</t>
        </is>
      </c>
      <c r="V307" s="700" t="n">
        <v>0</v>
      </c>
      <c r="W307" s="701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0" t="n">
        <v>4607091384161</v>
      </c>
      <c r="E308" s="665" t="n"/>
      <c r="F308" s="697" t="n">
        <v>0.5</v>
      </c>
      <c r="G308" s="38" t="n">
        <v>10</v>
      </c>
      <c r="H308" s="697" t="n">
        <v>5</v>
      </c>
      <c r="I308" s="697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9" t="n"/>
      <c r="P308" s="699" t="n"/>
      <c r="Q308" s="699" t="n"/>
      <c r="R308" s="665" t="n"/>
      <c r="S308" s="40" t="inlineStr"/>
      <c r="T308" s="40" t="inlineStr"/>
      <c r="U308" s="41" t="inlineStr">
        <is>
          <t>кг</t>
        </is>
      </c>
      <c r="V308" s="700" t="n">
        <v>0</v>
      </c>
      <c r="W308" s="70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9" t="n"/>
      <c r="B309" s="327" t="n"/>
      <c r="C309" s="327" t="n"/>
      <c r="D309" s="327" t="n"/>
      <c r="E309" s="327" t="n"/>
      <c r="F309" s="327" t="n"/>
      <c r="G309" s="327" t="n"/>
      <c r="H309" s="327" t="n"/>
      <c r="I309" s="327" t="n"/>
      <c r="J309" s="327" t="n"/>
      <c r="K309" s="327" t="n"/>
      <c r="L309" s="327" t="n"/>
      <c r="M309" s="702" t="n"/>
      <c r="N309" s="703" t="inlineStr">
        <is>
          <t>Итого</t>
        </is>
      </c>
      <c r="O309" s="673" t="n"/>
      <c r="P309" s="673" t="n"/>
      <c r="Q309" s="673" t="n"/>
      <c r="R309" s="673" t="n"/>
      <c r="S309" s="673" t="n"/>
      <c r="T309" s="674" t="n"/>
      <c r="U309" s="43" t="inlineStr">
        <is>
          <t>кор</t>
        </is>
      </c>
      <c r="V309" s="704">
        <f>IFERROR(V301/H301,"0")+IFERROR(V302/H302,"0")+IFERROR(V303/H303,"0")+IFERROR(V304/H304,"0")+IFERROR(V305/H305,"0")+IFERROR(V306/H306,"0")+IFERROR(V307/H307,"0")+IFERROR(V308/H308,"0")</f>
        <v/>
      </c>
      <c r="W309" s="704">
        <f>IFERROR(W301/H301,"0")+IFERROR(W302/H302,"0")+IFERROR(W303/H303,"0")+IFERROR(W304/H304,"0")+IFERROR(W305/H305,"0")+IFERROR(W306/H306,"0")+IFERROR(W307/H307,"0")+IFERROR(W308/H308,"0")</f>
        <v/>
      </c>
      <c r="X309" s="70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705" t="n"/>
      <c r="Z309" s="705" t="n"/>
    </row>
    <row r="310">
      <c r="A310" s="327" t="n"/>
      <c r="B310" s="327" t="n"/>
      <c r="C310" s="327" t="n"/>
      <c r="D310" s="327" t="n"/>
      <c r="E310" s="327" t="n"/>
      <c r="F310" s="327" t="n"/>
      <c r="G310" s="327" t="n"/>
      <c r="H310" s="327" t="n"/>
      <c r="I310" s="327" t="n"/>
      <c r="J310" s="327" t="n"/>
      <c r="K310" s="327" t="n"/>
      <c r="L310" s="327" t="n"/>
      <c r="M310" s="702" t="n"/>
      <c r="N310" s="703" t="inlineStr">
        <is>
          <t>Итого</t>
        </is>
      </c>
      <c r="O310" s="673" t="n"/>
      <c r="P310" s="673" t="n"/>
      <c r="Q310" s="673" t="n"/>
      <c r="R310" s="673" t="n"/>
      <c r="S310" s="673" t="n"/>
      <c r="T310" s="674" t="n"/>
      <c r="U310" s="43" t="inlineStr">
        <is>
          <t>кг</t>
        </is>
      </c>
      <c r="V310" s="704">
        <f>IFERROR(SUM(V301:V308),"0")</f>
        <v/>
      </c>
      <c r="W310" s="704">
        <f>IFERROR(SUM(W301:W308),"0")</f>
        <v/>
      </c>
      <c r="X310" s="43" t="n"/>
      <c r="Y310" s="705" t="n"/>
      <c r="Z310" s="705" t="n"/>
    </row>
    <row r="311" ht="14.25" customHeight="1">
      <c r="A311" s="344" t="inlineStr">
        <is>
          <t>Ветчины</t>
        </is>
      </c>
      <c r="B311" s="327" t="n"/>
      <c r="C311" s="327" t="n"/>
      <c r="D311" s="327" t="n"/>
      <c r="E311" s="327" t="n"/>
      <c r="F311" s="327" t="n"/>
      <c r="G311" s="327" t="n"/>
      <c r="H311" s="327" t="n"/>
      <c r="I311" s="327" t="n"/>
      <c r="J311" s="327" t="n"/>
      <c r="K311" s="327" t="n"/>
      <c r="L311" s="327" t="n"/>
      <c r="M311" s="327" t="n"/>
      <c r="N311" s="327" t="n"/>
      <c r="O311" s="327" t="n"/>
      <c r="P311" s="327" t="n"/>
      <c r="Q311" s="327" t="n"/>
      <c r="R311" s="327" t="n"/>
      <c r="S311" s="327" t="n"/>
      <c r="T311" s="327" t="n"/>
      <c r="U311" s="327" t="n"/>
      <c r="V311" s="327" t="n"/>
      <c r="W311" s="327" t="n"/>
      <c r="X311" s="327" t="n"/>
      <c r="Y311" s="344" t="n"/>
      <c r="Z311" s="344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0" t="n">
        <v>4607091383980</v>
      </c>
      <c r="E312" s="665" t="n"/>
      <c r="F312" s="697" t="n">
        <v>2.5</v>
      </c>
      <c r="G312" s="38" t="n">
        <v>6</v>
      </c>
      <c r="H312" s="697" t="n">
        <v>15</v>
      </c>
      <c r="I312" s="697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9" t="n"/>
      <c r="P312" s="699" t="n"/>
      <c r="Q312" s="699" t="n"/>
      <c r="R312" s="665" t="n"/>
      <c r="S312" s="40" t="inlineStr"/>
      <c r="T312" s="40" t="inlineStr"/>
      <c r="U312" s="41" t="inlineStr">
        <is>
          <t>кг</t>
        </is>
      </c>
      <c r="V312" s="700" t="n">
        <v>0</v>
      </c>
      <c r="W312" s="70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0" t="n">
        <v>4680115883314</v>
      </c>
      <c r="E313" s="665" t="n"/>
      <c r="F313" s="697" t="n">
        <v>1.35</v>
      </c>
      <c r="G313" s="38" t="n">
        <v>8</v>
      </c>
      <c r="H313" s="697" t="n">
        <v>10.8</v>
      </c>
      <c r="I313" s="697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76" t="inlineStr">
        <is>
          <t>Ветчины «Славница» Весовой п/а ТМ «Особый рецепт»</t>
        </is>
      </c>
      <c r="O313" s="699" t="n"/>
      <c r="P313" s="699" t="n"/>
      <c r="Q313" s="699" t="n"/>
      <c r="R313" s="665" t="n"/>
      <c r="S313" s="40" t="inlineStr"/>
      <c r="T313" s="40" t="inlineStr"/>
      <c r="U313" s="41" t="inlineStr">
        <is>
          <t>кг</t>
        </is>
      </c>
      <c r="V313" s="700" t="n">
        <v>0</v>
      </c>
      <c r="W313" s="70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0" t="n">
        <v>4607091384178</v>
      </c>
      <c r="E314" s="665" t="n"/>
      <c r="F314" s="697" t="n">
        <v>0.4</v>
      </c>
      <c r="G314" s="38" t="n">
        <v>10</v>
      </c>
      <c r="H314" s="697" t="n">
        <v>4</v>
      </c>
      <c r="I314" s="697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9" t="n"/>
      <c r="P314" s="699" t="n"/>
      <c r="Q314" s="699" t="n"/>
      <c r="R314" s="665" t="n"/>
      <c r="S314" s="40" t="inlineStr"/>
      <c r="T314" s="40" t="inlineStr"/>
      <c r="U314" s="41" t="inlineStr">
        <is>
          <t>кг</t>
        </is>
      </c>
      <c r="V314" s="700" t="n">
        <v>0</v>
      </c>
      <c r="W314" s="701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9" t="n"/>
      <c r="B315" s="327" t="n"/>
      <c r="C315" s="327" t="n"/>
      <c r="D315" s="327" t="n"/>
      <c r="E315" s="327" t="n"/>
      <c r="F315" s="327" t="n"/>
      <c r="G315" s="327" t="n"/>
      <c r="H315" s="327" t="n"/>
      <c r="I315" s="327" t="n"/>
      <c r="J315" s="327" t="n"/>
      <c r="K315" s="327" t="n"/>
      <c r="L315" s="327" t="n"/>
      <c r="M315" s="702" t="n"/>
      <c r="N315" s="703" t="inlineStr">
        <is>
          <t>Итого</t>
        </is>
      </c>
      <c r="O315" s="673" t="n"/>
      <c r="P315" s="673" t="n"/>
      <c r="Q315" s="673" t="n"/>
      <c r="R315" s="673" t="n"/>
      <c r="S315" s="673" t="n"/>
      <c r="T315" s="674" t="n"/>
      <c r="U315" s="43" t="inlineStr">
        <is>
          <t>кор</t>
        </is>
      </c>
      <c r="V315" s="704">
        <f>IFERROR(V312/H312,"0")+IFERROR(V313/H313,"0")+IFERROR(V314/H314,"0")</f>
        <v/>
      </c>
      <c r="W315" s="704">
        <f>IFERROR(W312/H312,"0")+IFERROR(W313/H313,"0")+IFERROR(W314/H314,"0")</f>
        <v/>
      </c>
      <c r="X315" s="704">
        <f>IFERROR(IF(X312="",0,X312),"0")+IFERROR(IF(X313="",0,X313),"0")+IFERROR(IF(X314="",0,X314),"0")</f>
        <v/>
      </c>
      <c r="Y315" s="705" t="n"/>
      <c r="Z315" s="705" t="n"/>
    </row>
    <row r="316">
      <c r="A316" s="327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702" t="n"/>
      <c r="N316" s="703" t="inlineStr">
        <is>
          <t>Итого</t>
        </is>
      </c>
      <c r="O316" s="673" t="n"/>
      <c r="P316" s="673" t="n"/>
      <c r="Q316" s="673" t="n"/>
      <c r="R316" s="673" t="n"/>
      <c r="S316" s="673" t="n"/>
      <c r="T316" s="674" t="n"/>
      <c r="U316" s="43" t="inlineStr">
        <is>
          <t>кг</t>
        </is>
      </c>
      <c r="V316" s="704">
        <f>IFERROR(SUM(V312:V314),"0")</f>
        <v/>
      </c>
      <c r="W316" s="704">
        <f>IFERROR(SUM(W312:W314),"0")</f>
        <v/>
      </c>
      <c r="X316" s="43" t="n"/>
      <c r="Y316" s="705" t="n"/>
      <c r="Z316" s="705" t="n"/>
    </row>
    <row r="317" ht="14.25" customHeight="1">
      <c r="A317" s="344" t="inlineStr">
        <is>
          <t>Сосиски</t>
        </is>
      </c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327" t="n"/>
      <c r="N317" s="327" t="n"/>
      <c r="O317" s="327" t="n"/>
      <c r="P317" s="327" t="n"/>
      <c r="Q317" s="327" t="n"/>
      <c r="R317" s="327" t="n"/>
      <c r="S317" s="327" t="n"/>
      <c r="T317" s="327" t="n"/>
      <c r="U317" s="327" t="n"/>
      <c r="V317" s="327" t="n"/>
      <c r="W317" s="327" t="n"/>
      <c r="X317" s="327" t="n"/>
      <c r="Y317" s="344" t="n"/>
      <c r="Z317" s="344" t="n"/>
    </row>
    <row r="318" ht="27" customHeight="1">
      <c r="A318" s="64" t="inlineStr">
        <is>
          <t>SU003161</t>
        </is>
      </c>
      <c r="B318" s="64" t="inlineStr">
        <is>
          <t>P003767</t>
        </is>
      </c>
      <c r="C318" s="37" t="n">
        <v>4301051560</v>
      </c>
      <c r="D318" s="330" t="n">
        <v>4607091383928</v>
      </c>
      <c r="E318" s="665" t="n"/>
      <c r="F318" s="697" t="n">
        <v>1.3</v>
      </c>
      <c r="G318" s="38" t="n">
        <v>6</v>
      </c>
      <c r="H318" s="697" t="n">
        <v>7.8</v>
      </c>
      <c r="I318" s="697" t="n">
        <v>8.369999999999999</v>
      </c>
      <c r="J318" s="38" t="n">
        <v>56</v>
      </c>
      <c r="K318" s="38" t="inlineStr">
        <is>
          <t>8</t>
        </is>
      </c>
      <c r="L318" s="39" t="inlineStr">
        <is>
          <t>СК3</t>
        </is>
      </c>
      <c r="M318" s="38" t="n">
        <v>40</v>
      </c>
      <c r="N318" s="878" t="inlineStr">
        <is>
          <t>Сосиски «Датские» Весовые п/а мгс ТМ «Особый рецепт»</t>
        </is>
      </c>
      <c r="O318" s="699" t="n"/>
      <c r="P318" s="699" t="n"/>
      <c r="Q318" s="699" t="n"/>
      <c r="R318" s="665" t="n"/>
      <c r="S318" s="40" t="inlineStr"/>
      <c r="T318" s="40" t="inlineStr"/>
      <c r="U318" s="41" t="inlineStr">
        <is>
          <t>кг</t>
        </is>
      </c>
      <c r="V318" s="700" t="n">
        <v>0</v>
      </c>
      <c r="W318" s="70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 ht="27" customHeight="1">
      <c r="A319" s="64" t="inlineStr">
        <is>
          <t>SU000246</t>
        </is>
      </c>
      <c r="B319" s="64" t="inlineStr">
        <is>
          <t>P002690</t>
        </is>
      </c>
      <c r="C319" s="37" t="n">
        <v>4301051298</v>
      </c>
      <c r="D319" s="330" t="n">
        <v>4607091384260</v>
      </c>
      <c r="E319" s="665" t="n"/>
      <c r="F319" s="697" t="n">
        <v>1.3</v>
      </c>
      <c r="G319" s="38" t="n">
        <v>6</v>
      </c>
      <c r="H319" s="697" t="n">
        <v>7.8</v>
      </c>
      <c r="I319" s="697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35</v>
      </c>
      <c r="N319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9" s="699" t="n"/>
      <c r="P319" s="699" t="n"/>
      <c r="Q319" s="699" t="n"/>
      <c r="R319" s="665" t="n"/>
      <c r="S319" s="40" t="inlineStr"/>
      <c r="T319" s="40" t="inlineStr"/>
      <c r="U319" s="41" t="inlineStr">
        <is>
          <t>кг</t>
        </is>
      </c>
      <c r="V319" s="700" t="n">
        <v>0</v>
      </c>
      <c r="W319" s="70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7" t="inlineStr">
        <is>
          <t>КИ</t>
        </is>
      </c>
    </row>
    <row r="320">
      <c r="A320" s="339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702" t="n"/>
      <c r="N320" s="703" t="inlineStr">
        <is>
          <t>Итого</t>
        </is>
      </c>
      <c r="O320" s="673" t="n"/>
      <c r="P320" s="673" t="n"/>
      <c r="Q320" s="673" t="n"/>
      <c r="R320" s="673" t="n"/>
      <c r="S320" s="673" t="n"/>
      <c r="T320" s="674" t="n"/>
      <c r="U320" s="43" t="inlineStr">
        <is>
          <t>кор</t>
        </is>
      </c>
      <c r="V320" s="704">
        <f>IFERROR(V318/H318,"0")+IFERROR(V319/H319,"0")</f>
        <v/>
      </c>
      <c r="W320" s="704">
        <f>IFERROR(W318/H318,"0")+IFERROR(W319/H319,"0")</f>
        <v/>
      </c>
      <c r="X320" s="704">
        <f>IFERROR(IF(X318="",0,X318),"0")+IFERROR(IF(X319="",0,X319),"0")</f>
        <v/>
      </c>
      <c r="Y320" s="705" t="n"/>
      <c r="Z320" s="705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702" t="n"/>
      <c r="N321" s="703" t="inlineStr">
        <is>
          <t>Итого</t>
        </is>
      </c>
      <c r="O321" s="673" t="n"/>
      <c r="P321" s="673" t="n"/>
      <c r="Q321" s="673" t="n"/>
      <c r="R321" s="673" t="n"/>
      <c r="S321" s="673" t="n"/>
      <c r="T321" s="674" t="n"/>
      <c r="U321" s="43" t="inlineStr">
        <is>
          <t>кг</t>
        </is>
      </c>
      <c r="V321" s="704">
        <f>IFERROR(SUM(V318:V319),"0")</f>
        <v/>
      </c>
      <c r="W321" s="704">
        <f>IFERROR(SUM(W318:W319),"0")</f>
        <v/>
      </c>
      <c r="X321" s="43" t="n"/>
      <c r="Y321" s="705" t="n"/>
      <c r="Z321" s="705" t="n"/>
    </row>
    <row r="322" ht="14.25" customHeight="1">
      <c r="A322" s="344" t="inlineStr">
        <is>
          <t>Сардельки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4" t="n"/>
      <c r="Z322" s="344" t="n"/>
    </row>
    <row r="323" ht="16.5" customHeight="1">
      <c r="A323" s="64" t="inlineStr">
        <is>
          <t>SU002287</t>
        </is>
      </c>
      <c r="B323" s="64" t="inlineStr">
        <is>
          <t>P002490</t>
        </is>
      </c>
      <c r="C323" s="37" t="n">
        <v>4301060314</v>
      </c>
      <c r="D323" s="330" t="n">
        <v>4607091384673</v>
      </c>
      <c r="E323" s="665" t="n"/>
      <c r="F323" s="697" t="n">
        <v>1.3</v>
      </c>
      <c r="G323" s="38" t="n">
        <v>6</v>
      </c>
      <c r="H323" s="697" t="n">
        <v>7.8</v>
      </c>
      <c r="I323" s="697" t="n">
        <v>8.364000000000001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30</v>
      </c>
      <c r="N323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3" s="699" t="n"/>
      <c r="P323" s="699" t="n"/>
      <c r="Q323" s="699" t="n"/>
      <c r="R323" s="665" t="n"/>
      <c r="S323" s="40" t="inlineStr"/>
      <c r="T323" s="40" t="inlineStr"/>
      <c r="U323" s="41" t="inlineStr">
        <is>
          <t>кг</t>
        </is>
      </c>
      <c r="V323" s="700" t="n">
        <v>0</v>
      </c>
      <c r="W323" s="70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>
      <c r="A324" s="339" t="n"/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702" t="n"/>
      <c r="N324" s="703" t="inlineStr">
        <is>
          <t>Итого</t>
        </is>
      </c>
      <c r="O324" s="673" t="n"/>
      <c r="P324" s="673" t="n"/>
      <c r="Q324" s="673" t="n"/>
      <c r="R324" s="673" t="n"/>
      <c r="S324" s="673" t="n"/>
      <c r="T324" s="674" t="n"/>
      <c r="U324" s="43" t="inlineStr">
        <is>
          <t>кор</t>
        </is>
      </c>
      <c r="V324" s="704">
        <f>IFERROR(V323/H323,"0")</f>
        <v/>
      </c>
      <c r="W324" s="704">
        <f>IFERROR(W323/H323,"0")</f>
        <v/>
      </c>
      <c r="X324" s="704">
        <f>IFERROR(IF(X323="",0,X323),"0")</f>
        <v/>
      </c>
      <c r="Y324" s="705" t="n"/>
      <c r="Z324" s="705" t="n"/>
    </row>
    <row r="325">
      <c r="A325" s="327" t="n"/>
      <c r="B325" s="327" t="n"/>
      <c r="C325" s="327" t="n"/>
      <c r="D325" s="327" t="n"/>
      <c r="E325" s="327" t="n"/>
      <c r="F325" s="327" t="n"/>
      <c r="G325" s="327" t="n"/>
      <c r="H325" s="327" t="n"/>
      <c r="I325" s="327" t="n"/>
      <c r="J325" s="327" t="n"/>
      <c r="K325" s="327" t="n"/>
      <c r="L325" s="327" t="n"/>
      <c r="M325" s="702" t="n"/>
      <c r="N325" s="703" t="inlineStr">
        <is>
          <t>Итого</t>
        </is>
      </c>
      <c r="O325" s="673" t="n"/>
      <c r="P325" s="673" t="n"/>
      <c r="Q325" s="673" t="n"/>
      <c r="R325" s="673" t="n"/>
      <c r="S325" s="673" t="n"/>
      <c r="T325" s="674" t="n"/>
      <c r="U325" s="43" t="inlineStr">
        <is>
          <t>кг</t>
        </is>
      </c>
      <c r="V325" s="704">
        <f>IFERROR(SUM(V323:V323),"0")</f>
        <v/>
      </c>
      <c r="W325" s="704">
        <f>IFERROR(SUM(W323:W323),"0")</f>
        <v/>
      </c>
      <c r="X325" s="43" t="n"/>
      <c r="Y325" s="705" t="n"/>
      <c r="Z325" s="705" t="n"/>
    </row>
    <row r="326" ht="16.5" customHeight="1">
      <c r="A326" s="355" t="inlineStr">
        <is>
          <t>Особая Без свинины</t>
        </is>
      </c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27" t="n"/>
      <c r="N326" s="327" t="n"/>
      <c r="O326" s="327" t="n"/>
      <c r="P326" s="327" t="n"/>
      <c r="Q326" s="327" t="n"/>
      <c r="R326" s="327" t="n"/>
      <c r="S326" s="327" t="n"/>
      <c r="T326" s="327" t="n"/>
      <c r="U326" s="327" t="n"/>
      <c r="V326" s="327" t="n"/>
      <c r="W326" s="327" t="n"/>
      <c r="X326" s="327" t="n"/>
      <c r="Y326" s="355" t="n"/>
      <c r="Z326" s="355" t="n"/>
    </row>
    <row r="327" ht="14.25" customHeight="1">
      <c r="A327" s="344" t="inlineStr">
        <is>
          <t>Вареные колбасы</t>
        </is>
      </c>
      <c r="B327" s="327" t="n"/>
      <c r="C327" s="327" t="n"/>
      <c r="D327" s="327" t="n"/>
      <c r="E327" s="327" t="n"/>
      <c r="F327" s="327" t="n"/>
      <c r="G327" s="327" t="n"/>
      <c r="H327" s="327" t="n"/>
      <c r="I327" s="327" t="n"/>
      <c r="J327" s="327" t="n"/>
      <c r="K327" s="327" t="n"/>
      <c r="L327" s="327" t="n"/>
      <c r="M327" s="327" t="n"/>
      <c r="N327" s="327" t="n"/>
      <c r="O327" s="327" t="n"/>
      <c r="P327" s="327" t="n"/>
      <c r="Q327" s="327" t="n"/>
      <c r="R327" s="327" t="n"/>
      <c r="S327" s="327" t="n"/>
      <c r="T327" s="327" t="n"/>
      <c r="U327" s="327" t="n"/>
      <c r="V327" s="327" t="n"/>
      <c r="W327" s="327" t="n"/>
      <c r="X327" s="327" t="n"/>
      <c r="Y327" s="344" t="n"/>
      <c r="Z327" s="344" t="n"/>
    </row>
    <row r="328" ht="27" customHeight="1">
      <c r="A328" s="64" t="inlineStr">
        <is>
          <t>SU002073</t>
        </is>
      </c>
      <c r="B328" s="64" t="inlineStr">
        <is>
          <t>P002563</t>
        </is>
      </c>
      <c r="C328" s="37" t="n">
        <v>4301011324</v>
      </c>
      <c r="D328" s="330" t="n">
        <v>4607091384185</v>
      </c>
      <c r="E328" s="665" t="n"/>
      <c r="F328" s="697" t="n">
        <v>0.8</v>
      </c>
      <c r="G328" s="38" t="n">
        <v>15</v>
      </c>
      <c r="H328" s="697" t="n">
        <v>12</v>
      </c>
      <c r="I328" s="697" t="n">
        <v>12.48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8" s="699" t="n"/>
      <c r="P328" s="699" t="n"/>
      <c r="Q328" s="699" t="n"/>
      <c r="R328" s="665" t="n"/>
      <c r="S328" s="40" t="inlineStr"/>
      <c r="T328" s="40" t="inlineStr"/>
      <c r="U328" s="41" t="inlineStr">
        <is>
          <t>кг</t>
        </is>
      </c>
      <c r="V328" s="700" t="n">
        <v>0</v>
      </c>
      <c r="W328" s="70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SU002187</t>
        </is>
      </c>
      <c r="B329" s="64" t="inlineStr">
        <is>
          <t>P002559</t>
        </is>
      </c>
      <c r="C329" s="37" t="n">
        <v>4301011312</v>
      </c>
      <c r="D329" s="330" t="n">
        <v>4607091384192</v>
      </c>
      <c r="E329" s="665" t="n"/>
      <c r="F329" s="697" t="n">
        <v>1.8</v>
      </c>
      <c r="G329" s="38" t="n">
        <v>6</v>
      </c>
      <c r="H329" s="697" t="n">
        <v>10.8</v>
      </c>
      <c r="I329" s="697" t="n">
        <v>11.28</v>
      </c>
      <c r="J329" s="38" t="n">
        <v>56</v>
      </c>
      <c r="K329" s="38" t="inlineStr">
        <is>
          <t>8</t>
        </is>
      </c>
      <c r="L329" s="39" t="inlineStr">
        <is>
          <t>СК1</t>
        </is>
      </c>
      <c r="M329" s="38" t="n">
        <v>60</v>
      </c>
      <c r="N329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9" s="699" t="n"/>
      <c r="P329" s="699" t="n"/>
      <c r="Q329" s="699" t="n"/>
      <c r="R329" s="665" t="n"/>
      <c r="S329" s="40" t="inlineStr"/>
      <c r="T329" s="40" t="inlineStr"/>
      <c r="U329" s="41" t="inlineStr">
        <is>
          <t>кг</t>
        </is>
      </c>
      <c r="V329" s="700" t="n">
        <v>0</v>
      </c>
      <c r="W329" s="70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SU002899</t>
        </is>
      </c>
      <c r="B330" s="64" t="inlineStr">
        <is>
          <t>P003323</t>
        </is>
      </c>
      <c r="C330" s="37" t="n">
        <v>4301011483</v>
      </c>
      <c r="D330" s="330" t="n">
        <v>4680115881907</v>
      </c>
      <c r="E330" s="665" t="n"/>
      <c r="F330" s="697" t="n">
        <v>1.8</v>
      </c>
      <c r="G330" s="38" t="n">
        <v>6</v>
      </c>
      <c r="H330" s="697" t="n">
        <v>10.8</v>
      </c>
      <c r="I330" s="697" t="n">
        <v>11.28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0" s="699" t="n"/>
      <c r="P330" s="699" t="n"/>
      <c r="Q330" s="699" t="n"/>
      <c r="R330" s="665" t="n"/>
      <c r="S330" s="40" t="inlineStr"/>
      <c r="T330" s="40" t="inlineStr"/>
      <c r="U330" s="41" t="inlineStr">
        <is>
          <t>кг</t>
        </is>
      </c>
      <c r="V330" s="700" t="n">
        <v>0</v>
      </c>
      <c r="W330" s="70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SU002462</t>
        </is>
      </c>
      <c r="B331" s="64" t="inlineStr">
        <is>
          <t>P002768</t>
        </is>
      </c>
      <c r="C331" s="37" t="n">
        <v>4301011303</v>
      </c>
      <c r="D331" s="330" t="n">
        <v>4607091384680</v>
      </c>
      <c r="E331" s="665" t="n"/>
      <c r="F331" s="697" t="n">
        <v>0.4</v>
      </c>
      <c r="G331" s="38" t="n">
        <v>10</v>
      </c>
      <c r="H331" s="697" t="n">
        <v>4</v>
      </c>
      <c r="I331" s="697" t="n">
        <v>4.21</v>
      </c>
      <c r="J331" s="38" t="n">
        <v>120</v>
      </c>
      <c r="K331" s="38" t="inlineStr">
        <is>
          <t>12</t>
        </is>
      </c>
      <c r="L331" s="39" t="inlineStr">
        <is>
          <t>СК2</t>
        </is>
      </c>
      <c r="M331" s="38" t="n">
        <v>60</v>
      </c>
      <c r="N331" s="88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1" s="699" t="n"/>
      <c r="P331" s="699" t="n"/>
      <c r="Q331" s="699" t="n"/>
      <c r="R331" s="665" t="n"/>
      <c r="S331" s="40" t="inlineStr"/>
      <c r="T331" s="40" t="inlineStr"/>
      <c r="U331" s="41" t="inlineStr">
        <is>
          <t>кг</t>
        </is>
      </c>
      <c r="V331" s="700" t="n">
        <v>0</v>
      </c>
      <c r="W331" s="701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2" t="inlineStr">
        <is>
          <t>КИ</t>
        </is>
      </c>
    </row>
    <row r="332">
      <c r="A332" s="339" t="n"/>
      <c r="B332" s="327" t="n"/>
      <c r="C332" s="327" t="n"/>
      <c r="D332" s="327" t="n"/>
      <c r="E332" s="327" t="n"/>
      <c r="F332" s="327" t="n"/>
      <c r="G332" s="327" t="n"/>
      <c r="H332" s="327" t="n"/>
      <c r="I332" s="327" t="n"/>
      <c r="J332" s="327" t="n"/>
      <c r="K332" s="327" t="n"/>
      <c r="L332" s="327" t="n"/>
      <c r="M332" s="702" t="n"/>
      <c r="N332" s="703" t="inlineStr">
        <is>
          <t>Итого</t>
        </is>
      </c>
      <c r="O332" s="673" t="n"/>
      <c r="P332" s="673" t="n"/>
      <c r="Q332" s="673" t="n"/>
      <c r="R332" s="673" t="n"/>
      <c r="S332" s="673" t="n"/>
      <c r="T332" s="674" t="n"/>
      <c r="U332" s="43" t="inlineStr">
        <is>
          <t>кор</t>
        </is>
      </c>
      <c r="V332" s="704">
        <f>IFERROR(V328/H328,"0")+IFERROR(V329/H329,"0")+IFERROR(V330/H330,"0")+IFERROR(V331/H331,"0")</f>
        <v/>
      </c>
      <c r="W332" s="704">
        <f>IFERROR(W328/H328,"0")+IFERROR(W329/H329,"0")+IFERROR(W330/H330,"0")+IFERROR(W331/H331,"0")</f>
        <v/>
      </c>
      <c r="X332" s="704">
        <f>IFERROR(IF(X328="",0,X328),"0")+IFERROR(IF(X329="",0,X329),"0")+IFERROR(IF(X330="",0,X330),"0")+IFERROR(IF(X331="",0,X331),"0")</f>
        <v/>
      </c>
      <c r="Y332" s="705" t="n"/>
      <c r="Z332" s="705" t="n"/>
    </row>
    <row r="333">
      <c r="A333" s="327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702" t="n"/>
      <c r="N333" s="703" t="inlineStr">
        <is>
          <t>Итого</t>
        </is>
      </c>
      <c r="O333" s="673" t="n"/>
      <c r="P333" s="673" t="n"/>
      <c r="Q333" s="673" t="n"/>
      <c r="R333" s="673" t="n"/>
      <c r="S333" s="673" t="n"/>
      <c r="T333" s="674" t="n"/>
      <c r="U333" s="43" t="inlineStr">
        <is>
          <t>кг</t>
        </is>
      </c>
      <c r="V333" s="704">
        <f>IFERROR(SUM(V328:V331),"0")</f>
        <v/>
      </c>
      <c r="W333" s="704">
        <f>IFERROR(SUM(W328:W331),"0")</f>
        <v/>
      </c>
      <c r="X333" s="43" t="n"/>
      <c r="Y333" s="705" t="n"/>
      <c r="Z333" s="705" t="n"/>
    </row>
    <row r="334" ht="14.25" customHeight="1">
      <c r="A334" s="344" t="inlineStr">
        <is>
          <t>Копченые колбасы</t>
        </is>
      </c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327" t="n"/>
      <c r="N334" s="327" t="n"/>
      <c r="O334" s="327" t="n"/>
      <c r="P334" s="327" t="n"/>
      <c r="Q334" s="327" t="n"/>
      <c r="R334" s="327" t="n"/>
      <c r="S334" s="327" t="n"/>
      <c r="T334" s="327" t="n"/>
      <c r="U334" s="327" t="n"/>
      <c r="V334" s="327" t="n"/>
      <c r="W334" s="327" t="n"/>
      <c r="X334" s="327" t="n"/>
      <c r="Y334" s="344" t="n"/>
      <c r="Z334" s="344" t="n"/>
    </row>
    <row r="335" ht="27" customHeight="1">
      <c r="A335" s="64" t="inlineStr">
        <is>
          <t>SU002360</t>
        </is>
      </c>
      <c r="B335" s="64" t="inlineStr">
        <is>
          <t>P002629</t>
        </is>
      </c>
      <c r="C335" s="37" t="n">
        <v>4301031139</v>
      </c>
      <c r="D335" s="330" t="n">
        <v>4607091384802</v>
      </c>
      <c r="E335" s="665" t="n"/>
      <c r="F335" s="697" t="n">
        <v>0.73</v>
      </c>
      <c r="G335" s="38" t="n">
        <v>6</v>
      </c>
      <c r="H335" s="697" t="n">
        <v>4.38</v>
      </c>
      <c r="I335" s="697" t="n">
        <v>4.58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35</v>
      </c>
      <c r="N335" s="88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5" s="699" t="n"/>
      <c r="P335" s="699" t="n"/>
      <c r="Q335" s="699" t="n"/>
      <c r="R335" s="665" t="n"/>
      <c r="S335" s="40" t="inlineStr"/>
      <c r="T335" s="40" t="inlineStr"/>
      <c r="U335" s="41" t="inlineStr">
        <is>
          <t>кг</t>
        </is>
      </c>
      <c r="V335" s="700" t="n">
        <v>0</v>
      </c>
      <c r="W335" s="70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3" t="inlineStr">
        <is>
          <t>КИ</t>
        </is>
      </c>
    </row>
    <row r="336" ht="27" customHeight="1">
      <c r="A336" s="64" t="inlineStr">
        <is>
          <t>SU002361</t>
        </is>
      </c>
      <c r="B336" s="64" t="inlineStr">
        <is>
          <t>P002630</t>
        </is>
      </c>
      <c r="C336" s="37" t="n">
        <v>4301031140</v>
      </c>
      <c r="D336" s="330" t="n">
        <v>4607091384826</v>
      </c>
      <c r="E336" s="665" t="n"/>
      <c r="F336" s="697" t="n">
        <v>0.35</v>
      </c>
      <c r="G336" s="38" t="n">
        <v>8</v>
      </c>
      <c r="H336" s="697" t="n">
        <v>2.8</v>
      </c>
      <c r="I336" s="697" t="n">
        <v>2.9</v>
      </c>
      <c r="J336" s="38" t="n">
        <v>234</v>
      </c>
      <c r="K336" s="38" t="inlineStr">
        <is>
          <t>18</t>
        </is>
      </c>
      <c r="L336" s="39" t="inlineStr">
        <is>
          <t>СК2</t>
        </is>
      </c>
      <c r="M336" s="38" t="n">
        <v>35</v>
      </c>
      <c r="N336" s="88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6" s="699" t="n"/>
      <c r="P336" s="699" t="n"/>
      <c r="Q336" s="699" t="n"/>
      <c r="R336" s="665" t="n"/>
      <c r="S336" s="40" t="inlineStr"/>
      <c r="T336" s="40" t="inlineStr"/>
      <c r="U336" s="41" t="inlineStr">
        <is>
          <t>кг</t>
        </is>
      </c>
      <c r="V336" s="700" t="n">
        <v>0</v>
      </c>
      <c r="W336" s="701">
        <f>IFERROR(IF(V336="",0,CEILING((V336/$H336),1)*$H336),"")</f>
        <v/>
      </c>
      <c r="X336" s="42">
        <f>IFERROR(IF(W336=0,"",ROUNDUP(W336/H336,0)*0.00502),"")</f>
        <v/>
      </c>
      <c r="Y336" s="69" t="inlineStr"/>
      <c r="Z336" s="70" t="inlineStr"/>
      <c r="AD336" s="71" t="n"/>
      <c r="BA336" s="254" t="inlineStr">
        <is>
          <t>КИ</t>
        </is>
      </c>
    </row>
    <row r="337">
      <c r="A337" s="339" t="n"/>
      <c r="B337" s="327" t="n"/>
      <c r="C337" s="327" t="n"/>
      <c r="D337" s="327" t="n"/>
      <c r="E337" s="327" t="n"/>
      <c r="F337" s="327" t="n"/>
      <c r="G337" s="327" t="n"/>
      <c r="H337" s="327" t="n"/>
      <c r="I337" s="327" t="n"/>
      <c r="J337" s="327" t="n"/>
      <c r="K337" s="327" t="n"/>
      <c r="L337" s="327" t="n"/>
      <c r="M337" s="702" t="n"/>
      <c r="N337" s="703" t="inlineStr">
        <is>
          <t>Итого</t>
        </is>
      </c>
      <c r="O337" s="673" t="n"/>
      <c r="P337" s="673" t="n"/>
      <c r="Q337" s="673" t="n"/>
      <c r="R337" s="673" t="n"/>
      <c r="S337" s="673" t="n"/>
      <c r="T337" s="674" t="n"/>
      <c r="U337" s="43" t="inlineStr">
        <is>
          <t>кор</t>
        </is>
      </c>
      <c r="V337" s="704">
        <f>IFERROR(V335/H335,"0")+IFERROR(V336/H336,"0")</f>
        <v/>
      </c>
      <c r="W337" s="704">
        <f>IFERROR(W335/H335,"0")+IFERROR(W336/H336,"0")</f>
        <v/>
      </c>
      <c r="X337" s="704">
        <f>IFERROR(IF(X335="",0,X335),"0")+IFERROR(IF(X336="",0,X336),"0")</f>
        <v/>
      </c>
      <c r="Y337" s="705" t="n"/>
      <c r="Z337" s="705" t="n"/>
    </row>
    <row r="338">
      <c r="A338" s="327" t="n"/>
      <c r="B338" s="327" t="n"/>
      <c r="C338" s="327" t="n"/>
      <c r="D338" s="327" t="n"/>
      <c r="E338" s="327" t="n"/>
      <c r="F338" s="327" t="n"/>
      <c r="G338" s="327" t="n"/>
      <c r="H338" s="327" t="n"/>
      <c r="I338" s="327" t="n"/>
      <c r="J338" s="327" t="n"/>
      <c r="K338" s="327" t="n"/>
      <c r="L338" s="327" t="n"/>
      <c r="M338" s="702" t="n"/>
      <c r="N338" s="703" t="inlineStr">
        <is>
          <t>Итого</t>
        </is>
      </c>
      <c r="O338" s="673" t="n"/>
      <c r="P338" s="673" t="n"/>
      <c r="Q338" s="673" t="n"/>
      <c r="R338" s="673" t="n"/>
      <c r="S338" s="673" t="n"/>
      <c r="T338" s="674" t="n"/>
      <c r="U338" s="43" t="inlineStr">
        <is>
          <t>кг</t>
        </is>
      </c>
      <c r="V338" s="704">
        <f>IFERROR(SUM(V335:V336),"0")</f>
        <v/>
      </c>
      <c r="W338" s="704">
        <f>IFERROR(SUM(W335:W336),"0")</f>
        <v/>
      </c>
      <c r="X338" s="43" t="n"/>
      <c r="Y338" s="705" t="n"/>
      <c r="Z338" s="705" t="n"/>
    </row>
    <row r="339" ht="14.25" customHeight="1">
      <c r="A339" s="344" t="inlineStr">
        <is>
          <t>Сосиски</t>
        </is>
      </c>
      <c r="B339" s="327" t="n"/>
      <c r="C339" s="327" t="n"/>
      <c r="D339" s="327" t="n"/>
      <c r="E339" s="327" t="n"/>
      <c r="F339" s="327" t="n"/>
      <c r="G339" s="327" t="n"/>
      <c r="H339" s="327" t="n"/>
      <c r="I339" s="327" t="n"/>
      <c r="J339" s="327" t="n"/>
      <c r="K339" s="327" t="n"/>
      <c r="L339" s="327" t="n"/>
      <c r="M339" s="327" t="n"/>
      <c r="N339" s="327" t="n"/>
      <c r="O339" s="327" t="n"/>
      <c r="P339" s="327" t="n"/>
      <c r="Q339" s="327" t="n"/>
      <c r="R339" s="327" t="n"/>
      <c r="S339" s="327" t="n"/>
      <c r="T339" s="327" t="n"/>
      <c r="U339" s="327" t="n"/>
      <c r="V339" s="327" t="n"/>
      <c r="W339" s="327" t="n"/>
      <c r="X339" s="327" t="n"/>
      <c r="Y339" s="344" t="n"/>
      <c r="Z339" s="344" t="n"/>
    </row>
    <row r="340" ht="27" customHeight="1">
      <c r="A340" s="64" t="inlineStr">
        <is>
          <t>SU002074</t>
        </is>
      </c>
      <c r="B340" s="64" t="inlineStr">
        <is>
          <t>P002693</t>
        </is>
      </c>
      <c r="C340" s="37" t="n">
        <v>4301051303</v>
      </c>
      <c r="D340" s="330" t="n">
        <v>4607091384246</v>
      </c>
      <c r="E340" s="665" t="n"/>
      <c r="F340" s="697" t="n">
        <v>1.3</v>
      </c>
      <c r="G340" s="38" t="n">
        <v>6</v>
      </c>
      <c r="H340" s="697" t="n">
        <v>7.8</v>
      </c>
      <c r="I340" s="697" t="n">
        <v>8.364000000000001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0" s="699" t="n"/>
      <c r="P340" s="699" t="n"/>
      <c r="Q340" s="699" t="n"/>
      <c r="R340" s="665" t="n"/>
      <c r="S340" s="40" t="inlineStr"/>
      <c r="T340" s="40" t="inlineStr"/>
      <c r="U340" s="41" t="inlineStr">
        <is>
          <t>кг</t>
        </is>
      </c>
      <c r="V340" s="700" t="n">
        <v>0</v>
      </c>
      <c r="W340" s="70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SU002896</t>
        </is>
      </c>
      <c r="B341" s="64" t="inlineStr">
        <is>
          <t>P003330</t>
        </is>
      </c>
      <c r="C341" s="37" t="n">
        <v>4301051445</v>
      </c>
      <c r="D341" s="330" t="n">
        <v>4680115881976</v>
      </c>
      <c r="E341" s="665" t="n"/>
      <c r="F341" s="697" t="n">
        <v>1.3</v>
      </c>
      <c r="G341" s="38" t="n">
        <v>6</v>
      </c>
      <c r="H341" s="697" t="n">
        <v>7.8</v>
      </c>
      <c r="I341" s="69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1" s="699" t="n"/>
      <c r="P341" s="699" t="n"/>
      <c r="Q341" s="699" t="n"/>
      <c r="R341" s="665" t="n"/>
      <c r="S341" s="40" t="inlineStr"/>
      <c r="T341" s="40" t="inlineStr"/>
      <c r="U341" s="41" t="inlineStr">
        <is>
          <t>кг</t>
        </is>
      </c>
      <c r="V341" s="700" t="n">
        <v>0</v>
      </c>
      <c r="W341" s="70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SU002205</t>
        </is>
      </c>
      <c r="B342" s="64" t="inlineStr">
        <is>
          <t>P002694</t>
        </is>
      </c>
      <c r="C342" s="37" t="n">
        <v>4301051297</v>
      </c>
      <c r="D342" s="330" t="n">
        <v>4607091384253</v>
      </c>
      <c r="E342" s="665" t="n"/>
      <c r="F342" s="697" t="n">
        <v>0.4</v>
      </c>
      <c r="G342" s="38" t="n">
        <v>6</v>
      </c>
      <c r="H342" s="697" t="n">
        <v>2.4</v>
      </c>
      <c r="I342" s="697" t="n">
        <v>2.684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2" s="699" t="n"/>
      <c r="P342" s="699" t="n"/>
      <c r="Q342" s="699" t="n"/>
      <c r="R342" s="665" t="n"/>
      <c r="S342" s="40" t="inlineStr"/>
      <c r="T342" s="40" t="inlineStr"/>
      <c r="U342" s="41" t="inlineStr">
        <is>
          <t>кг</t>
        </is>
      </c>
      <c r="V342" s="700" t="n">
        <v>0</v>
      </c>
      <c r="W342" s="70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SU002895</t>
        </is>
      </c>
      <c r="B343" s="64" t="inlineStr">
        <is>
          <t>P003329</t>
        </is>
      </c>
      <c r="C343" s="37" t="n">
        <v>4301051444</v>
      </c>
      <c r="D343" s="330" t="n">
        <v>4680115881969</v>
      </c>
      <c r="E343" s="665" t="n"/>
      <c r="F343" s="697" t="n">
        <v>0.4</v>
      </c>
      <c r="G343" s="38" t="n">
        <v>6</v>
      </c>
      <c r="H343" s="697" t="n">
        <v>2.4</v>
      </c>
      <c r="I343" s="697" t="n">
        <v>2.6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9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3" s="699" t="n"/>
      <c r="P343" s="699" t="n"/>
      <c r="Q343" s="699" t="n"/>
      <c r="R343" s="665" t="n"/>
      <c r="S343" s="40" t="inlineStr"/>
      <c r="T343" s="40" t="inlineStr"/>
      <c r="U343" s="41" t="inlineStr">
        <is>
          <t>кг</t>
        </is>
      </c>
      <c r="V343" s="700" t="n">
        <v>0</v>
      </c>
      <c r="W343" s="701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>
      <c r="A344" s="339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702" t="n"/>
      <c r="N344" s="703" t="inlineStr">
        <is>
          <t>Итого</t>
        </is>
      </c>
      <c r="O344" s="673" t="n"/>
      <c r="P344" s="673" t="n"/>
      <c r="Q344" s="673" t="n"/>
      <c r="R344" s="673" t="n"/>
      <c r="S344" s="673" t="n"/>
      <c r="T344" s="674" t="n"/>
      <c r="U344" s="43" t="inlineStr">
        <is>
          <t>кор</t>
        </is>
      </c>
      <c r="V344" s="704">
        <f>IFERROR(V340/H340,"0")+IFERROR(V341/H341,"0")+IFERROR(V342/H342,"0")+IFERROR(V343/H343,"0")</f>
        <v/>
      </c>
      <c r="W344" s="704">
        <f>IFERROR(W340/H340,"0")+IFERROR(W341/H341,"0")+IFERROR(W342/H342,"0")+IFERROR(W343/H343,"0")</f>
        <v/>
      </c>
      <c r="X344" s="704">
        <f>IFERROR(IF(X340="",0,X340),"0")+IFERROR(IF(X341="",0,X341),"0")+IFERROR(IF(X342="",0,X342),"0")+IFERROR(IF(X343="",0,X343),"0")</f>
        <v/>
      </c>
      <c r="Y344" s="705" t="n"/>
      <c r="Z344" s="705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702" t="n"/>
      <c r="N345" s="703" t="inlineStr">
        <is>
          <t>Итого</t>
        </is>
      </c>
      <c r="O345" s="673" t="n"/>
      <c r="P345" s="673" t="n"/>
      <c r="Q345" s="673" t="n"/>
      <c r="R345" s="673" t="n"/>
      <c r="S345" s="673" t="n"/>
      <c r="T345" s="674" t="n"/>
      <c r="U345" s="43" t="inlineStr">
        <is>
          <t>кг</t>
        </is>
      </c>
      <c r="V345" s="704">
        <f>IFERROR(SUM(V340:V343),"0")</f>
        <v/>
      </c>
      <c r="W345" s="704">
        <f>IFERROR(SUM(W340:W343),"0")</f>
        <v/>
      </c>
      <c r="X345" s="43" t="n"/>
      <c r="Y345" s="705" t="n"/>
      <c r="Z345" s="705" t="n"/>
    </row>
    <row r="346" ht="14.25" customHeight="1">
      <c r="A346" s="344" t="inlineStr">
        <is>
          <t>Сардельки</t>
        </is>
      </c>
      <c r="B346" s="327" t="n"/>
      <c r="C346" s="327" t="n"/>
      <c r="D346" s="327" t="n"/>
      <c r="E346" s="327" t="n"/>
      <c r="F346" s="327" t="n"/>
      <c r="G346" s="327" t="n"/>
      <c r="H346" s="327" t="n"/>
      <c r="I346" s="327" t="n"/>
      <c r="J346" s="327" t="n"/>
      <c r="K346" s="327" t="n"/>
      <c r="L346" s="327" t="n"/>
      <c r="M346" s="327" t="n"/>
      <c r="N346" s="327" t="n"/>
      <c r="O346" s="327" t="n"/>
      <c r="P346" s="327" t="n"/>
      <c r="Q346" s="327" t="n"/>
      <c r="R346" s="327" t="n"/>
      <c r="S346" s="327" t="n"/>
      <c r="T346" s="327" t="n"/>
      <c r="U346" s="327" t="n"/>
      <c r="V346" s="327" t="n"/>
      <c r="W346" s="327" t="n"/>
      <c r="X346" s="327" t="n"/>
      <c r="Y346" s="344" t="n"/>
      <c r="Z346" s="344" t="n"/>
    </row>
    <row r="347" ht="27" customHeight="1">
      <c r="A347" s="64" t="inlineStr">
        <is>
          <t>SU002472</t>
        </is>
      </c>
      <c r="B347" s="64" t="inlineStr">
        <is>
          <t>P002973</t>
        </is>
      </c>
      <c r="C347" s="37" t="n">
        <v>4301060322</v>
      </c>
      <c r="D347" s="330" t="n">
        <v>4607091389357</v>
      </c>
      <c r="E347" s="665" t="n"/>
      <c r="F347" s="697" t="n">
        <v>1.3</v>
      </c>
      <c r="G347" s="38" t="n">
        <v>6</v>
      </c>
      <c r="H347" s="697" t="n">
        <v>7.8</v>
      </c>
      <c r="I347" s="697" t="n">
        <v>8.279999999999999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40</v>
      </c>
      <c r="N347" s="89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7" s="699" t="n"/>
      <c r="P347" s="699" t="n"/>
      <c r="Q347" s="699" t="n"/>
      <c r="R347" s="665" t="n"/>
      <c r="S347" s="40" t="inlineStr"/>
      <c r="T347" s="40" t="inlineStr"/>
      <c r="U347" s="41" t="inlineStr">
        <is>
          <t>кг</t>
        </is>
      </c>
      <c r="V347" s="700" t="n">
        <v>0</v>
      </c>
      <c r="W347" s="701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59" t="inlineStr">
        <is>
          <t>КИ</t>
        </is>
      </c>
    </row>
    <row r="348">
      <c r="A348" s="339" t="n"/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702" t="n"/>
      <c r="N348" s="703" t="inlineStr">
        <is>
          <t>Итого</t>
        </is>
      </c>
      <c r="O348" s="673" t="n"/>
      <c r="P348" s="673" t="n"/>
      <c r="Q348" s="673" t="n"/>
      <c r="R348" s="673" t="n"/>
      <c r="S348" s="673" t="n"/>
      <c r="T348" s="674" t="n"/>
      <c r="U348" s="43" t="inlineStr">
        <is>
          <t>кор</t>
        </is>
      </c>
      <c r="V348" s="704">
        <f>IFERROR(V347/H347,"0")</f>
        <v/>
      </c>
      <c r="W348" s="704">
        <f>IFERROR(W347/H347,"0")</f>
        <v/>
      </c>
      <c r="X348" s="704">
        <f>IFERROR(IF(X347="",0,X347),"0")</f>
        <v/>
      </c>
      <c r="Y348" s="705" t="n"/>
      <c r="Z348" s="705" t="n"/>
    </row>
    <row r="349">
      <c r="A349" s="327" t="n"/>
      <c r="B349" s="327" t="n"/>
      <c r="C349" s="327" t="n"/>
      <c r="D349" s="327" t="n"/>
      <c r="E349" s="327" t="n"/>
      <c r="F349" s="327" t="n"/>
      <c r="G349" s="327" t="n"/>
      <c r="H349" s="327" t="n"/>
      <c r="I349" s="327" t="n"/>
      <c r="J349" s="327" t="n"/>
      <c r="K349" s="327" t="n"/>
      <c r="L349" s="327" t="n"/>
      <c r="M349" s="702" t="n"/>
      <c r="N349" s="703" t="inlineStr">
        <is>
          <t>Итого</t>
        </is>
      </c>
      <c r="O349" s="673" t="n"/>
      <c r="P349" s="673" t="n"/>
      <c r="Q349" s="673" t="n"/>
      <c r="R349" s="673" t="n"/>
      <c r="S349" s="673" t="n"/>
      <c r="T349" s="674" t="n"/>
      <c r="U349" s="43" t="inlineStr">
        <is>
          <t>кг</t>
        </is>
      </c>
      <c r="V349" s="704">
        <f>IFERROR(SUM(V347:V347),"0")</f>
        <v/>
      </c>
      <c r="W349" s="704">
        <f>IFERROR(SUM(W347:W347),"0")</f>
        <v/>
      </c>
      <c r="X349" s="43" t="n"/>
      <c r="Y349" s="705" t="n"/>
      <c r="Z349" s="705" t="n"/>
    </row>
    <row r="350" ht="27.75" customHeight="1">
      <c r="A350" s="354" t="inlineStr">
        <is>
          <t>Баварушка</t>
        </is>
      </c>
      <c r="B350" s="696" t="n"/>
      <c r="C350" s="696" t="n"/>
      <c r="D350" s="696" t="n"/>
      <c r="E350" s="696" t="n"/>
      <c r="F350" s="696" t="n"/>
      <c r="G350" s="696" t="n"/>
      <c r="H350" s="696" t="n"/>
      <c r="I350" s="696" t="n"/>
      <c r="J350" s="696" t="n"/>
      <c r="K350" s="696" t="n"/>
      <c r="L350" s="696" t="n"/>
      <c r="M350" s="696" t="n"/>
      <c r="N350" s="696" t="n"/>
      <c r="O350" s="696" t="n"/>
      <c r="P350" s="696" t="n"/>
      <c r="Q350" s="696" t="n"/>
      <c r="R350" s="696" t="n"/>
      <c r="S350" s="696" t="n"/>
      <c r="T350" s="696" t="n"/>
      <c r="U350" s="696" t="n"/>
      <c r="V350" s="696" t="n"/>
      <c r="W350" s="696" t="n"/>
      <c r="X350" s="696" t="n"/>
      <c r="Y350" s="55" t="n"/>
      <c r="Z350" s="55" t="n"/>
    </row>
    <row r="351" ht="16.5" customHeight="1">
      <c r="A351" s="355" t="inlineStr">
        <is>
          <t>Филейбургская</t>
        </is>
      </c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27" t="n"/>
      <c r="N351" s="327" t="n"/>
      <c r="O351" s="327" t="n"/>
      <c r="P351" s="327" t="n"/>
      <c r="Q351" s="327" t="n"/>
      <c r="R351" s="327" t="n"/>
      <c r="S351" s="327" t="n"/>
      <c r="T351" s="327" t="n"/>
      <c r="U351" s="327" t="n"/>
      <c r="V351" s="327" t="n"/>
      <c r="W351" s="327" t="n"/>
      <c r="X351" s="327" t="n"/>
      <c r="Y351" s="355" t="n"/>
      <c r="Z351" s="355" t="n"/>
    </row>
    <row r="352" ht="14.25" customHeight="1">
      <c r="A352" s="344" t="inlineStr">
        <is>
          <t>Вареные колбасы</t>
        </is>
      </c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327" t="n"/>
      <c r="N352" s="327" t="n"/>
      <c r="O352" s="327" t="n"/>
      <c r="P352" s="327" t="n"/>
      <c r="Q352" s="327" t="n"/>
      <c r="R352" s="327" t="n"/>
      <c r="S352" s="327" t="n"/>
      <c r="T352" s="327" t="n"/>
      <c r="U352" s="327" t="n"/>
      <c r="V352" s="327" t="n"/>
      <c r="W352" s="327" t="n"/>
      <c r="X352" s="327" t="n"/>
      <c r="Y352" s="344" t="n"/>
      <c r="Z352" s="344" t="n"/>
    </row>
    <row r="353" ht="27" customHeight="1">
      <c r="A353" s="64" t="inlineStr">
        <is>
          <t>SU002477</t>
        </is>
      </c>
      <c r="B353" s="64" t="inlineStr">
        <is>
          <t>P003148</t>
        </is>
      </c>
      <c r="C353" s="37" t="n">
        <v>4301011428</v>
      </c>
      <c r="D353" s="330" t="n">
        <v>4607091389708</v>
      </c>
      <c r="E353" s="665" t="n"/>
      <c r="F353" s="697" t="n">
        <v>0.45</v>
      </c>
      <c r="G353" s="38" t="n">
        <v>6</v>
      </c>
      <c r="H353" s="697" t="n">
        <v>2.7</v>
      </c>
      <c r="I353" s="697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3" s="699" t="n"/>
      <c r="P353" s="699" t="n"/>
      <c r="Q353" s="699" t="n"/>
      <c r="R353" s="665" t="n"/>
      <c r="S353" s="40" t="inlineStr"/>
      <c r="T353" s="40" t="inlineStr"/>
      <c r="U353" s="41" t="inlineStr">
        <is>
          <t>кг</t>
        </is>
      </c>
      <c r="V353" s="700" t="n">
        <v>0</v>
      </c>
      <c r="W353" s="70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 ht="27" customHeight="1">
      <c r="A354" s="64" t="inlineStr">
        <is>
          <t>SU002476</t>
        </is>
      </c>
      <c r="B354" s="64" t="inlineStr">
        <is>
          <t>P003147</t>
        </is>
      </c>
      <c r="C354" s="37" t="n">
        <v>4301011427</v>
      </c>
      <c r="D354" s="330" t="n">
        <v>4607091389692</v>
      </c>
      <c r="E354" s="665" t="n"/>
      <c r="F354" s="697" t="n">
        <v>0.45</v>
      </c>
      <c r="G354" s="38" t="n">
        <v>6</v>
      </c>
      <c r="H354" s="697" t="n">
        <v>2.7</v>
      </c>
      <c r="I354" s="697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9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4" s="699" t="n"/>
      <c r="P354" s="699" t="n"/>
      <c r="Q354" s="699" t="n"/>
      <c r="R354" s="665" t="n"/>
      <c r="S354" s="40" t="inlineStr"/>
      <c r="T354" s="40" t="inlineStr"/>
      <c r="U354" s="41" t="inlineStr">
        <is>
          <t>кг</t>
        </is>
      </c>
      <c r="V354" s="700" t="n">
        <v>0</v>
      </c>
      <c r="W354" s="70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>
      <c r="A355" s="339" t="n"/>
      <c r="B355" s="327" t="n"/>
      <c r="C355" s="327" t="n"/>
      <c r="D355" s="327" t="n"/>
      <c r="E355" s="327" t="n"/>
      <c r="F355" s="327" t="n"/>
      <c r="G355" s="327" t="n"/>
      <c r="H355" s="327" t="n"/>
      <c r="I355" s="327" t="n"/>
      <c r="J355" s="327" t="n"/>
      <c r="K355" s="327" t="n"/>
      <c r="L355" s="327" t="n"/>
      <c r="M355" s="702" t="n"/>
      <c r="N355" s="703" t="inlineStr">
        <is>
          <t>Итого</t>
        </is>
      </c>
      <c r="O355" s="673" t="n"/>
      <c r="P355" s="673" t="n"/>
      <c r="Q355" s="673" t="n"/>
      <c r="R355" s="673" t="n"/>
      <c r="S355" s="673" t="n"/>
      <c r="T355" s="674" t="n"/>
      <c r="U355" s="43" t="inlineStr">
        <is>
          <t>кор</t>
        </is>
      </c>
      <c r="V355" s="704">
        <f>IFERROR(V353/H353,"0")+IFERROR(V354/H354,"0")</f>
        <v/>
      </c>
      <c r="W355" s="704">
        <f>IFERROR(W353/H353,"0")+IFERROR(W354/H354,"0")</f>
        <v/>
      </c>
      <c r="X355" s="704">
        <f>IFERROR(IF(X353="",0,X353),"0")+IFERROR(IF(X354="",0,X354),"0")</f>
        <v/>
      </c>
      <c r="Y355" s="705" t="n"/>
      <c r="Z355" s="705" t="n"/>
    </row>
    <row r="356">
      <c r="A356" s="327" t="n"/>
      <c r="B356" s="327" t="n"/>
      <c r="C356" s="327" t="n"/>
      <c r="D356" s="327" t="n"/>
      <c r="E356" s="327" t="n"/>
      <c r="F356" s="327" t="n"/>
      <c r="G356" s="327" t="n"/>
      <c r="H356" s="327" t="n"/>
      <c r="I356" s="327" t="n"/>
      <c r="J356" s="327" t="n"/>
      <c r="K356" s="327" t="n"/>
      <c r="L356" s="327" t="n"/>
      <c r="M356" s="702" t="n"/>
      <c r="N356" s="703" t="inlineStr">
        <is>
          <t>Итого</t>
        </is>
      </c>
      <c r="O356" s="673" t="n"/>
      <c r="P356" s="673" t="n"/>
      <c r="Q356" s="673" t="n"/>
      <c r="R356" s="673" t="n"/>
      <c r="S356" s="673" t="n"/>
      <c r="T356" s="674" t="n"/>
      <c r="U356" s="43" t="inlineStr">
        <is>
          <t>кг</t>
        </is>
      </c>
      <c r="V356" s="704">
        <f>IFERROR(SUM(V353:V354),"0")</f>
        <v/>
      </c>
      <c r="W356" s="704">
        <f>IFERROR(SUM(W353:W354),"0")</f>
        <v/>
      </c>
      <c r="X356" s="43" t="n"/>
      <c r="Y356" s="705" t="n"/>
      <c r="Z356" s="705" t="n"/>
    </row>
    <row r="357" ht="14.25" customHeight="1">
      <c r="A357" s="344" t="inlineStr">
        <is>
          <t>Копченые колбасы</t>
        </is>
      </c>
      <c r="B357" s="327" t="n"/>
      <c r="C357" s="327" t="n"/>
      <c r="D357" s="327" t="n"/>
      <c r="E357" s="327" t="n"/>
      <c r="F357" s="327" t="n"/>
      <c r="G357" s="327" t="n"/>
      <c r="H357" s="327" t="n"/>
      <c r="I357" s="327" t="n"/>
      <c r="J357" s="327" t="n"/>
      <c r="K357" s="327" t="n"/>
      <c r="L357" s="327" t="n"/>
      <c r="M357" s="327" t="n"/>
      <c r="N357" s="327" t="n"/>
      <c r="O357" s="327" t="n"/>
      <c r="P357" s="327" t="n"/>
      <c r="Q357" s="327" t="n"/>
      <c r="R357" s="327" t="n"/>
      <c r="S357" s="327" t="n"/>
      <c r="T357" s="327" t="n"/>
      <c r="U357" s="327" t="n"/>
      <c r="V357" s="327" t="n"/>
      <c r="W357" s="327" t="n"/>
      <c r="X357" s="327" t="n"/>
      <c r="Y357" s="344" t="n"/>
      <c r="Z357" s="344" t="n"/>
    </row>
    <row r="358" ht="27" customHeight="1">
      <c r="A358" s="64" t="inlineStr">
        <is>
          <t>SU002614</t>
        </is>
      </c>
      <c r="B358" s="64" t="inlineStr">
        <is>
          <t>P003138</t>
        </is>
      </c>
      <c r="C358" s="37" t="n">
        <v>4301031177</v>
      </c>
      <c r="D358" s="330" t="n">
        <v>4607091389753</v>
      </c>
      <c r="E358" s="665" t="n"/>
      <c r="F358" s="697" t="n">
        <v>0.7</v>
      </c>
      <c r="G358" s="38" t="n">
        <v>6</v>
      </c>
      <c r="H358" s="697" t="n">
        <v>4.2</v>
      </c>
      <c r="I358" s="697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8" s="699" t="n"/>
      <c r="P358" s="699" t="n"/>
      <c r="Q358" s="699" t="n"/>
      <c r="R358" s="665" t="n"/>
      <c r="S358" s="40" t="inlineStr"/>
      <c r="T358" s="40" t="inlineStr"/>
      <c r="U358" s="41" t="inlineStr">
        <is>
          <t>кг</t>
        </is>
      </c>
      <c r="V358" s="700" t="n">
        <v>0</v>
      </c>
      <c r="W358" s="70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SU002615</t>
        </is>
      </c>
      <c r="B359" s="64" t="inlineStr">
        <is>
          <t>P003136</t>
        </is>
      </c>
      <c r="C359" s="37" t="n">
        <v>4301031174</v>
      </c>
      <c r="D359" s="330" t="n">
        <v>4607091389760</v>
      </c>
      <c r="E359" s="665" t="n"/>
      <c r="F359" s="697" t="n">
        <v>0.7</v>
      </c>
      <c r="G359" s="38" t="n">
        <v>6</v>
      </c>
      <c r="H359" s="697" t="n">
        <v>4.2</v>
      </c>
      <c r="I359" s="697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9" s="699" t="n"/>
      <c r="P359" s="699" t="n"/>
      <c r="Q359" s="699" t="n"/>
      <c r="R359" s="665" t="n"/>
      <c r="S359" s="40" t="inlineStr"/>
      <c r="T359" s="40" t="inlineStr"/>
      <c r="U359" s="41" t="inlineStr">
        <is>
          <t>кг</t>
        </is>
      </c>
      <c r="V359" s="700" t="n">
        <v>0</v>
      </c>
      <c r="W359" s="701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SU002613</t>
        </is>
      </c>
      <c r="B360" s="64" t="inlineStr">
        <is>
          <t>P003133</t>
        </is>
      </c>
      <c r="C360" s="37" t="n">
        <v>4301031175</v>
      </c>
      <c r="D360" s="330" t="n">
        <v>4607091389746</v>
      </c>
      <c r="E360" s="665" t="n"/>
      <c r="F360" s="697" t="n">
        <v>0.7</v>
      </c>
      <c r="G360" s="38" t="n">
        <v>6</v>
      </c>
      <c r="H360" s="697" t="n">
        <v>4.2</v>
      </c>
      <c r="I360" s="697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0" s="699" t="n"/>
      <c r="P360" s="699" t="n"/>
      <c r="Q360" s="699" t="n"/>
      <c r="R360" s="665" t="n"/>
      <c r="S360" s="40" t="inlineStr"/>
      <c r="T360" s="40" t="inlineStr"/>
      <c r="U360" s="41" t="inlineStr">
        <is>
          <t>кг</t>
        </is>
      </c>
      <c r="V360" s="700" t="n">
        <v>0</v>
      </c>
      <c r="W360" s="701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SU003035</t>
        </is>
      </c>
      <c r="B361" s="64" t="inlineStr">
        <is>
          <t>P003496</t>
        </is>
      </c>
      <c r="C361" s="37" t="n">
        <v>4301031236</v>
      </c>
      <c r="D361" s="330" t="n">
        <v>4680115882928</v>
      </c>
      <c r="E361" s="665" t="n"/>
      <c r="F361" s="697" t="n">
        <v>0.28</v>
      </c>
      <c r="G361" s="38" t="n">
        <v>6</v>
      </c>
      <c r="H361" s="697" t="n">
        <v>1.68</v>
      </c>
      <c r="I361" s="697" t="n">
        <v>2.6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89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1" s="699" t="n"/>
      <c r="P361" s="699" t="n"/>
      <c r="Q361" s="699" t="n"/>
      <c r="R361" s="665" t="n"/>
      <c r="S361" s="40" t="inlineStr"/>
      <c r="T361" s="40" t="inlineStr"/>
      <c r="U361" s="41" t="inlineStr">
        <is>
          <t>кг</t>
        </is>
      </c>
      <c r="V361" s="700" t="n">
        <v>0</v>
      </c>
      <c r="W361" s="701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SU003083</t>
        </is>
      </c>
      <c r="B362" s="64" t="inlineStr">
        <is>
          <t>P003646</t>
        </is>
      </c>
      <c r="C362" s="37" t="n">
        <v>4301031257</v>
      </c>
      <c r="D362" s="330" t="n">
        <v>4680115883147</v>
      </c>
      <c r="E362" s="665" t="n"/>
      <c r="F362" s="697" t="n">
        <v>0.28</v>
      </c>
      <c r="G362" s="38" t="n">
        <v>6</v>
      </c>
      <c r="H362" s="697" t="n">
        <v>1.68</v>
      </c>
      <c r="I362" s="69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2" s="699" t="n"/>
      <c r="P362" s="699" t="n"/>
      <c r="Q362" s="699" t="n"/>
      <c r="R362" s="665" t="n"/>
      <c r="S362" s="40" t="inlineStr"/>
      <c r="T362" s="40" t="inlineStr"/>
      <c r="U362" s="41" t="inlineStr">
        <is>
          <t>кг</t>
        </is>
      </c>
      <c r="V362" s="700" t="n">
        <v>0</v>
      </c>
      <c r="W362" s="70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SU002538</t>
        </is>
      </c>
      <c r="B363" s="64" t="inlineStr">
        <is>
          <t>P003139</t>
        </is>
      </c>
      <c r="C363" s="37" t="n">
        <v>4301031178</v>
      </c>
      <c r="D363" s="330" t="n">
        <v>4607091384338</v>
      </c>
      <c r="E363" s="665" t="n"/>
      <c r="F363" s="697" t="n">
        <v>0.35</v>
      </c>
      <c r="G363" s="38" t="n">
        <v>6</v>
      </c>
      <c r="H363" s="697" t="n">
        <v>2.1</v>
      </c>
      <c r="I363" s="69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3" s="699" t="n"/>
      <c r="P363" s="699" t="n"/>
      <c r="Q363" s="699" t="n"/>
      <c r="R363" s="665" t="n"/>
      <c r="S363" s="40" t="inlineStr"/>
      <c r="T363" s="40" t="inlineStr"/>
      <c r="U363" s="41" t="inlineStr">
        <is>
          <t>кг</t>
        </is>
      </c>
      <c r="V363" s="700" t="n">
        <v>0</v>
      </c>
      <c r="W363" s="70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SU003079</t>
        </is>
      </c>
      <c r="B364" s="64" t="inlineStr">
        <is>
          <t>P003643</t>
        </is>
      </c>
      <c r="C364" s="37" t="n">
        <v>4301031254</v>
      </c>
      <c r="D364" s="330" t="n">
        <v>4680115883154</v>
      </c>
      <c r="E364" s="665" t="n"/>
      <c r="F364" s="697" t="n">
        <v>0.28</v>
      </c>
      <c r="G364" s="38" t="n">
        <v>6</v>
      </c>
      <c r="H364" s="697" t="n">
        <v>1.68</v>
      </c>
      <c r="I364" s="69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4" s="699" t="n"/>
      <c r="P364" s="699" t="n"/>
      <c r="Q364" s="699" t="n"/>
      <c r="R364" s="665" t="n"/>
      <c r="S364" s="40" t="inlineStr"/>
      <c r="T364" s="40" t="inlineStr"/>
      <c r="U364" s="41" t="inlineStr">
        <is>
          <t>кг</t>
        </is>
      </c>
      <c r="V364" s="700" t="n">
        <v>0</v>
      </c>
      <c r="W364" s="70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SU002602</t>
        </is>
      </c>
      <c r="B365" s="64" t="inlineStr">
        <is>
          <t>P003132</t>
        </is>
      </c>
      <c r="C365" s="37" t="n">
        <v>4301031171</v>
      </c>
      <c r="D365" s="330" t="n">
        <v>4607091389524</v>
      </c>
      <c r="E365" s="665" t="n"/>
      <c r="F365" s="697" t="n">
        <v>0.35</v>
      </c>
      <c r="G365" s="38" t="n">
        <v>6</v>
      </c>
      <c r="H365" s="697" t="n">
        <v>2.1</v>
      </c>
      <c r="I365" s="697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5" s="699" t="n"/>
      <c r="P365" s="699" t="n"/>
      <c r="Q365" s="699" t="n"/>
      <c r="R365" s="665" t="n"/>
      <c r="S365" s="40" t="inlineStr"/>
      <c r="T365" s="40" t="inlineStr"/>
      <c r="U365" s="41" t="inlineStr">
        <is>
          <t>кг</t>
        </is>
      </c>
      <c r="V365" s="700" t="n">
        <v>0</v>
      </c>
      <c r="W365" s="70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SU003080</t>
        </is>
      </c>
      <c r="B366" s="64" t="inlineStr">
        <is>
          <t>P003647</t>
        </is>
      </c>
      <c r="C366" s="37" t="n">
        <v>4301031258</v>
      </c>
      <c r="D366" s="330" t="n">
        <v>4680115883161</v>
      </c>
      <c r="E366" s="665" t="n"/>
      <c r="F366" s="697" t="n">
        <v>0.28</v>
      </c>
      <c r="G366" s="38" t="n">
        <v>6</v>
      </c>
      <c r="H366" s="697" t="n">
        <v>1.68</v>
      </c>
      <c r="I366" s="697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6" s="699" t="n"/>
      <c r="P366" s="699" t="n"/>
      <c r="Q366" s="699" t="n"/>
      <c r="R366" s="665" t="n"/>
      <c r="S366" s="40" t="inlineStr"/>
      <c r="T366" s="40" t="inlineStr"/>
      <c r="U366" s="41" t="inlineStr">
        <is>
          <t>кг</t>
        </is>
      </c>
      <c r="V366" s="700" t="n">
        <v>0</v>
      </c>
      <c r="W366" s="701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SU002603</t>
        </is>
      </c>
      <c r="B367" s="64" t="inlineStr">
        <is>
          <t>P003131</t>
        </is>
      </c>
      <c r="C367" s="37" t="n">
        <v>4301031170</v>
      </c>
      <c r="D367" s="330" t="n">
        <v>4607091384345</v>
      </c>
      <c r="E367" s="665" t="n"/>
      <c r="F367" s="697" t="n">
        <v>0.35</v>
      </c>
      <c r="G367" s="38" t="n">
        <v>6</v>
      </c>
      <c r="H367" s="697" t="n">
        <v>2.1</v>
      </c>
      <c r="I367" s="697" t="n">
        <v>2.23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7" s="699" t="n"/>
      <c r="P367" s="699" t="n"/>
      <c r="Q367" s="699" t="n"/>
      <c r="R367" s="665" t="n"/>
      <c r="S367" s="40" t="inlineStr"/>
      <c r="T367" s="40" t="inlineStr"/>
      <c r="U367" s="41" t="inlineStr">
        <is>
          <t>кг</t>
        </is>
      </c>
      <c r="V367" s="700" t="n">
        <v>0</v>
      </c>
      <c r="W367" s="701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SU003081</t>
        </is>
      </c>
      <c r="B368" s="64" t="inlineStr">
        <is>
          <t>P003645</t>
        </is>
      </c>
      <c r="C368" s="37" t="n">
        <v>4301031256</v>
      </c>
      <c r="D368" s="330" t="n">
        <v>4680115883178</v>
      </c>
      <c r="E368" s="665" t="n"/>
      <c r="F368" s="697" t="n">
        <v>0.28</v>
      </c>
      <c r="G368" s="38" t="n">
        <v>6</v>
      </c>
      <c r="H368" s="697" t="n">
        <v>1.68</v>
      </c>
      <c r="I368" s="697" t="n">
        <v>1.81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8" s="699" t="n"/>
      <c r="P368" s="699" t="n"/>
      <c r="Q368" s="699" t="n"/>
      <c r="R368" s="665" t="n"/>
      <c r="S368" s="40" t="inlineStr"/>
      <c r="T368" s="40" t="inlineStr"/>
      <c r="U368" s="41" t="inlineStr">
        <is>
          <t>кг</t>
        </is>
      </c>
      <c r="V368" s="700" t="n">
        <v>0</v>
      </c>
      <c r="W368" s="701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SU002606</t>
        </is>
      </c>
      <c r="B369" s="64" t="inlineStr">
        <is>
          <t>P003134</t>
        </is>
      </c>
      <c r="C369" s="37" t="n">
        <v>4301031172</v>
      </c>
      <c r="D369" s="330" t="n">
        <v>4607091389531</v>
      </c>
      <c r="E369" s="665" t="n"/>
      <c r="F369" s="697" t="n">
        <v>0.35</v>
      </c>
      <c r="G369" s="38" t="n">
        <v>6</v>
      </c>
      <c r="H369" s="697" t="n">
        <v>2.1</v>
      </c>
      <c r="I369" s="697" t="n">
        <v>2.23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9" s="699" t="n"/>
      <c r="P369" s="699" t="n"/>
      <c r="Q369" s="699" t="n"/>
      <c r="R369" s="665" t="n"/>
      <c r="S369" s="40" t="inlineStr"/>
      <c r="T369" s="40" t="inlineStr"/>
      <c r="U369" s="41" t="inlineStr">
        <is>
          <t>кг</t>
        </is>
      </c>
      <c r="V369" s="700" t="n">
        <v>0</v>
      </c>
      <c r="W369" s="701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SU003082</t>
        </is>
      </c>
      <c r="B370" s="64" t="inlineStr">
        <is>
          <t>P003644</t>
        </is>
      </c>
      <c r="C370" s="37" t="n">
        <v>4301031255</v>
      </c>
      <c r="D370" s="330" t="n">
        <v>4680115883185</v>
      </c>
      <c r="E370" s="665" t="n"/>
      <c r="F370" s="697" t="n">
        <v>0.28</v>
      </c>
      <c r="G370" s="38" t="n">
        <v>6</v>
      </c>
      <c r="H370" s="697" t="n">
        <v>1.68</v>
      </c>
      <c r="I370" s="697" t="n">
        <v>1.81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6" t="inlineStr">
        <is>
          <t>В/к колбасы «Филейбургская с душистым чесноком» срез Фикс.вес 0,28 фиброуз в/у Баварушка</t>
        </is>
      </c>
      <c r="O370" s="699" t="n"/>
      <c r="P370" s="699" t="n"/>
      <c r="Q370" s="699" t="n"/>
      <c r="R370" s="665" t="n"/>
      <c r="S370" s="40" t="inlineStr"/>
      <c r="T370" s="40" t="inlineStr"/>
      <c r="U370" s="41" t="inlineStr">
        <is>
          <t>кг</t>
        </is>
      </c>
      <c r="V370" s="700" t="n">
        <v>0</v>
      </c>
      <c r="W370" s="701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>
      <c r="A371" s="339" t="n"/>
      <c r="B371" s="327" t="n"/>
      <c r="C371" s="327" t="n"/>
      <c r="D371" s="327" t="n"/>
      <c r="E371" s="327" t="n"/>
      <c r="F371" s="327" t="n"/>
      <c r="G371" s="327" t="n"/>
      <c r="H371" s="327" t="n"/>
      <c r="I371" s="327" t="n"/>
      <c r="J371" s="327" t="n"/>
      <c r="K371" s="327" t="n"/>
      <c r="L371" s="327" t="n"/>
      <c r="M371" s="702" t="n"/>
      <c r="N371" s="703" t="inlineStr">
        <is>
          <t>Итого</t>
        </is>
      </c>
      <c r="O371" s="673" t="n"/>
      <c r="P371" s="673" t="n"/>
      <c r="Q371" s="673" t="n"/>
      <c r="R371" s="673" t="n"/>
      <c r="S371" s="673" t="n"/>
      <c r="T371" s="674" t="n"/>
      <c r="U371" s="43" t="inlineStr">
        <is>
          <t>кор</t>
        </is>
      </c>
      <c r="V371" s="704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/>
      </c>
      <c r="W371" s="704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/>
      </c>
      <c r="X371" s="704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/>
      </c>
      <c r="Y371" s="705" t="n"/>
      <c r="Z371" s="705" t="n"/>
    </row>
    <row r="372">
      <c r="A372" s="327" t="n"/>
      <c r="B372" s="327" t="n"/>
      <c r="C372" s="327" t="n"/>
      <c r="D372" s="327" t="n"/>
      <c r="E372" s="327" t="n"/>
      <c r="F372" s="327" t="n"/>
      <c r="G372" s="327" t="n"/>
      <c r="H372" s="327" t="n"/>
      <c r="I372" s="327" t="n"/>
      <c r="J372" s="327" t="n"/>
      <c r="K372" s="327" t="n"/>
      <c r="L372" s="327" t="n"/>
      <c r="M372" s="702" t="n"/>
      <c r="N372" s="703" t="inlineStr">
        <is>
          <t>Итого</t>
        </is>
      </c>
      <c r="O372" s="673" t="n"/>
      <c r="P372" s="673" t="n"/>
      <c r="Q372" s="673" t="n"/>
      <c r="R372" s="673" t="n"/>
      <c r="S372" s="673" t="n"/>
      <c r="T372" s="674" t="n"/>
      <c r="U372" s="43" t="inlineStr">
        <is>
          <t>кг</t>
        </is>
      </c>
      <c r="V372" s="704">
        <f>IFERROR(SUM(V358:V370),"0")</f>
        <v/>
      </c>
      <c r="W372" s="704">
        <f>IFERROR(SUM(W358:W370),"0")</f>
        <v/>
      </c>
      <c r="X372" s="43" t="n"/>
      <c r="Y372" s="705" t="n"/>
      <c r="Z372" s="705" t="n"/>
    </row>
    <row r="373" ht="14.25" customHeight="1">
      <c r="A373" s="344" t="inlineStr">
        <is>
          <t>Сосиски</t>
        </is>
      </c>
      <c r="B373" s="327" t="n"/>
      <c r="C373" s="327" t="n"/>
      <c r="D373" s="327" t="n"/>
      <c r="E373" s="327" t="n"/>
      <c r="F373" s="327" t="n"/>
      <c r="G373" s="327" t="n"/>
      <c r="H373" s="327" t="n"/>
      <c r="I373" s="327" t="n"/>
      <c r="J373" s="327" t="n"/>
      <c r="K373" s="327" t="n"/>
      <c r="L373" s="327" t="n"/>
      <c r="M373" s="327" t="n"/>
      <c r="N373" s="327" t="n"/>
      <c r="O373" s="327" t="n"/>
      <c r="P373" s="327" t="n"/>
      <c r="Q373" s="327" t="n"/>
      <c r="R373" s="327" t="n"/>
      <c r="S373" s="327" t="n"/>
      <c r="T373" s="327" t="n"/>
      <c r="U373" s="327" t="n"/>
      <c r="V373" s="327" t="n"/>
      <c r="W373" s="327" t="n"/>
      <c r="X373" s="327" t="n"/>
      <c r="Y373" s="344" t="n"/>
      <c r="Z373" s="344" t="n"/>
    </row>
    <row r="374" ht="27" customHeight="1">
      <c r="A374" s="64" t="inlineStr">
        <is>
          <t>SU002448</t>
        </is>
      </c>
      <c r="B374" s="64" t="inlineStr">
        <is>
          <t>P002914</t>
        </is>
      </c>
      <c r="C374" s="37" t="n">
        <v>4301051258</v>
      </c>
      <c r="D374" s="330" t="n">
        <v>4607091389685</v>
      </c>
      <c r="E374" s="665" t="n"/>
      <c r="F374" s="697" t="n">
        <v>1.3</v>
      </c>
      <c r="G374" s="38" t="n">
        <v>6</v>
      </c>
      <c r="H374" s="697" t="n">
        <v>7.8</v>
      </c>
      <c r="I374" s="697" t="n">
        <v>8.346</v>
      </c>
      <c r="J374" s="38" t="n">
        <v>56</v>
      </c>
      <c r="K374" s="38" t="inlineStr">
        <is>
          <t>8</t>
        </is>
      </c>
      <c r="L374" s="39" t="inlineStr">
        <is>
          <t>СК3</t>
        </is>
      </c>
      <c r="M374" s="38" t="n">
        <v>45</v>
      </c>
      <c r="N374" s="90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4" s="699" t="n"/>
      <c r="P374" s="699" t="n"/>
      <c r="Q374" s="699" t="n"/>
      <c r="R374" s="665" t="n"/>
      <c r="S374" s="40" t="inlineStr"/>
      <c r="T374" s="40" t="inlineStr"/>
      <c r="U374" s="41" t="inlineStr">
        <is>
          <t>кг</t>
        </is>
      </c>
      <c r="V374" s="700" t="n">
        <v>0</v>
      </c>
      <c r="W374" s="701">
        <f>IFERROR(IF(V374="",0,CEILING((V374/$H374),1)*$H374),"")</f>
        <v/>
      </c>
      <c r="X374" s="42">
        <f>IFERROR(IF(W374=0,"",ROUNDUP(W374/H374,0)*0.02175),"")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SU002557</t>
        </is>
      </c>
      <c r="B375" s="64" t="inlineStr">
        <is>
          <t>P003318</t>
        </is>
      </c>
      <c r="C375" s="37" t="n">
        <v>4301051431</v>
      </c>
      <c r="D375" s="330" t="n">
        <v>4607091389654</v>
      </c>
      <c r="E375" s="665" t="n"/>
      <c r="F375" s="697" t="n">
        <v>0.33</v>
      </c>
      <c r="G375" s="38" t="n">
        <v>6</v>
      </c>
      <c r="H375" s="697" t="n">
        <v>1.98</v>
      </c>
      <c r="I375" s="697" t="n">
        <v>2.258</v>
      </c>
      <c r="J375" s="38" t="n">
        <v>156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5" s="699" t="n"/>
      <c r="P375" s="699" t="n"/>
      <c r="Q375" s="699" t="n"/>
      <c r="R375" s="665" t="n"/>
      <c r="S375" s="40" t="inlineStr"/>
      <c r="T375" s="40" t="inlineStr"/>
      <c r="U375" s="41" t="inlineStr">
        <is>
          <t>кг</t>
        </is>
      </c>
      <c r="V375" s="700" t="n">
        <v>0</v>
      </c>
      <c r="W375" s="70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SU002285</t>
        </is>
      </c>
      <c r="B376" s="64" t="inlineStr">
        <is>
          <t>P002969</t>
        </is>
      </c>
      <c r="C376" s="37" t="n">
        <v>4301051284</v>
      </c>
      <c r="D376" s="330" t="n">
        <v>4607091384352</v>
      </c>
      <c r="E376" s="665" t="n"/>
      <c r="F376" s="697" t="n">
        <v>0.6</v>
      </c>
      <c r="G376" s="38" t="n">
        <v>4</v>
      </c>
      <c r="H376" s="697" t="n">
        <v>2.4</v>
      </c>
      <c r="I376" s="697" t="n">
        <v>2.646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6" s="699" t="n"/>
      <c r="P376" s="699" t="n"/>
      <c r="Q376" s="699" t="n"/>
      <c r="R376" s="665" t="n"/>
      <c r="S376" s="40" t="inlineStr"/>
      <c r="T376" s="40" t="inlineStr"/>
      <c r="U376" s="41" t="inlineStr">
        <is>
          <t>кг</t>
        </is>
      </c>
      <c r="V376" s="700" t="n">
        <v>0</v>
      </c>
      <c r="W376" s="701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SU002419</t>
        </is>
      </c>
      <c r="B377" s="64" t="inlineStr">
        <is>
          <t>P002913</t>
        </is>
      </c>
      <c r="C377" s="37" t="n">
        <v>4301051257</v>
      </c>
      <c r="D377" s="330" t="n">
        <v>4607091389661</v>
      </c>
      <c r="E377" s="665" t="n"/>
      <c r="F377" s="697" t="n">
        <v>0.55</v>
      </c>
      <c r="G377" s="38" t="n">
        <v>4</v>
      </c>
      <c r="H377" s="697" t="n">
        <v>2.2</v>
      </c>
      <c r="I377" s="697" t="n">
        <v>2.492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1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7" s="699" t="n"/>
      <c r="P377" s="699" t="n"/>
      <c r="Q377" s="699" t="n"/>
      <c r="R377" s="665" t="n"/>
      <c r="S377" s="40" t="inlineStr"/>
      <c r="T377" s="40" t="inlineStr"/>
      <c r="U377" s="41" t="inlineStr">
        <is>
          <t>кг</t>
        </is>
      </c>
      <c r="V377" s="700" t="n">
        <v>0</v>
      </c>
      <c r="W377" s="701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>
      <c r="A378" s="339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702" t="n"/>
      <c r="N378" s="703" t="inlineStr">
        <is>
          <t>Итого</t>
        </is>
      </c>
      <c r="O378" s="673" t="n"/>
      <c r="P378" s="673" t="n"/>
      <c r="Q378" s="673" t="n"/>
      <c r="R378" s="673" t="n"/>
      <c r="S378" s="673" t="n"/>
      <c r="T378" s="674" t="n"/>
      <c r="U378" s="43" t="inlineStr">
        <is>
          <t>кор</t>
        </is>
      </c>
      <c r="V378" s="704">
        <f>IFERROR(V374/H374,"0")+IFERROR(V375/H375,"0")+IFERROR(V376/H376,"0")+IFERROR(V377/H377,"0")</f>
        <v/>
      </c>
      <c r="W378" s="704">
        <f>IFERROR(W374/H374,"0")+IFERROR(W375/H375,"0")+IFERROR(W376/H376,"0")+IFERROR(W377/H377,"0")</f>
        <v/>
      </c>
      <c r="X378" s="704">
        <f>IFERROR(IF(X374="",0,X374),"0")+IFERROR(IF(X375="",0,X375),"0")+IFERROR(IF(X376="",0,X376),"0")+IFERROR(IF(X377="",0,X377),"0")</f>
        <v/>
      </c>
      <c r="Y378" s="705" t="n"/>
      <c r="Z378" s="705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702" t="n"/>
      <c r="N379" s="703" t="inlineStr">
        <is>
          <t>Итого</t>
        </is>
      </c>
      <c r="O379" s="673" t="n"/>
      <c r="P379" s="673" t="n"/>
      <c r="Q379" s="673" t="n"/>
      <c r="R379" s="673" t="n"/>
      <c r="S379" s="673" t="n"/>
      <c r="T379" s="674" t="n"/>
      <c r="U379" s="43" t="inlineStr">
        <is>
          <t>кг</t>
        </is>
      </c>
      <c r="V379" s="704">
        <f>IFERROR(SUM(V374:V377),"0")</f>
        <v/>
      </c>
      <c r="W379" s="704">
        <f>IFERROR(SUM(W374:W377),"0")</f>
        <v/>
      </c>
      <c r="X379" s="43" t="n"/>
      <c r="Y379" s="705" t="n"/>
      <c r="Z379" s="705" t="n"/>
    </row>
    <row r="380" ht="14.25" customHeight="1">
      <c r="A380" s="344" t="inlineStr">
        <is>
          <t>Сардельки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44" t="n"/>
      <c r="Z380" s="344" t="n"/>
    </row>
    <row r="381" ht="27" customHeight="1">
      <c r="A381" s="64" t="inlineStr">
        <is>
          <t>SU002846</t>
        </is>
      </c>
      <c r="B381" s="64" t="inlineStr">
        <is>
          <t>P003254</t>
        </is>
      </c>
      <c r="C381" s="37" t="n">
        <v>4301060352</v>
      </c>
      <c r="D381" s="330" t="n">
        <v>4680115881648</v>
      </c>
      <c r="E381" s="665" t="n"/>
      <c r="F381" s="697" t="n">
        <v>1</v>
      </c>
      <c r="G381" s="38" t="n">
        <v>4</v>
      </c>
      <c r="H381" s="697" t="n">
        <v>4</v>
      </c>
      <c r="I381" s="697" t="n">
        <v>4.404</v>
      </c>
      <c r="J381" s="38" t="n">
        <v>104</v>
      </c>
      <c r="K381" s="38" t="inlineStr">
        <is>
          <t>8</t>
        </is>
      </c>
      <c r="L381" s="39" t="inlineStr">
        <is>
          <t>СК2</t>
        </is>
      </c>
      <c r="M381" s="38" t="n">
        <v>35</v>
      </c>
      <c r="N381" s="91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1" s="699" t="n"/>
      <c r="P381" s="699" t="n"/>
      <c r="Q381" s="699" t="n"/>
      <c r="R381" s="665" t="n"/>
      <c r="S381" s="40" t="inlineStr"/>
      <c r="T381" s="40" t="inlineStr"/>
      <c r="U381" s="41" t="inlineStr">
        <is>
          <t>кг</t>
        </is>
      </c>
      <c r="V381" s="700" t="n">
        <v>0</v>
      </c>
      <c r="W381" s="701">
        <f>IFERROR(IF(V381="",0,CEILING((V381/$H381),1)*$H381),"")</f>
        <v/>
      </c>
      <c r="X381" s="42">
        <f>IFERROR(IF(W381=0,"",ROUNDUP(W381/H381,0)*0.01196),"")</f>
        <v/>
      </c>
      <c r="Y381" s="69" t="inlineStr"/>
      <c r="Z381" s="70" t="inlineStr"/>
      <c r="AD381" s="71" t="n"/>
      <c r="BA381" s="279" t="inlineStr">
        <is>
          <t>КИ</t>
        </is>
      </c>
    </row>
    <row r="382">
      <c r="A382" s="339" t="n"/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702" t="n"/>
      <c r="N382" s="703" t="inlineStr">
        <is>
          <t>Итого</t>
        </is>
      </c>
      <c r="O382" s="673" t="n"/>
      <c r="P382" s="673" t="n"/>
      <c r="Q382" s="673" t="n"/>
      <c r="R382" s="673" t="n"/>
      <c r="S382" s="673" t="n"/>
      <c r="T382" s="674" t="n"/>
      <c r="U382" s="43" t="inlineStr">
        <is>
          <t>кор</t>
        </is>
      </c>
      <c r="V382" s="704">
        <f>IFERROR(V381/H381,"0")</f>
        <v/>
      </c>
      <c r="W382" s="704">
        <f>IFERROR(W381/H381,"0")</f>
        <v/>
      </c>
      <c r="X382" s="704">
        <f>IFERROR(IF(X381="",0,X381),"0")</f>
        <v/>
      </c>
      <c r="Y382" s="705" t="n"/>
      <c r="Z382" s="705" t="n"/>
    </row>
    <row r="383">
      <c r="A383" s="327" t="n"/>
      <c r="B383" s="327" t="n"/>
      <c r="C383" s="327" t="n"/>
      <c r="D383" s="327" t="n"/>
      <c r="E383" s="327" t="n"/>
      <c r="F383" s="327" t="n"/>
      <c r="G383" s="327" t="n"/>
      <c r="H383" s="327" t="n"/>
      <c r="I383" s="327" t="n"/>
      <c r="J383" s="327" t="n"/>
      <c r="K383" s="327" t="n"/>
      <c r="L383" s="327" t="n"/>
      <c r="M383" s="702" t="n"/>
      <c r="N383" s="703" t="inlineStr">
        <is>
          <t>Итого</t>
        </is>
      </c>
      <c r="O383" s="673" t="n"/>
      <c r="P383" s="673" t="n"/>
      <c r="Q383" s="673" t="n"/>
      <c r="R383" s="673" t="n"/>
      <c r="S383" s="673" t="n"/>
      <c r="T383" s="674" t="n"/>
      <c r="U383" s="43" t="inlineStr">
        <is>
          <t>кг</t>
        </is>
      </c>
      <c r="V383" s="704">
        <f>IFERROR(SUM(V381:V381),"0")</f>
        <v/>
      </c>
      <c r="W383" s="704">
        <f>IFERROR(SUM(W381:W381),"0")</f>
        <v/>
      </c>
      <c r="X383" s="43" t="n"/>
      <c r="Y383" s="705" t="n"/>
      <c r="Z383" s="705" t="n"/>
    </row>
    <row r="384" ht="14.25" customHeight="1">
      <c r="A384" s="344" t="inlineStr">
        <is>
          <t>Сырокопченые колбасы</t>
        </is>
      </c>
      <c r="B384" s="327" t="n"/>
      <c r="C384" s="327" t="n"/>
      <c r="D384" s="327" t="n"/>
      <c r="E384" s="327" t="n"/>
      <c r="F384" s="327" t="n"/>
      <c r="G384" s="327" t="n"/>
      <c r="H384" s="327" t="n"/>
      <c r="I384" s="327" t="n"/>
      <c r="J384" s="327" t="n"/>
      <c r="K384" s="327" t="n"/>
      <c r="L384" s="327" t="n"/>
      <c r="M384" s="327" t="n"/>
      <c r="N384" s="327" t="n"/>
      <c r="O384" s="327" t="n"/>
      <c r="P384" s="327" t="n"/>
      <c r="Q384" s="327" t="n"/>
      <c r="R384" s="327" t="n"/>
      <c r="S384" s="327" t="n"/>
      <c r="T384" s="327" t="n"/>
      <c r="U384" s="327" t="n"/>
      <c r="V384" s="327" t="n"/>
      <c r="W384" s="327" t="n"/>
      <c r="X384" s="327" t="n"/>
      <c r="Y384" s="344" t="n"/>
      <c r="Z384" s="344" t="n"/>
    </row>
    <row r="385" ht="27" customHeight="1">
      <c r="A385" s="64" t="inlineStr">
        <is>
          <t>SU003280</t>
        </is>
      </c>
      <c r="B385" s="64" t="inlineStr">
        <is>
          <t>P003776</t>
        </is>
      </c>
      <c r="C385" s="37" t="n">
        <v>4301032046</v>
      </c>
      <c r="D385" s="330" t="n">
        <v>4680115884359</v>
      </c>
      <c r="E385" s="665" t="n"/>
      <c r="F385" s="697" t="n">
        <v>0.06</v>
      </c>
      <c r="G385" s="38" t="n">
        <v>20</v>
      </c>
      <c r="H385" s="697" t="n">
        <v>1.2</v>
      </c>
      <c r="I385" s="697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2" t="inlineStr">
        <is>
          <t>с/к колбасы «Балыкбургская с мраморным балыком и нотками кориандра» ф/в 0,06 нарезка ТМ «Баварушка»</t>
        </is>
      </c>
      <c r="O385" s="699" t="n"/>
      <c r="P385" s="699" t="n"/>
      <c r="Q385" s="699" t="n"/>
      <c r="R385" s="665" t="n"/>
      <c r="S385" s="40" t="inlineStr"/>
      <c r="T385" s="40" t="inlineStr"/>
      <c r="U385" s="41" t="inlineStr">
        <is>
          <t>кг</t>
        </is>
      </c>
      <c r="V385" s="700" t="n">
        <v>0</v>
      </c>
      <c r="W385" s="70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SU003277</t>
        </is>
      </c>
      <c r="B386" s="64" t="inlineStr">
        <is>
          <t>P003775</t>
        </is>
      </c>
      <c r="C386" s="37" t="n">
        <v>4301032045</v>
      </c>
      <c r="D386" s="330" t="n">
        <v>4680115884335</v>
      </c>
      <c r="E386" s="665" t="n"/>
      <c r="F386" s="697" t="n">
        <v>0.06</v>
      </c>
      <c r="G386" s="38" t="n">
        <v>20</v>
      </c>
      <c r="H386" s="697" t="n">
        <v>1.2</v>
      </c>
      <c r="I386" s="697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3" t="inlineStr">
        <is>
          <t>с/к колбасы «Филейбургская зернистая» ф/в 0,06 нарезка ТМ «Баварушка»</t>
        </is>
      </c>
      <c r="O386" s="699" t="n"/>
      <c r="P386" s="699" t="n"/>
      <c r="Q386" s="699" t="n"/>
      <c r="R386" s="665" t="n"/>
      <c r="S386" s="40" t="inlineStr"/>
      <c r="T386" s="40" t="inlineStr"/>
      <c r="U386" s="41" t="inlineStr">
        <is>
          <t>кг</t>
        </is>
      </c>
      <c r="V386" s="700" t="n">
        <v>0</v>
      </c>
      <c r="W386" s="701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SU003278</t>
        </is>
      </c>
      <c r="B387" s="64" t="inlineStr">
        <is>
          <t>P003777</t>
        </is>
      </c>
      <c r="C387" s="37" t="n">
        <v>4301032047</v>
      </c>
      <c r="D387" s="330" t="n">
        <v>4680115884342</v>
      </c>
      <c r="E387" s="665" t="n"/>
      <c r="F387" s="697" t="n">
        <v>0.06</v>
      </c>
      <c r="G387" s="38" t="n">
        <v>20</v>
      </c>
      <c r="H387" s="697" t="n">
        <v>1.2</v>
      </c>
      <c r="I387" s="697" t="n">
        <v>1.8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4" t="inlineStr">
        <is>
          <t>с/к колбасы «Филейбургская с ароматными пряностями» ф/в 0,06 нарезка ТМ «Баварушка»</t>
        </is>
      </c>
      <c r="O387" s="699" t="n"/>
      <c r="P387" s="699" t="n"/>
      <c r="Q387" s="699" t="n"/>
      <c r="R387" s="665" t="n"/>
      <c r="S387" s="40" t="inlineStr"/>
      <c r="T387" s="40" t="inlineStr"/>
      <c r="U387" s="41" t="inlineStr">
        <is>
          <t>кг</t>
        </is>
      </c>
      <c r="V387" s="700" t="n">
        <v>0</v>
      </c>
      <c r="W387" s="701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SU003281</t>
        </is>
      </c>
      <c r="B388" s="64" t="inlineStr">
        <is>
          <t>P003774</t>
        </is>
      </c>
      <c r="C388" s="37" t="n">
        <v>4301170011</v>
      </c>
      <c r="D388" s="330" t="n">
        <v>4680115884113</v>
      </c>
      <c r="E388" s="665" t="n"/>
      <c r="F388" s="697" t="n">
        <v>0.11</v>
      </c>
      <c r="G388" s="38" t="n">
        <v>12</v>
      </c>
      <c r="H388" s="697" t="n">
        <v>1.32</v>
      </c>
      <c r="I388" s="697" t="n">
        <v>1.88</v>
      </c>
      <c r="J388" s="38" t="n">
        <v>200</v>
      </c>
      <c r="K388" s="38" t="inlineStr">
        <is>
          <t>10</t>
        </is>
      </c>
      <c r="L388" s="39" t="inlineStr">
        <is>
          <t>ДК</t>
        </is>
      </c>
      <c r="M388" s="38" t="n">
        <v>150</v>
      </c>
      <c r="N388" s="915" t="inlineStr">
        <is>
          <t>с/к колбасы «Филейбургская с филе сочного окорока» ф/в 0,11 н/о ТМ «Баварушка»</t>
        </is>
      </c>
      <c r="O388" s="699" t="n"/>
      <c r="P388" s="699" t="n"/>
      <c r="Q388" s="699" t="n"/>
      <c r="R388" s="665" t="n"/>
      <c r="S388" s="40" t="inlineStr"/>
      <c r="T388" s="40" t="inlineStr"/>
      <c r="U388" s="41" t="inlineStr">
        <is>
          <t>кг</t>
        </is>
      </c>
      <c r="V388" s="700" t="n">
        <v>0</v>
      </c>
      <c r="W388" s="701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>
      <c r="A389" s="339" t="n"/>
      <c r="B389" s="327" t="n"/>
      <c r="C389" s="327" t="n"/>
      <c r="D389" s="327" t="n"/>
      <c r="E389" s="327" t="n"/>
      <c r="F389" s="327" t="n"/>
      <c r="G389" s="327" t="n"/>
      <c r="H389" s="327" t="n"/>
      <c r="I389" s="327" t="n"/>
      <c r="J389" s="327" t="n"/>
      <c r="K389" s="327" t="n"/>
      <c r="L389" s="327" t="n"/>
      <c r="M389" s="702" t="n"/>
      <c r="N389" s="703" t="inlineStr">
        <is>
          <t>Итого</t>
        </is>
      </c>
      <c r="O389" s="673" t="n"/>
      <c r="P389" s="673" t="n"/>
      <c r="Q389" s="673" t="n"/>
      <c r="R389" s="673" t="n"/>
      <c r="S389" s="673" t="n"/>
      <c r="T389" s="674" t="n"/>
      <c r="U389" s="43" t="inlineStr">
        <is>
          <t>кор</t>
        </is>
      </c>
      <c r="V389" s="704">
        <f>IFERROR(V385/H385,"0")+IFERROR(V386/H386,"0")+IFERROR(V387/H387,"0")+IFERROR(V388/H388,"0")</f>
        <v/>
      </c>
      <c r="W389" s="704">
        <f>IFERROR(W385/H385,"0")+IFERROR(W386/H386,"0")+IFERROR(W387/H387,"0")+IFERROR(W388/H388,"0")</f>
        <v/>
      </c>
      <c r="X389" s="704">
        <f>IFERROR(IF(X385="",0,X385),"0")+IFERROR(IF(X386="",0,X386),"0")+IFERROR(IF(X387="",0,X387),"0")+IFERROR(IF(X388="",0,X388),"0")</f>
        <v/>
      </c>
      <c r="Y389" s="705" t="n"/>
      <c r="Z389" s="705" t="n"/>
    </row>
    <row r="390">
      <c r="A390" s="327" t="n"/>
      <c r="B390" s="327" t="n"/>
      <c r="C390" s="327" t="n"/>
      <c r="D390" s="327" t="n"/>
      <c r="E390" s="327" t="n"/>
      <c r="F390" s="327" t="n"/>
      <c r="G390" s="327" t="n"/>
      <c r="H390" s="327" t="n"/>
      <c r="I390" s="327" t="n"/>
      <c r="J390" s="327" t="n"/>
      <c r="K390" s="327" t="n"/>
      <c r="L390" s="327" t="n"/>
      <c r="M390" s="702" t="n"/>
      <c r="N390" s="703" t="inlineStr">
        <is>
          <t>Итого</t>
        </is>
      </c>
      <c r="O390" s="673" t="n"/>
      <c r="P390" s="673" t="n"/>
      <c r="Q390" s="673" t="n"/>
      <c r="R390" s="673" t="n"/>
      <c r="S390" s="673" t="n"/>
      <c r="T390" s="674" t="n"/>
      <c r="U390" s="43" t="inlineStr">
        <is>
          <t>кг</t>
        </is>
      </c>
      <c r="V390" s="704">
        <f>IFERROR(SUM(V385:V388),"0")</f>
        <v/>
      </c>
      <c r="W390" s="704">
        <f>IFERROR(SUM(W385:W388),"0")</f>
        <v/>
      </c>
      <c r="X390" s="43" t="n"/>
      <c r="Y390" s="705" t="n"/>
      <c r="Z390" s="705" t="n"/>
    </row>
    <row r="391" ht="16.5" customHeight="1">
      <c r="A391" s="355" t="inlineStr">
        <is>
          <t>Балыкбургская</t>
        </is>
      </c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27" t="n"/>
      <c r="N391" s="327" t="n"/>
      <c r="O391" s="327" t="n"/>
      <c r="P391" s="327" t="n"/>
      <c r="Q391" s="327" t="n"/>
      <c r="R391" s="327" t="n"/>
      <c r="S391" s="327" t="n"/>
      <c r="T391" s="327" t="n"/>
      <c r="U391" s="327" t="n"/>
      <c r="V391" s="327" t="n"/>
      <c r="W391" s="327" t="n"/>
      <c r="X391" s="327" t="n"/>
      <c r="Y391" s="355" t="n"/>
      <c r="Z391" s="355" t="n"/>
    </row>
    <row r="392" ht="14.25" customHeight="1">
      <c r="A392" s="344" t="inlineStr">
        <is>
          <t>Ветчины</t>
        </is>
      </c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327" t="n"/>
      <c r="N392" s="327" t="n"/>
      <c r="O392" s="327" t="n"/>
      <c r="P392" s="327" t="n"/>
      <c r="Q392" s="327" t="n"/>
      <c r="R392" s="327" t="n"/>
      <c r="S392" s="327" t="n"/>
      <c r="T392" s="327" t="n"/>
      <c r="U392" s="327" t="n"/>
      <c r="V392" s="327" t="n"/>
      <c r="W392" s="327" t="n"/>
      <c r="X392" s="327" t="n"/>
      <c r="Y392" s="344" t="n"/>
      <c r="Z392" s="344" t="n"/>
    </row>
    <row r="393" ht="27" customHeight="1">
      <c r="A393" s="64" t="inlineStr">
        <is>
          <t>SU002542</t>
        </is>
      </c>
      <c r="B393" s="64" t="inlineStr">
        <is>
          <t>P002847</t>
        </is>
      </c>
      <c r="C393" s="37" t="n">
        <v>4301020196</v>
      </c>
      <c r="D393" s="330" t="n">
        <v>4607091389388</v>
      </c>
      <c r="E393" s="665" t="n"/>
      <c r="F393" s="697" t="n">
        <v>1.3</v>
      </c>
      <c r="G393" s="38" t="n">
        <v>4</v>
      </c>
      <c r="H393" s="697" t="n">
        <v>5.2</v>
      </c>
      <c r="I393" s="697" t="n">
        <v>5.608</v>
      </c>
      <c r="J393" s="38" t="n">
        <v>104</v>
      </c>
      <c r="K393" s="38" t="inlineStr">
        <is>
          <t>8</t>
        </is>
      </c>
      <c r="L393" s="39" t="inlineStr">
        <is>
          <t>СК3</t>
        </is>
      </c>
      <c r="M393" s="38" t="n">
        <v>35</v>
      </c>
      <c r="N393" s="91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3" s="699" t="n"/>
      <c r="P393" s="699" t="n"/>
      <c r="Q393" s="699" t="n"/>
      <c r="R393" s="665" t="n"/>
      <c r="S393" s="40" t="inlineStr"/>
      <c r="T393" s="40" t="inlineStr"/>
      <c r="U393" s="41" t="inlineStr">
        <is>
          <t>кг</t>
        </is>
      </c>
      <c r="V393" s="700" t="n">
        <v>0</v>
      </c>
      <c r="W393" s="701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4" t="inlineStr">
        <is>
          <t>КИ</t>
        </is>
      </c>
    </row>
    <row r="394" ht="27" customHeight="1">
      <c r="A394" s="64" t="inlineStr">
        <is>
          <t>SU002319</t>
        </is>
      </c>
      <c r="B394" s="64" t="inlineStr">
        <is>
          <t>P002597</t>
        </is>
      </c>
      <c r="C394" s="37" t="n">
        <v>4301020185</v>
      </c>
      <c r="D394" s="330" t="n">
        <v>4607091389364</v>
      </c>
      <c r="E394" s="665" t="n"/>
      <c r="F394" s="697" t="n">
        <v>0.42</v>
      </c>
      <c r="G394" s="38" t="n">
        <v>6</v>
      </c>
      <c r="H394" s="697" t="n">
        <v>2.52</v>
      </c>
      <c r="I394" s="697" t="n">
        <v>2.75</v>
      </c>
      <c r="J394" s="38" t="n">
        <v>156</v>
      </c>
      <c r="K394" s="38" t="inlineStr">
        <is>
          <t>12</t>
        </is>
      </c>
      <c r="L394" s="39" t="inlineStr">
        <is>
          <t>СК3</t>
        </is>
      </c>
      <c r="M394" s="38" t="n">
        <v>35</v>
      </c>
      <c r="N394" s="91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4" s="699" t="n"/>
      <c r="P394" s="699" t="n"/>
      <c r="Q394" s="699" t="n"/>
      <c r="R394" s="665" t="n"/>
      <c r="S394" s="40" t="inlineStr"/>
      <c r="T394" s="40" t="inlineStr"/>
      <c r="U394" s="41" t="inlineStr">
        <is>
          <t>кг</t>
        </is>
      </c>
      <c r="V394" s="700" t="n">
        <v>0</v>
      </c>
      <c r="W394" s="701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5" t="inlineStr">
        <is>
          <t>КИ</t>
        </is>
      </c>
    </row>
    <row r="395">
      <c r="A395" s="339" t="n"/>
      <c r="B395" s="327" t="n"/>
      <c r="C395" s="327" t="n"/>
      <c r="D395" s="327" t="n"/>
      <c r="E395" s="327" t="n"/>
      <c r="F395" s="327" t="n"/>
      <c r="G395" s="327" t="n"/>
      <c r="H395" s="327" t="n"/>
      <c r="I395" s="327" t="n"/>
      <c r="J395" s="327" t="n"/>
      <c r="K395" s="327" t="n"/>
      <c r="L395" s="327" t="n"/>
      <c r="M395" s="702" t="n"/>
      <c r="N395" s="703" t="inlineStr">
        <is>
          <t>Итого</t>
        </is>
      </c>
      <c r="O395" s="673" t="n"/>
      <c r="P395" s="673" t="n"/>
      <c r="Q395" s="673" t="n"/>
      <c r="R395" s="673" t="n"/>
      <c r="S395" s="673" t="n"/>
      <c r="T395" s="674" t="n"/>
      <c r="U395" s="43" t="inlineStr">
        <is>
          <t>кор</t>
        </is>
      </c>
      <c r="V395" s="704">
        <f>IFERROR(V393/H393,"0")+IFERROR(V394/H394,"0")</f>
        <v/>
      </c>
      <c r="W395" s="704">
        <f>IFERROR(W393/H393,"0")+IFERROR(W394/H394,"0")</f>
        <v/>
      </c>
      <c r="X395" s="704">
        <f>IFERROR(IF(X393="",0,X393),"0")+IFERROR(IF(X394="",0,X394),"0")</f>
        <v/>
      </c>
      <c r="Y395" s="705" t="n"/>
      <c r="Z395" s="705" t="n"/>
    </row>
    <row r="396">
      <c r="A396" s="327" t="n"/>
      <c r="B396" s="327" t="n"/>
      <c r="C396" s="327" t="n"/>
      <c r="D396" s="327" t="n"/>
      <c r="E396" s="327" t="n"/>
      <c r="F396" s="327" t="n"/>
      <c r="G396" s="327" t="n"/>
      <c r="H396" s="327" t="n"/>
      <c r="I396" s="327" t="n"/>
      <c r="J396" s="327" t="n"/>
      <c r="K396" s="327" t="n"/>
      <c r="L396" s="327" t="n"/>
      <c r="M396" s="702" t="n"/>
      <c r="N396" s="703" t="inlineStr">
        <is>
          <t>Итого</t>
        </is>
      </c>
      <c r="O396" s="673" t="n"/>
      <c r="P396" s="673" t="n"/>
      <c r="Q396" s="673" t="n"/>
      <c r="R396" s="673" t="n"/>
      <c r="S396" s="673" t="n"/>
      <c r="T396" s="674" t="n"/>
      <c r="U396" s="43" t="inlineStr">
        <is>
          <t>кг</t>
        </is>
      </c>
      <c r="V396" s="704">
        <f>IFERROR(SUM(V393:V394),"0")</f>
        <v/>
      </c>
      <c r="W396" s="704">
        <f>IFERROR(SUM(W393:W394),"0")</f>
        <v/>
      </c>
      <c r="X396" s="43" t="n"/>
      <c r="Y396" s="705" t="n"/>
      <c r="Z396" s="705" t="n"/>
    </row>
    <row r="397" ht="14.25" customHeight="1">
      <c r="A397" s="344" t="inlineStr">
        <is>
          <t>Копченые колбасы</t>
        </is>
      </c>
      <c r="B397" s="327" t="n"/>
      <c r="C397" s="327" t="n"/>
      <c r="D397" s="327" t="n"/>
      <c r="E397" s="327" t="n"/>
      <c r="F397" s="327" t="n"/>
      <c r="G397" s="327" t="n"/>
      <c r="H397" s="327" t="n"/>
      <c r="I397" s="327" t="n"/>
      <c r="J397" s="327" t="n"/>
      <c r="K397" s="327" t="n"/>
      <c r="L397" s="327" t="n"/>
      <c r="M397" s="327" t="n"/>
      <c r="N397" s="327" t="n"/>
      <c r="O397" s="327" t="n"/>
      <c r="P397" s="327" t="n"/>
      <c r="Q397" s="327" t="n"/>
      <c r="R397" s="327" t="n"/>
      <c r="S397" s="327" t="n"/>
      <c r="T397" s="327" t="n"/>
      <c r="U397" s="327" t="n"/>
      <c r="V397" s="327" t="n"/>
      <c r="W397" s="327" t="n"/>
      <c r="X397" s="327" t="n"/>
      <c r="Y397" s="344" t="n"/>
      <c r="Z397" s="344" t="n"/>
    </row>
    <row r="398" ht="27" customHeight="1">
      <c r="A398" s="64" t="inlineStr">
        <is>
          <t>SU002612</t>
        </is>
      </c>
      <c r="B398" s="64" t="inlineStr">
        <is>
          <t>P003140</t>
        </is>
      </c>
      <c r="C398" s="37" t="n">
        <v>4301031212</v>
      </c>
      <c r="D398" s="330" t="n">
        <v>4607091389739</v>
      </c>
      <c r="E398" s="665" t="n"/>
      <c r="F398" s="697" t="n">
        <v>0.7</v>
      </c>
      <c r="G398" s="38" t="n">
        <v>6</v>
      </c>
      <c r="H398" s="697" t="n">
        <v>4.2</v>
      </c>
      <c r="I398" s="697" t="n">
        <v>4.43</v>
      </c>
      <c r="J398" s="38" t="n">
        <v>156</v>
      </c>
      <c r="K398" s="38" t="inlineStr">
        <is>
          <t>12</t>
        </is>
      </c>
      <c r="L398" s="39" t="inlineStr">
        <is>
          <t>СК1</t>
        </is>
      </c>
      <c r="M398" s="38" t="n">
        <v>45</v>
      </c>
      <c r="N398" s="91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8" s="699" t="n"/>
      <c r="P398" s="699" t="n"/>
      <c r="Q398" s="699" t="n"/>
      <c r="R398" s="665" t="n"/>
      <c r="S398" s="40" t="inlineStr"/>
      <c r="T398" s="40" t="inlineStr"/>
      <c r="U398" s="41" t="inlineStr">
        <is>
          <t>кг</t>
        </is>
      </c>
      <c r="V398" s="700" t="n">
        <v>30</v>
      </c>
      <c r="W398" s="701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SU003071</t>
        </is>
      </c>
      <c r="B399" s="64" t="inlineStr">
        <is>
          <t>P003612</t>
        </is>
      </c>
      <c r="C399" s="37" t="n">
        <v>4301031247</v>
      </c>
      <c r="D399" s="330" t="n">
        <v>4680115883048</v>
      </c>
      <c r="E399" s="665" t="n"/>
      <c r="F399" s="697" t="n">
        <v>1</v>
      </c>
      <c r="G399" s="38" t="n">
        <v>4</v>
      </c>
      <c r="H399" s="697" t="n">
        <v>4</v>
      </c>
      <c r="I399" s="697" t="n">
        <v>4.21</v>
      </c>
      <c r="J399" s="38" t="n">
        <v>120</v>
      </c>
      <c r="K399" s="38" t="inlineStr">
        <is>
          <t>12</t>
        </is>
      </c>
      <c r="L399" s="39" t="inlineStr">
        <is>
          <t>СК2</t>
        </is>
      </c>
      <c r="M399" s="38" t="n">
        <v>40</v>
      </c>
      <c r="N399" s="91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9" s="699" t="n"/>
      <c r="P399" s="699" t="n"/>
      <c r="Q399" s="699" t="n"/>
      <c r="R399" s="665" t="n"/>
      <c r="S399" s="40" t="inlineStr"/>
      <c r="T399" s="40" t="inlineStr"/>
      <c r="U399" s="41" t="inlineStr">
        <is>
          <t>кг</t>
        </is>
      </c>
      <c r="V399" s="700" t="n">
        <v>0</v>
      </c>
      <c r="W399" s="701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SU002545</t>
        </is>
      </c>
      <c r="B400" s="64" t="inlineStr">
        <is>
          <t>P003137</t>
        </is>
      </c>
      <c r="C400" s="37" t="n">
        <v>4301031176</v>
      </c>
      <c r="D400" s="330" t="n">
        <v>4607091389425</v>
      </c>
      <c r="E400" s="665" t="n"/>
      <c r="F400" s="697" t="n">
        <v>0.35</v>
      </c>
      <c r="G400" s="38" t="n">
        <v>6</v>
      </c>
      <c r="H400" s="697" t="n">
        <v>2.1</v>
      </c>
      <c r="I400" s="697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2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0" s="699" t="n"/>
      <c r="P400" s="699" t="n"/>
      <c r="Q400" s="699" t="n"/>
      <c r="R400" s="665" t="n"/>
      <c r="S400" s="40" t="inlineStr"/>
      <c r="T400" s="40" t="inlineStr"/>
      <c r="U400" s="41" t="inlineStr">
        <is>
          <t>кг</t>
        </is>
      </c>
      <c r="V400" s="700" t="n">
        <v>0</v>
      </c>
      <c r="W400" s="70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SU002917</t>
        </is>
      </c>
      <c r="B401" s="64" t="inlineStr">
        <is>
          <t>P003343</t>
        </is>
      </c>
      <c r="C401" s="37" t="n">
        <v>4301031215</v>
      </c>
      <c r="D401" s="330" t="n">
        <v>4680115882911</v>
      </c>
      <c r="E401" s="665" t="n"/>
      <c r="F401" s="697" t="n">
        <v>0.4</v>
      </c>
      <c r="G401" s="38" t="n">
        <v>6</v>
      </c>
      <c r="H401" s="697" t="n">
        <v>2.4</v>
      </c>
      <c r="I401" s="697" t="n">
        <v>2.53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40</v>
      </c>
      <c r="N401" s="921" t="inlineStr">
        <is>
          <t>П/к колбасы «Балыкбургская по-баварски» Фикс.вес 0,4 н/о мгс ТМ «Баварушка»</t>
        </is>
      </c>
      <c r="O401" s="699" t="n"/>
      <c r="P401" s="699" t="n"/>
      <c r="Q401" s="699" t="n"/>
      <c r="R401" s="665" t="n"/>
      <c r="S401" s="40" t="inlineStr"/>
      <c r="T401" s="40" t="inlineStr"/>
      <c r="U401" s="41" t="inlineStr">
        <is>
          <t>кг</t>
        </is>
      </c>
      <c r="V401" s="700" t="n">
        <v>0</v>
      </c>
      <c r="W401" s="70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SU002726</t>
        </is>
      </c>
      <c r="B402" s="64" t="inlineStr">
        <is>
          <t>P003095</t>
        </is>
      </c>
      <c r="C402" s="37" t="n">
        <v>4301031167</v>
      </c>
      <c r="D402" s="330" t="n">
        <v>4680115880771</v>
      </c>
      <c r="E402" s="665" t="n"/>
      <c r="F402" s="697" t="n">
        <v>0.28</v>
      </c>
      <c r="G402" s="38" t="n">
        <v>6</v>
      </c>
      <c r="H402" s="697" t="n">
        <v>1.68</v>
      </c>
      <c r="I402" s="697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2" s="699" t="n"/>
      <c r="P402" s="699" t="n"/>
      <c r="Q402" s="699" t="n"/>
      <c r="R402" s="665" t="n"/>
      <c r="S402" s="40" t="inlineStr"/>
      <c r="T402" s="40" t="inlineStr"/>
      <c r="U402" s="41" t="inlineStr">
        <is>
          <t>кг</t>
        </is>
      </c>
      <c r="V402" s="700" t="n">
        <v>0</v>
      </c>
      <c r="W402" s="70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SU002604</t>
        </is>
      </c>
      <c r="B403" s="64" t="inlineStr">
        <is>
          <t>P003135</t>
        </is>
      </c>
      <c r="C403" s="37" t="n">
        <v>4301031173</v>
      </c>
      <c r="D403" s="330" t="n">
        <v>4607091389500</v>
      </c>
      <c r="E403" s="665" t="n"/>
      <c r="F403" s="697" t="n">
        <v>0.35</v>
      </c>
      <c r="G403" s="38" t="n">
        <v>6</v>
      </c>
      <c r="H403" s="697" t="n">
        <v>2.1</v>
      </c>
      <c r="I403" s="697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2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3" s="699" t="n"/>
      <c r="P403" s="699" t="n"/>
      <c r="Q403" s="699" t="n"/>
      <c r="R403" s="665" t="n"/>
      <c r="S403" s="40" t="inlineStr"/>
      <c r="T403" s="40" t="inlineStr"/>
      <c r="U403" s="41" t="inlineStr">
        <is>
          <t>кг</t>
        </is>
      </c>
      <c r="V403" s="700" t="n">
        <v>0</v>
      </c>
      <c r="W403" s="701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 ht="27" customHeight="1">
      <c r="A404" s="64" t="inlineStr">
        <is>
          <t>SU002358</t>
        </is>
      </c>
      <c r="B404" s="64" t="inlineStr">
        <is>
          <t>P002642</t>
        </is>
      </c>
      <c r="C404" s="37" t="n">
        <v>4301031103</v>
      </c>
      <c r="D404" s="330" t="n">
        <v>4680115881983</v>
      </c>
      <c r="E404" s="665" t="n"/>
      <c r="F404" s="697" t="n">
        <v>0.28</v>
      </c>
      <c r="G404" s="38" t="n">
        <v>4</v>
      </c>
      <c r="H404" s="697" t="n">
        <v>1.12</v>
      </c>
      <c r="I404" s="697" t="n">
        <v>1.252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40</v>
      </c>
      <c r="N404" s="92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4" s="699" t="n"/>
      <c r="P404" s="699" t="n"/>
      <c r="Q404" s="699" t="n"/>
      <c r="R404" s="665" t="n"/>
      <c r="S404" s="40" t="inlineStr"/>
      <c r="T404" s="40" t="inlineStr"/>
      <c r="U404" s="41" t="inlineStr">
        <is>
          <t>кг</t>
        </is>
      </c>
      <c r="V404" s="700" t="n">
        <v>0</v>
      </c>
      <c r="W404" s="701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92" t="inlineStr">
        <is>
          <t>КИ</t>
        </is>
      </c>
    </row>
    <row r="405">
      <c r="A405" s="339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702" t="n"/>
      <c r="N405" s="703" t="inlineStr">
        <is>
          <t>Итого</t>
        </is>
      </c>
      <c r="O405" s="673" t="n"/>
      <c r="P405" s="673" t="n"/>
      <c r="Q405" s="673" t="n"/>
      <c r="R405" s="673" t="n"/>
      <c r="S405" s="673" t="n"/>
      <c r="T405" s="674" t="n"/>
      <c r="U405" s="43" t="inlineStr">
        <is>
          <t>кор</t>
        </is>
      </c>
      <c r="V405" s="704">
        <f>IFERROR(V398/H398,"0")+IFERROR(V399/H399,"0")+IFERROR(V400/H400,"0")+IFERROR(V401/H401,"0")+IFERROR(V402/H402,"0")+IFERROR(V403/H403,"0")+IFERROR(V404/H404,"0")</f>
        <v/>
      </c>
      <c r="W405" s="704">
        <f>IFERROR(W398/H398,"0")+IFERROR(W399/H399,"0")+IFERROR(W400/H400,"0")+IFERROR(W401/H401,"0")+IFERROR(W402/H402,"0")+IFERROR(W403/H403,"0")+IFERROR(W404/H404,"0")</f>
        <v/>
      </c>
      <c r="X405" s="704">
        <f>IFERROR(IF(X398="",0,X398),"0")+IFERROR(IF(X399="",0,X399),"0")+IFERROR(IF(X400="",0,X400),"0")+IFERROR(IF(X401="",0,X401),"0")+IFERROR(IF(X402="",0,X402),"0")+IFERROR(IF(X403="",0,X403),"0")+IFERROR(IF(X404="",0,X404),"0")</f>
        <v/>
      </c>
      <c r="Y405" s="705" t="n"/>
      <c r="Z405" s="705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702" t="n"/>
      <c r="N406" s="703" t="inlineStr">
        <is>
          <t>Итого</t>
        </is>
      </c>
      <c r="O406" s="673" t="n"/>
      <c r="P406" s="673" t="n"/>
      <c r="Q406" s="673" t="n"/>
      <c r="R406" s="673" t="n"/>
      <c r="S406" s="673" t="n"/>
      <c r="T406" s="674" t="n"/>
      <c r="U406" s="43" t="inlineStr">
        <is>
          <t>кг</t>
        </is>
      </c>
      <c r="V406" s="704">
        <f>IFERROR(SUM(V398:V404),"0")</f>
        <v/>
      </c>
      <c r="W406" s="704">
        <f>IFERROR(SUM(W398:W404),"0")</f>
        <v/>
      </c>
      <c r="X406" s="43" t="n"/>
      <c r="Y406" s="705" t="n"/>
      <c r="Z406" s="705" t="n"/>
    </row>
    <row r="407" ht="14.25" customHeight="1">
      <c r="A407" s="344" t="inlineStr">
        <is>
          <t>Сыровяленые колбасы</t>
        </is>
      </c>
      <c r="B407" s="327" t="n"/>
      <c r="C407" s="327" t="n"/>
      <c r="D407" s="327" t="n"/>
      <c r="E407" s="327" t="n"/>
      <c r="F407" s="327" t="n"/>
      <c r="G407" s="327" t="n"/>
      <c r="H407" s="327" t="n"/>
      <c r="I407" s="327" t="n"/>
      <c r="J407" s="327" t="n"/>
      <c r="K407" s="327" t="n"/>
      <c r="L407" s="327" t="n"/>
      <c r="M407" s="327" t="n"/>
      <c r="N407" s="327" t="n"/>
      <c r="O407" s="327" t="n"/>
      <c r="P407" s="327" t="n"/>
      <c r="Q407" s="327" t="n"/>
      <c r="R407" s="327" t="n"/>
      <c r="S407" s="327" t="n"/>
      <c r="T407" s="327" t="n"/>
      <c r="U407" s="327" t="n"/>
      <c r="V407" s="327" t="n"/>
      <c r="W407" s="327" t="n"/>
      <c r="X407" s="327" t="n"/>
      <c r="Y407" s="344" t="n"/>
      <c r="Z407" s="344" t="n"/>
    </row>
    <row r="408" ht="27" customHeight="1">
      <c r="A408" s="64" t="inlineStr">
        <is>
          <t>SU003279</t>
        </is>
      </c>
      <c r="B408" s="64" t="inlineStr">
        <is>
          <t>P003773</t>
        </is>
      </c>
      <c r="C408" s="37" t="n">
        <v>4301170010</v>
      </c>
      <c r="D408" s="330" t="n">
        <v>4680115884090</v>
      </c>
      <c r="E408" s="665" t="n"/>
      <c r="F408" s="697" t="n">
        <v>0.11</v>
      </c>
      <c r="G408" s="38" t="n">
        <v>12</v>
      </c>
      <c r="H408" s="697" t="n">
        <v>1.32</v>
      </c>
      <c r="I408" s="697" t="n">
        <v>1.88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150</v>
      </c>
      <c r="N408" s="925" t="inlineStr">
        <is>
          <t>с/в колбасы «Балыкбургская с мраморным балыком» ф/в 0,11 н/о ТМ «Баварушка»</t>
        </is>
      </c>
      <c r="O408" s="699" t="n"/>
      <c r="P408" s="699" t="n"/>
      <c r="Q408" s="699" t="n"/>
      <c r="R408" s="665" t="n"/>
      <c r="S408" s="40" t="inlineStr"/>
      <c r="T408" s="40" t="inlineStr"/>
      <c r="U408" s="41" t="inlineStr">
        <is>
          <t>кг</t>
        </is>
      </c>
      <c r="V408" s="700" t="n">
        <v>0</v>
      </c>
      <c r="W408" s="701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9" t="n"/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702" t="n"/>
      <c r="N409" s="703" t="inlineStr">
        <is>
          <t>Итого</t>
        </is>
      </c>
      <c r="O409" s="673" t="n"/>
      <c r="P409" s="673" t="n"/>
      <c r="Q409" s="673" t="n"/>
      <c r="R409" s="673" t="n"/>
      <c r="S409" s="673" t="n"/>
      <c r="T409" s="674" t="n"/>
      <c r="U409" s="43" t="inlineStr">
        <is>
          <t>кор</t>
        </is>
      </c>
      <c r="V409" s="704">
        <f>IFERROR(V408/H408,"0")</f>
        <v/>
      </c>
      <c r="W409" s="704">
        <f>IFERROR(W408/H408,"0")</f>
        <v/>
      </c>
      <c r="X409" s="704">
        <f>IFERROR(IF(X408="",0,X408),"0")</f>
        <v/>
      </c>
      <c r="Y409" s="705" t="n"/>
      <c r="Z409" s="705" t="n"/>
    </row>
    <row r="410">
      <c r="A410" s="327" t="n"/>
      <c r="B410" s="327" t="n"/>
      <c r="C410" s="327" t="n"/>
      <c r="D410" s="327" t="n"/>
      <c r="E410" s="327" t="n"/>
      <c r="F410" s="327" t="n"/>
      <c r="G410" s="327" t="n"/>
      <c r="H410" s="327" t="n"/>
      <c r="I410" s="327" t="n"/>
      <c r="J410" s="327" t="n"/>
      <c r="K410" s="327" t="n"/>
      <c r="L410" s="327" t="n"/>
      <c r="M410" s="702" t="n"/>
      <c r="N410" s="703" t="inlineStr">
        <is>
          <t>Итого</t>
        </is>
      </c>
      <c r="O410" s="673" t="n"/>
      <c r="P410" s="673" t="n"/>
      <c r="Q410" s="673" t="n"/>
      <c r="R410" s="673" t="n"/>
      <c r="S410" s="673" t="n"/>
      <c r="T410" s="674" t="n"/>
      <c r="U410" s="43" t="inlineStr">
        <is>
          <t>кг</t>
        </is>
      </c>
      <c r="V410" s="704">
        <f>IFERROR(SUM(V408:V408),"0")</f>
        <v/>
      </c>
      <c r="W410" s="704">
        <f>IFERROR(SUM(W408:W408),"0")</f>
        <v/>
      </c>
      <c r="X410" s="43" t="n"/>
      <c r="Y410" s="705" t="n"/>
      <c r="Z410" s="705" t="n"/>
    </row>
    <row r="411" ht="27.75" customHeight="1">
      <c r="A411" s="354" t="inlineStr">
        <is>
          <t>Дугушка</t>
        </is>
      </c>
      <c r="B411" s="696" t="n"/>
      <c r="C411" s="696" t="n"/>
      <c r="D411" s="696" t="n"/>
      <c r="E411" s="696" t="n"/>
      <c r="F411" s="696" t="n"/>
      <c r="G411" s="696" t="n"/>
      <c r="H411" s="696" t="n"/>
      <c r="I411" s="696" t="n"/>
      <c r="J411" s="696" t="n"/>
      <c r="K411" s="696" t="n"/>
      <c r="L411" s="696" t="n"/>
      <c r="M411" s="696" t="n"/>
      <c r="N411" s="696" t="n"/>
      <c r="O411" s="696" t="n"/>
      <c r="P411" s="696" t="n"/>
      <c r="Q411" s="696" t="n"/>
      <c r="R411" s="696" t="n"/>
      <c r="S411" s="696" t="n"/>
      <c r="T411" s="696" t="n"/>
      <c r="U411" s="696" t="n"/>
      <c r="V411" s="696" t="n"/>
      <c r="W411" s="696" t="n"/>
      <c r="X411" s="696" t="n"/>
      <c r="Y411" s="55" t="n"/>
      <c r="Z411" s="55" t="n"/>
    </row>
    <row r="412" ht="16.5" customHeight="1">
      <c r="A412" s="355" t="inlineStr">
        <is>
          <t>Дугушка</t>
        </is>
      </c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27" t="n"/>
      <c r="N412" s="327" t="n"/>
      <c r="O412" s="327" t="n"/>
      <c r="P412" s="327" t="n"/>
      <c r="Q412" s="327" t="n"/>
      <c r="R412" s="327" t="n"/>
      <c r="S412" s="327" t="n"/>
      <c r="T412" s="327" t="n"/>
      <c r="U412" s="327" t="n"/>
      <c r="V412" s="327" t="n"/>
      <c r="W412" s="327" t="n"/>
      <c r="X412" s="327" t="n"/>
      <c r="Y412" s="355" t="n"/>
      <c r="Z412" s="355" t="n"/>
    </row>
    <row r="413" ht="14.25" customHeight="1">
      <c r="A413" s="344" t="inlineStr">
        <is>
          <t>Вареные колбасы</t>
        </is>
      </c>
      <c r="B413" s="327" t="n"/>
      <c r="C413" s="327" t="n"/>
      <c r="D413" s="327" t="n"/>
      <c r="E413" s="327" t="n"/>
      <c r="F413" s="327" t="n"/>
      <c r="G413" s="327" t="n"/>
      <c r="H413" s="327" t="n"/>
      <c r="I413" s="327" t="n"/>
      <c r="J413" s="327" t="n"/>
      <c r="K413" s="327" t="n"/>
      <c r="L413" s="327" t="n"/>
      <c r="M413" s="327" t="n"/>
      <c r="N413" s="327" t="n"/>
      <c r="O413" s="327" t="n"/>
      <c r="P413" s="327" t="n"/>
      <c r="Q413" s="327" t="n"/>
      <c r="R413" s="327" t="n"/>
      <c r="S413" s="327" t="n"/>
      <c r="T413" s="327" t="n"/>
      <c r="U413" s="327" t="n"/>
      <c r="V413" s="327" t="n"/>
      <c r="W413" s="327" t="n"/>
      <c r="X413" s="327" t="n"/>
      <c r="Y413" s="344" t="n"/>
      <c r="Z413" s="344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0" t="n">
        <v>4607091389067</v>
      </c>
      <c r="E414" s="665" t="n"/>
      <c r="F414" s="697" t="n">
        <v>0.88</v>
      </c>
      <c r="G414" s="38" t="n">
        <v>6</v>
      </c>
      <c r="H414" s="697" t="n">
        <v>5.28</v>
      </c>
      <c r="I414" s="697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2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9" t="n"/>
      <c r="P414" s="699" t="n"/>
      <c r="Q414" s="699" t="n"/>
      <c r="R414" s="665" t="n"/>
      <c r="S414" s="40" t="inlineStr"/>
      <c r="T414" s="40" t="inlineStr"/>
      <c r="U414" s="41" t="inlineStr">
        <is>
          <t>кг</t>
        </is>
      </c>
      <c r="V414" s="700" t="n">
        <v>0</v>
      </c>
      <c r="W414" s="70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0" t="n">
        <v>4607091383522</v>
      </c>
      <c r="E415" s="665" t="n"/>
      <c r="F415" s="697" t="n">
        <v>0.88</v>
      </c>
      <c r="G415" s="38" t="n">
        <v>6</v>
      </c>
      <c r="H415" s="697" t="n">
        <v>5.28</v>
      </c>
      <c r="I415" s="69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2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9" t="n"/>
      <c r="P415" s="699" t="n"/>
      <c r="Q415" s="699" t="n"/>
      <c r="R415" s="665" t="n"/>
      <c r="S415" s="40" t="inlineStr"/>
      <c r="T415" s="40" t="inlineStr"/>
      <c r="U415" s="41" t="inlineStr">
        <is>
          <t>кг</t>
        </is>
      </c>
      <c r="V415" s="700" t="n">
        <v>0</v>
      </c>
      <c r="W415" s="70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0" t="n">
        <v>4607091384437</v>
      </c>
      <c r="E416" s="665" t="n"/>
      <c r="F416" s="697" t="n">
        <v>0.88</v>
      </c>
      <c r="G416" s="38" t="n">
        <v>6</v>
      </c>
      <c r="H416" s="697" t="n">
        <v>5.28</v>
      </c>
      <c r="I416" s="69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9" t="n"/>
      <c r="P416" s="699" t="n"/>
      <c r="Q416" s="699" t="n"/>
      <c r="R416" s="665" t="n"/>
      <c r="S416" s="40" t="inlineStr"/>
      <c r="T416" s="40" t="inlineStr"/>
      <c r="U416" s="41" t="inlineStr">
        <is>
          <t>кг</t>
        </is>
      </c>
      <c r="V416" s="700" t="n">
        <v>0</v>
      </c>
      <c r="W416" s="70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0" t="n">
        <v>4607091389104</v>
      </c>
      <c r="E417" s="665" t="n"/>
      <c r="F417" s="697" t="n">
        <v>0.88</v>
      </c>
      <c r="G417" s="38" t="n">
        <v>6</v>
      </c>
      <c r="H417" s="697" t="n">
        <v>5.28</v>
      </c>
      <c r="I417" s="697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9" t="n"/>
      <c r="P417" s="699" t="n"/>
      <c r="Q417" s="699" t="n"/>
      <c r="R417" s="665" t="n"/>
      <c r="S417" s="40" t="inlineStr"/>
      <c r="T417" s="40" t="inlineStr"/>
      <c r="U417" s="41" t="inlineStr">
        <is>
          <t>кг</t>
        </is>
      </c>
      <c r="V417" s="700" t="n">
        <v>0</v>
      </c>
      <c r="W417" s="70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0" t="n">
        <v>4680115880603</v>
      </c>
      <c r="E418" s="665" t="n"/>
      <c r="F418" s="697" t="n">
        <v>0.6</v>
      </c>
      <c r="G418" s="38" t="n">
        <v>6</v>
      </c>
      <c r="H418" s="697" t="n">
        <v>3.6</v>
      </c>
      <c r="I418" s="69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30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9" t="n"/>
      <c r="P418" s="699" t="n"/>
      <c r="Q418" s="699" t="n"/>
      <c r="R418" s="665" t="n"/>
      <c r="S418" s="40" t="inlineStr"/>
      <c r="T418" s="40" t="inlineStr"/>
      <c r="U418" s="41" t="inlineStr">
        <is>
          <t>кг</t>
        </is>
      </c>
      <c r="V418" s="700" t="n">
        <v>0</v>
      </c>
      <c r="W418" s="70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0" t="n">
        <v>4607091389999</v>
      </c>
      <c r="E419" s="665" t="n"/>
      <c r="F419" s="697" t="n">
        <v>0.6</v>
      </c>
      <c r="G419" s="38" t="n">
        <v>6</v>
      </c>
      <c r="H419" s="697" t="n">
        <v>3.6</v>
      </c>
      <c r="I419" s="69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31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9" t="n"/>
      <c r="P419" s="699" t="n"/>
      <c r="Q419" s="699" t="n"/>
      <c r="R419" s="665" t="n"/>
      <c r="S419" s="40" t="inlineStr"/>
      <c r="T419" s="40" t="inlineStr"/>
      <c r="U419" s="41" t="inlineStr">
        <is>
          <t>кг</t>
        </is>
      </c>
      <c r="V419" s="700" t="n">
        <v>0</v>
      </c>
      <c r="W419" s="70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0" t="n">
        <v>4680115882782</v>
      </c>
      <c r="E420" s="665" t="n"/>
      <c r="F420" s="697" t="n">
        <v>0.6</v>
      </c>
      <c r="G420" s="38" t="n">
        <v>6</v>
      </c>
      <c r="H420" s="697" t="n">
        <v>3.6</v>
      </c>
      <c r="I420" s="69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3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9" t="n"/>
      <c r="P420" s="699" t="n"/>
      <c r="Q420" s="699" t="n"/>
      <c r="R420" s="665" t="n"/>
      <c r="S420" s="40" t="inlineStr"/>
      <c r="T420" s="40" t="inlineStr"/>
      <c r="U420" s="41" t="inlineStr">
        <is>
          <t>кг</t>
        </is>
      </c>
      <c r="V420" s="700" t="n">
        <v>0</v>
      </c>
      <c r="W420" s="70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0" t="n">
        <v>4607091389098</v>
      </c>
      <c r="E421" s="665" t="n"/>
      <c r="F421" s="697" t="n">
        <v>0.4</v>
      </c>
      <c r="G421" s="38" t="n">
        <v>6</v>
      </c>
      <c r="H421" s="697" t="n">
        <v>2.4</v>
      </c>
      <c r="I421" s="697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9" t="n"/>
      <c r="P421" s="699" t="n"/>
      <c r="Q421" s="699" t="n"/>
      <c r="R421" s="665" t="n"/>
      <c r="S421" s="40" t="inlineStr"/>
      <c r="T421" s="40" t="inlineStr"/>
      <c r="U421" s="41" t="inlineStr">
        <is>
          <t>кг</t>
        </is>
      </c>
      <c r="V421" s="700" t="n">
        <v>0</v>
      </c>
      <c r="W421" s="701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0" t="n">
        <v>4607091389982</v>
      </c>
      <c r="E422" s="665" t="n"/>
      <c r="F422" s="697" t="n">
        <v>0.6</v>
      </c>
      <c r="G422" s="38" t="n">
        <v>6</v>
      </c>
      <c r="H422" s="697" t="n">
        <v>3.6</v>
      </c>
      <c r="I422" s="697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34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9" t="n"/>
      <c r="P422" s="699" t="n"/>
      <c r="Q422" s="699" t="n"/>
      <c r="R422" s="665" t="n"/>
      <c r="S422" s="40" t="inlineStr"/>
      <c r="T422" s="40" t="inlineStr"/>
      <c r="U422" s="41" t="inlineStr">
        <is>
          <t>кг</t>
        </is>
      </c>
      <c r="V422" s="700" t="n">
        <v>0</v>
      </c>
      <c r="W422" s="701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9" t="n"/>
      <c r="B423" s="327" t="n"/>
      <c r="C423" s="327" t="n"/>
      <c r="D423" s="327" t="n"/>
      <c r="E423" s="327" t="n"/>
      <c r="F423" s="327" t="n"/>
      <c r="G423" s="327" t="n"/>
      <c r="H423" s="327" t="n"/>
      <c r="I423" s="327" t="n"/>
      <c r="J423" s="327" t="n"/>
      <c r="K423" s="327" t="n"/>
      <c r="L423" s="327" t="n"/>
      <c r="M423" s="702" t="n"/>
      <c r="N423" s="703" t="inlineStr">
        <is>
          <t>Итого</t>
        </is>
      </c>
      <c r="O423" s="673" t="n"/>
      <c r="P423" s="673" t="n"/>
      <c r="Q423" s="673" t="n"/>
      <c r="R423" s="673" t="n"/>
      <c r="S423" s="673" t="n"/>
      <c r="T423" s="674" t="n"/>
      <c r="U423" s="43" t="inlineStr">
        <is>
          <t>кор</t>
        </is>
      </c>
      <c r="V423" s="704">
        <f>IFERROR(V414/H414,"0")+IFERROR(V415/H415,"0")+IFERROR(V416/H416,"0")+IFERROR(V417/H417,"0")+IFERROR(V418/H418,"0")+IFERROR(V419/H419,"0")+IFERROR(V420/H420,"0")+IFERROR(V421/H421,"0")+IFERROR(V422/H422,"0")</f>
        <v/>
      </c>
      <c r="W423" s="704">
        <f>IFERROR(W414/H414,"0")+IFERROR(W415/H415,"0")+IFERROR(W416/H416,"0")+IFERROR(W417/H417,"0")+IFERROR(W418/H418,"0")+IFERROR(W419/H419,"0")+IFERROR(W420/H420,"0")+IFERROR(W421/H421,"0")+IFERROR(W422/H422,"0")</f>
        <v/>
      </c>
      <c r="X423" s="70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705" t="n"/>
      <c r="Z423" s="705" t="n"/>
    </row>
    <row r="424">
      <c r="A424" s="327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702" t="n"/>
      <c r="N424" s="703" t="inlineStr">
        <is>
          <t>Итого</t>
        </is>
      </c>
      <c r="O424" s="673" t="n"/>
      <c r="P424" s="673" t="n"/>
      <c r="Q424" s="673" t="n"/>
      <c r="R424" s="673" t="n"/>
      <c r="S424" s="673" t="n"/>
      <c r="T424" s="674" t="n"/>
      <c r="U424" s="43" t="inlineStr">
        <is>
          <t>кг</t>
        </is>
      </c>
      <c r="V424" s="704">
        <f>IFERROR(SUM(V414:V422),"0")</f>
        <v/>
      </c>
      <c r="W424" s="704">
        <f>IFERROR(SUM(W414:W422),"0")</f>
        <v/>
      </c>
      <c r="X424" s="43" t="n"/>
      <c r="Y424" s="705" t="n"/>
      <c r="Z424" s="705" t="n"/>
    </row>
    <row r="425" ht="14.25" customHeight="1">
      <c r="A425" s="344" t="inlineStr">
        <is>
          <t>Ветчины</t>
        </is>
      </c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27" t="n"/>
      <c r="N425" s="327" t="n"/>
      <c r="O425" s="327" t="n"/>
      <c r="P425" s="327" t="n"/>
      <c r="Q425" s="327" t="n"/>
      <c r="R425" s="327" t="n"/>
      <c r="S425" s="327" t="n"/>
      <c r="T425" s="327" t="n"/>
      <c r="U425" s="327" t="n"/>
      <c r="V425" s="327" t="n"/>
      <c r="W425" s="327" t="n"/>
      <c r="X425" s="327" t="n"/>
      <c r="Y425" s="344" t="n"/>
      <c r="Z425" s="344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0" t="n">
        <v>4607091388930</v>
      </c>
      <c r="E426" s="665" t="n"/>
      <c r="F426" s="697" t="n">
        <v>0.88</v>
      </c>
      <c r="G426" s="38" t="n">
        <v>6</v>
      </c>
      <c r="H426" s="697" t="n">
        <v>5.28</v>
      </c>
      <c r="I426" s="697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35">
        <f>HYPERLINK("https://abi.ru/products/Охлажденные/Дугушка/Дугушка/Ветчины/P003146/","Ветчины Дугушка Дугушка Вес б/о Дугушка")</f>
        <v/>
      </c>
      <c r="O426" s="699" t="n"/>
      <c r="P426" s="699" t="n"/>
      <c r="Q426" s="699" t="n"/>
      <c r="R426" s="665" t="n"/>
      <c r="S426" s="40" t="inlineStr"/>
      <c r="T426" s="40" t="inlineStr"/>
      <c r="U426" s="41" t="inlineStr">
        <is>
          <t>кг</t>
        </is>
      </c>
      <c r="V426" s="700" t="n">
        <v>0</v>
      </c>
      <c r="W426" s="701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0" t="n">
        <v>4680115880054</v>
      </c>
      <c r="E427" s="665" t="n"/>
      <c r="F427" s="697" t="n">
        <v>0.6</v>
      </c>
      <c r="G427" s="38" t="n">
        <v>6</v>
      </c>
      <c r="H427" s="697" t="n">
        <v>3.6</v>
      </c>
      <c r="I427" s="697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36">
        <f>HYPERLINK("https://abi.ru/products/Охлажденные/Дугушка/Дугушка/Ветчины/P002993/","Ветчины «Дугушка» Фикс.вес 0,6 П/а ТМ «Дугушка»")</f>
        <v/>
      </c>
      <c r="O427" s="699" t="n"/>
      <c r="P427" s="699" t="n"/>
      <c r="Q427" s="699" t="n"/>
      <c r="R427" s="665" t="n"/>
      <c r="S427" s="40" t="inlineStr"/>
      <c r="T427" s="40" t="inlineStr"/>
      <c r="U427" s="41" t="inlineStr">
        <is>
          <t>кг</t>
        </is>
      </c>
      <c r="V427" s="700" t="n">
        <v>0</v>
      </c>
      <c r="W427" s="701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9" t="n"/>
      <c r="B428" s="327" t="n"/>
      <c r="C428" s="327" t="n"/>
      <c r="D428" s="327" t="n"/>
      <c r="E428" s="327" t="n"/>
      <c r="F428" s="327" t="n"/>
      <c r="G428" s="327" t="n"/>
      <c r="H428" s="327" t="n"/>
      <c r="I428" s="327" t="n"/>
      <c r="J428" s="327" t="n"/>
      <c r="K428" s="327" t="n"/>
      <c r="L428" s="327" t="n"/>
      <c r="M428" s="702" t="n"/>
      <c r="N428" s="703" t="inlineStr">
        <is>
          <t>Итого</t>
        </is>
      </c>
      <c r="O428" s="673" t="n"/>
      <c r="P428" s="673" t="n"/>
      <c r="Q428" s="673" t="n"/>
      <c r="R428" s="673" t="n"/>
      <c r="S428" s="673" t="n"/>
      <c r="T428" s="674" t="n"/>
      <c r="U428" s="43" t="inlineStr">
        <is>
          <t>кор</t>
        </is>
      </c>
      <c r="V428" s="704">
        <f>IFERROR(V426/H426,"0")+IFERROR(V427/H427,"0")</f>
        <v/>
      </c>
      <c r="W428" s="704">
        <f>IFERROR(W426/H426,"0")+IFERROR(W427/H427,"0")</f>
        <v/>
      </c>
      <c r="X428" s="704">
        <f>IFERROR(IF(X426="",0,X426),"0")+IFERROR(IF(X427="",0,X427),"0")</f>
        <v/>
      </c>
      <c r="Y428" s="705" t="n"/>
      <c r="Z428" s="705" t="n"/>
    </row>
    <row r="429">
      <c r="A429" s="327" t="n"/>
      <c r="B429" s="327" t="n"/>
      <c r="C429" s="327" t="n"/>
      <c r="D429" s="327" t="n"/>
      <c r="E429" s="327" t="n"/>
      <c r="F429" s="327" t="n"/>
      <c r="G429" s="327" t="n"/>
      <c r="H429" s="327" t="n"/>
      <c r="I429" s="327" t="n"/>
      <c r="J429" s="327" t="n"/>
      <c r="K429" s="327" t="n"/>
      <c r="L429" s="327" t="n"/>
      <c r="M429" s="702" t="n"/>
      <c r="N429" s="703" t="inlineStr">
        <is>
          <t>Итого</t>
        </is>
      </c>
      <c r="O429" s="673" t="n"/>
      <c r="P429" s="673" t="n"/>
      <c r="Q429" s="673" t="n"/>
      <c r="R429" s="673" t="n"/>
      <c r="S429" s="673" t="n"/>
      <c r="T429" s="674" t="n"/>
      <c r="U429" s="43" t="inlineStr">
        <is>
          <t>кг</t>
        </is>
      </c>
      <c r="V429" s="704">
        <f>IFERROR(SUM(V426:V427),"0")</f>
        <v/>
      </c>
      <c r="W429" s="704">
        <f>IFERROR(SUM(W426:W427),"0")</f>
        <v/>
      </c>
      <c r="X429" s="43" t="n"/>
      <c r="Y429" s="705" t="n"/>
      <c r="Z429" s="705" t="n"/>
    </row>
    <row r="430" ht="14.25" customHeight="1">
      <c r="A430" s="344" t="inlineStr">
        <is>
          <t>Копченые колбасы</t>
        </is>
      </c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27" t="n"/>
      <c r="N430" s="327" t="n"/>
      <c r="O430" s="327" t="n"/>
      <c r="P430" s="327" t="n"/>
      <c r="Q430" s="327" t="n"/>
      <c r="R430" s="327" t="n"/>
      <c r="S430" s="327" t="n"/>
      <c r="T430" s="327" t="n"/>
      <c r="U430" s="327" t="n"/>
      <c r="V430" s="327" t="n"/>
      <c r="W430" s="327" t="n"/>
      <c r="X430" s="327" t="n"/>
      <c r="Y430" s="344" t="n"/>
      <c r="Z430" s="344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0" t="n">
        <v>4680115883116</v>
      </c>
      <c r="E431" s="665" t="n"/>
      <c r="F431" s="697" t="n">
        <v>0.88</v>
      </c>
      <c r="G431" s="38" t="n">
        <v>6</v>
      </c>
      <c r="H431" s="697" t="n">
        <v>5.28</v>
      </c>
      <c r="I431" s="697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3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9" t="n"/>
      <c r="P431" s="699" t="n"/>
      <c r="Q431" s="699" t="n"/>
      <c r="R431" s="665" t="n"/>
      <c r="S431" s="40" t="inlineStr"/>
      <c r="T431" s="40" t="inlineStr"/>
      <c r="U431" s="41" t="inlineStr">
        <is>
          <t>кг</t>
        </is>
      </c>
      <c r="V431" s="700" t="n">
        <v>0</v>
      </c>
      <c r="W431" s="70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0" t="n">
        <v>4680115883093</v>
      </c>
      <c r="E432" s="665" t="n"/>
      <c r="F432" s="697" t="n">
        <v>0.88</v>
      </c>
      <c r="G432" s="38" t="n">
        <v>6</v>
      </c>
      <c r="H432" s="697" t="n">
        <v>5.28</v>
      </c>
      <c r="I432" s="697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9" t="n"/>
      <c r="P432" s="699" t="n"/>
      <c r="Q432" s="699" t="n"/>
      <c r="R432" s="665" t="n"/>
      <c r="S432" s="40" t="inlineStr"/>
      <c r="T432" s="40" t="inlineStr"/>
      <c r="U432" s="41" t="inlineStr">
        <is>
          <t>кг</t>
        </is>
      </c>
      <c r="V432" s="700" t="n">
        <v>0</v>
      </c>
      <c r="W432" s="701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0" t="n">
        <v>4680115883109</v>
      </c>
      <c r="E433" s="665" t="n"/>
      <c r="F433" s="697" t="n">
        <v>0.88</v>
      </c>
      <c r="G433" s="38" t="n">
        <v>6</v>
      </c>
      <c r="H433" s="697" t="n">
        <v>5.28</v>
      </c>
      <c r="I433" s="697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9" t="n"/>
      <c r="P433" s="699" t="n"/>
      <c r="Q433" s="699" t="n"/>
      <c r="R433" s="665" t="n"/>
      <c r="S433" s="40" t="inlineStr"/>
      <c r="T433" s="40" t="inlineStr"/>
      <c r="U433" s="41" t="inlineStr">
        <is>
          <t>кг</t>
        </is>
      </c>
      <c r="V433" s="700" t="n">
        <v>0</v>
      </c>
      <c r="W433" s="701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0" t="n">
        <v>4680115882072</v>
      </c>
      <c r="E434" s="665" t="n"/>
      <c r="F434" s="697" t="n">
        <v>0.6</v>
      </c>
      <c r="G434" s="38" t="n">
        <v>6</v>
      </c>
      <c r="H434" s="697" t="n">
        <v>3.6</v>
      </c>
      <c r="I434" s="697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40" t="inlineStr">
        <is>
          <t>В/к колбасы «Рубленая Запеченная» Фикс.вес 0,6 Вектор ТМ «Дугушка»</t>
        </is>
      </c>
      <c r="O434" s="699" t="n"/>
      <c r="P434" s="699" t="n"/>
      <c r="Q434" s="699" t="n"/>
      <c r="R434" s="665" t="n"/>
      <c r="S434" s="40" t="inlineStr"/>
      <c r="T434" s="40" t="inlineStr"/>
      <c r="U434" s="41" t="inlineStr">
        <is>
          <t>кг</t>
        </is>
      </c>
      <c r="V434" s="700" t="n">
        <v>0</v>
      </c>
      <c r="W434" s="70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0" t="n">
        <v>4680115882102</v>
      </c>
      <c r="E435" s="665" t="n"/>
      <c r="F435" s="697" t="n">
        <v>0.6</v>
      </c>
      <c r="G435" s="38" t="n">
        <v>6</v>
      </c>
      <c r="H435" s="697" t="n">
        <v>3.6</v>
      </c>
      <c r="I435" s="697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41" t="inlineStr">
        <is>
          <t>В/к колбасы «Салями Запеченая» Фикс.вес 0,6 Вектор ТМ «Дугушка»</t>
        </is>
      </c>
      <c r="O435" s="699" t="n"/>
      <c r="P435" s="699" t="n"/>
      <c r="Q435" s="699" t="n"/>
      <c r="R435" s="665" t="n"/>
      <c r="S435" s="40" t="inlineStr"/>
      <c r="T435" s="40" t="inlineStr"/>
      <c r="U435" s="41" t="inlineStr">
        <is>
          <t>кг</t>
        </is>
      </c>
      <c r="V435" s="700" t="n">
        <v>0</v>
      </c>
      <c r="W435" s="701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0" t="n">
        <v>4680115882096</v>
      </c>
      <c r="E436" s="665" t="n"/>
      <c r="F436" s="697" t="n">
        <v>0.6</v>
      </c>
      <c r="G436" s="38" t="n">
        <v>6</v>
      </c>
      <c r="H436" s="697" t="n">
        <v>3.6</v>
      </c>
      <c r="I436" s="697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42" t="inlineStr">
        <is>
          <t>В/к колбасы «Сервелат Запеченный» Фикс.вес 0,6 Вектор ТМ «Дугушка»</t>
        </is>
      </c>
      <c r="O436" s="699" t="n"/>
      <c r="P436" s="699" t="n"/>
      <c r="Q436" s="699" t="n"/>
      <c r="R436" s="665" t="n"/>
      <c r="S436" s="40" t="inlineStr"/>
      <c r="T436" s="40" t="inlineStr"/>
      <c r="U436" s="41" t="inlineStr">
        <is>
          <t>кг</t>
        </is>
      </c>
      <c r="V436" s="700" t="n">
        <v>0</v>
      </c>
      <c r="W436" s="701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9" t="n"/>
      <c r="B437" s="327" t="n"/>
      <c r="C437" s="327" t="n"/>
      <c r="D437" s="327" t="n"/>
      <c r="E437" s="327" t="n"/>
      <c r="F437" s="327" t="n"/>
      <c r="G437" s="327" t="n"/>
      <c r="H437" s="327" t="n"/>
      <c r="I437" s="327" t="n"/>
      <c r="J437" s="327" t="n"/>
      <c r="K437" s="327" t="n"/>
      <c r="L437" s="327" t="n"/>
      <c r="M437" s="702" t="n"/>
      <c r="N437" s="703" t="inlineStr">
        <is>
          <t>Итого</t>
        </is>
      </c>
      <c r="O437" s="673" t="n"/>
      <c r="P437" s="673" t="n"/>
      <c r="Q437" s="673" t="n"/>
      <c r="R437" s="673" t="n"/>
      <c r="S437" s="673" t="n"/>
      <c r="T437" s="674" t="n"/>
      <c r="U437" s="43" t="inlineStr">
        <is>
          <t>кор</t>
        </is>
      </c>
      <c r="V437" s="704">
        <f>IFERROR(V431/H431,"0")+IFERROR(V432/H432,"0")+IFERROR(V433/H433,"0")+IFERROR(V434/H434,"0")+IFERROR(V435/H435,"0")+IFERROR(V436/H436,"0")</f>
        <v/>
      </c>
      <c r="W437" s="704">
        <f>IFERROR(W431/H431,"0")+IFERROR(W432/H432,"0")+IFERROR(W433/H433,"0")+IFERROR(W434/H434,"0")+IFERROR(W435/H435,"0")+IFERROR(W436/H436,"0")</f>
        <v/>
      </c>
      <c r="X437" s="704">
        <f>IFERROR(IF(X431="",0,X431),"0")+IFERROR(IF(X432="",0,X432),"0")+IFERROR(IF(X433="",0,X433),"0")+IFERROR(IF(X434="",0,X434),"0")+IFERROR(IF(X435="",0,X435),"0")+IFERROR(IF(X436="",0,X436),"0")</f>
        <v/>
      </c>
      <c r="Y437" s="705" t="n"/>
      <c r="Z437" s="705" t="n"/>
    </row>
    <row r="438">
      <c r="A438" s="327" t="n"/>
      <c r="B438" s="327" t="n"/>
      <c r="C438" s="327" t="n"/>
      <c r="D438" s="327" t="n"/>
      <c r="E438" s="327" t="n"/>
      <c r="F438" s="327" t="n"/>
      <c r="G438" s="327" t="n"/>
      <c r="H438" s="327" t="n"/>
      <c r="I438" s="327" t="n"/>
      <c r="J438" s="327" t="n"/>
      <c r="K438" s="327" t="n"/>
      <c r="L438" s="327" t="n"/>
      <c r="M438" s="702" t="n"/>
      <c r="N438" s="703" t="inlineStr">
        <is>
          <t>Итого</t>
        </is>
      </c>
      <c r="O438" s="673" t="n"/>
      <c r="P438" s="673" t="n"/>
      <c r="Q438" s="673" t="n"/>
      <c r="R438" s="673" t="n"/>
      <c r="S438" s="673" t="n"/>
      <c r="T438" s="674" t="n"/>
      <c r="U438" s="43" t="inlineStr">
        <is>
          <t>кг</t>
        </is>
      </c>
      <c r="V438" s="704">
        <f>IFERROR(SUM(V431:V436),"0")</f>
        <v/>
      </c>
      <c r="W438" s="704">
        <f>IFERROR(SUM(W431:W436),"0")</f>
        <v/>
      </c>
      <c r="X438" s="43" t="n"/>
      <c r="Y438" s="705" t="n"/>
      <c r="Z438" s="705" t="n"/>
    </row>
    <row r="439" ht="14.25" customHeight="1">
      <c r="A439" s="344" t="inlineStr">
        <is>
          <t>Сосиски</t>
        </is>
      </c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27" t="n"/>
      <c r="N439" s="327" t="n"/>
      <c r="O439" s="327" t="n"/>
      <c r="P439" s="327" t="n"/>
      <c r="Q439" s="327" t="n"/>
      <c r="R439" s="327" t="n"/>
      <c r="S439" s="327" t="n"/>
      <c r="T439" s="327" t="n"/>
      <c r="U439" s="327" t="n"/>
      <c r="V439" s="327" t="n"/>
      <c r="W439" s="327" t="n"/>
      <c r="X439" s="327" t="n"/>
      <c r="Y439" s="344" t="n"/>
      <c r="Z439" s="344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0" t="n">
        <v>4607091383409</v>
      </c>
      <c r="E440" s="665" t="n"/>
      <c r="F440" s="697" t="n">
        <v>1.3</v>
      </c>
      <c r="G440" s="38" t="n">
        <v>6</v>
      </c>
      <c r="H440" s="697" t="n">
        <v>7.8</v>
      </c>
      <c r="I440" s="697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43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9" t="n"/>
      <c r="P440" s="699" t="n"/>
      <c r="Q440" s="699" t="n"/>
      <c r="R440" s="665" t="n"/>
      <c r="S440" s="40" t="inlineStr"/>
      <c r="T440" s="40" t="inlineStr"/>
      <c r="U440" s="41" t="inlineStr">
        <is>
          <t>кг</t>
        </is>
      </c>
      <c r="V440" s="700" t="n">
        <v>0</v>
      </c>
      <c r="W440" s="701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0" t="n">
        <v>4607091383416</v>
      </c>
      <c r="E441" s="665" t="n"/>
      <c r="F441" s="697" t="n">
        <v>1.3</v>
      </c>
      <c r="G441" s="38" t="n">
        <v>6</v>
      </c>
      <c r="H441" s="697" t="n">
        <v>7.8</v>
      </c>
      <c r="I441" s="697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4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9" t="n"/>
      <c r="P441" s="699" t="n"/>
      <c r="Q441" s="699" t="n"/>
      <c r="R441" s="665" t="n"/>
      <c r="S441" s="40" t="inlineStr"/>
      <c r="T441" s="40" t="inlineStr"/>
      <c r="U441" s="41" t="inlineStr">
        <is>
          <t>кг</t>
        </is>
      </c>
      <c r="V441" s="700" t="n">
        <v>0</v>
      </c>
      <c r="W441" s="701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9" t="n"/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702" t="n"/>
      <c r="N442" s="703" t="inlineStr">
        <is>
          <t>Итого</t>
        </is>
      </c>
      <c r="O442" s="673" t="n"/>
      <c r="P442" s="673" t="n"/>
      <c r="Q442" s="673" t="n"/>
      <c r="R442" s="673" t="n"/>
      <c r="S442" s="673" t="n"/>
      <c r="T442" s="674" t="n"/>
      <c r="U442" s="43" t="inlineStr">
        <is>
          <t>кор</t>
        </is>
      </c>
      <c r="V442" s="704">
        <f>IFERROR(V440/H440,"0")+IFERROR(V441/H441,"0")</f>
        <v/>
      </c>
      <c r="W442" s="704">
        <f>IFERROR(W440/H440,"0")+IFERROR(W441/H441,"0")</f>
        <v/>
      </c>
      <c r="X442" s="704">
        <f>IFERROR(IF(X440="",0,X440),"0")+IFERROR(IF(X441="",0,X441),"0")</f>
        <v/>
      </c>
      <c r="Y442" s="705" t="n"/>
      <c r="Z442" s="705" t="n"/>
    </row>
    <row r="443">
      <c r="A443" s="327" t="n"/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702" t="n"/>
      <c r="N443" s="703" t="inlineStr">
        <is>
          <t>Итого</t>
        </is>
      </c>
      <c r="O443" s="673" t="n"/>
      <c r="P443" s="673" t="n"/>
      <c r="Q443" s="673" t="n"/>
      <c r="R443" s="673" t="n"/>
      <c r="S443" s="673" t="n"/>
      <c r="T443" s="674" t="n"/>
      <c r="U443" s="43" t="inlineStr">
        <is>
          <t>кг</t>
        </is>
      </c>
      <c r="V443" s="704">
        <f>IFERROR(SUM(V440:V441),"0")</f>
        <v/>
      </c>
      <c r="W443" s="704">
        <f>IFERROR(SUM(W440:W441),"0")</f>
        <v/>
      </c>
      <c r="X443" s="43" t="n"/>
      <c r="Y443" s="705" t="n"/>
      <c r="Z443" s="705" t="n"/>
    </row>
    <row r="444" ht="27.75" customHeight="1">
      <c r="A444" s="354" t="inlineStr">
        <is>
          <t>Зареченские</t>
        </is>
      </c>
      <c r="B444" s="696" t="n"/>
      <c r="C444" s="696" t="n"/>
      <c r="D444" s="696" t="n"/>
      <c r="E444" s="696" t="n"/>
      <c r="F444" s="696" t="n"/>
      <c r="G444" s="696" t="n"/>
      <c r="H444" s="696" t="n"/>
      <c r="I444" s="696" t="n"/>
      <c r="J444" s="696" t="n"/>
      <c r="K444" s="696" t="n"/>
      <c r="L444" s="696" t="n"/>
      <c r="M444" s="696" t="n"/>
      <c r="N444" s="696" t="n"/>
      <c r="O444" s="696" t="n"/>
      <c r="P444" s="696" t="n"/>
      <c r="Q444" s="696" t="n"/>
      <c r="R444" s="696" t="n"/>
      <c r="S444" s="696" t="n"/>
      <c r="T444" s="696" t="n"/>
      <c r="U444" s="696" t="n"/>
      <c r="V444" s="696" t="n"/>
      <c r="W444" s="696" t="n"/>
      <c r="X444" s="696" t="n"/>
      <c r="Y444" s="55" t="n"/>
      <c r="Z444" s="55" t="n"/>
    </row>
    <row r="445" ht="16.5" customHeight="1">
      <c r="A445" s="355" t="inlineStr">
        <is>
          <t>Зареченские продукты</t>
        </is>
      </c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27" t="n"/>
      <c r="N445" s="327" t="n"/>
      <c r="O445" s="327" t="n"/>
      <c r="P445" s="327" t="n"/>
      <c r="Q445" s="327" t="n"/>
      <c r="R445" s="327" t="n"/>
      <c r="S445" s="327" t="n"/>
      <c r="T445" s="327" t="n"/>
      <c r="U445" s="327" t="n"/>
      <c r="V445" s="327" t="n"/>
      <c r="W445" s="327" t="n"/>
      <c r="X445" s="327" t="n"/>
      <c r="Y445" s="355" t="n"/>
      <c r="Z445" s="355" t="n"/>
    </row>
    <row r="446" ht="14.25" customHeight="1">
      <c r="A446" s="344" t="inlineStr">
        <is>
          <t>Вареные колбасы</t>
        </is>
      </c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27" t="n"/>
      <c r="N446" s="327" t="n"/>
      <c r="O446" s="327" t="n"/>
      <c r="P446" s="327" t="n"/>
      <c r="Q446" s="327" t="n"/>
      <c r="R446" s="327" t="n"/>
      <c r="S446" s="327" t="n"/>
      <c r="T446" s="327" t="n"/>
      <c r="U446" s="327" t="n"/>
      <c r="V446" s="327" t="n"/>
      <c r="W446" s="327" t="n"/>
      <c r="X446" s="327" t="n"/>
      <c r="Y446" s="344" t="n"/>
      <c r="Z446" s="344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0" t="n">
        <v>4640242180441</v>
      </c>
      <c r="E447" s="665" t="n"/>
      <c r="F447" s="697" t="n">
        <v>1.5</v>
      </c>
      <c r="G447" s="38" t="n">
        <v>8</v>
      </c>
      <c r="H447" s="697" t="n">
        <v>12</v>
      </c>
      <c r="I447" s="697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45" t="inlineStr">
        <is>
          <t>Вареные колбасы «Муромская» Весовой п/а ТМ «Зареченские»</t>
        </is>
      </c>
      <c r="O447" s="699" t="n"/>
      <c r="P447" s="699" t="n"/>
      <c r="Q447" s="699" t="n"/>
      <c r="R447" s="665" t="n"/>
      <c r="S447" s="40" t="inlineStr"/>
      <c r="T447" s="40" t="inlineStr"/>
      <c r="U447" s="41" t="inlineStr">
        <is>
          <t>кг</t>
        </is>
      </c>
      <c r="V447" s="700" t="n">
        <v>0</v>
      </c>
      <c r="W447" s="70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0" t="n">
        <v>4640242180564</v>
      </c>
      <c r="E448" s="665" t="n"/>
      <c r="F448" s="697" t="n">
        <v>1.5</v>
      </c>
      <c r="G448" s="38" t="n">
        <v>8</v>
      </c>
      <c r="H448" s="697" t="n">
        <v>12</v>
      </c>
      <c r="I448" s="697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46" t="inlineStr">
        <is>
          <t>Вареные колбасы «Нежная» НТУ Весовые П/а ТМ «Зареченские»</t>
        </is>
      </c>
      <c r="O448" s="699" t="n"/>
      <c r="P448" s="699" t="n"/>
      <c r="Q448" s="699" t="n"/>
      <c r="R448" s="665" t="n"/>
      <c r="S448" s="40" t="inlineStr"/>
      <c r="T448" s="40" t="inlineStr"/>
      <c r="U448" s="41" t="inlineStr">
        <is>
          <t>кг</t>
        </is>
      </c>
      <c r="V448" s="700" t="n">
        <v>0</v>
      </c>
      <c r="W448" s="701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9" t="n"/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702" t="n"/>
      <c r="N449" s="703" t="inlineStr">
        <is>
          <t>Итого</t>
        </is>
      </c>
      <c r="O449" s="673" t="n"/>
      <c r="P449" s="673" t="n"/>
      <c r="Q449" s="673" t="n"/>
      <c r="R449" s="673" t="n"/>
      <c r="S449" s="673" t="n"/>
      <c r="T449" s="674" t="n"/>
      <c r="U449" s="43" t="inlineStr">
        <is>
          <t>кор</t>
        </is>
      </c>
      <c r="V449" s="704">
        <f>IFERROR(V447/H447,"0")+IFERROR(V448/H448,"0")</f>
        <v/>
      </c>
      <c r="W449" s="704">
        <f>IFERROR(W447/H447,"0")+IFERROR(W448/H448,"0")</f>
        <v/>
      </c>
      <c r="X449" s="704">
        <f>IFERROR(IF(X447="",0,X447),"0")+IFERROR(IF(X448="",0,X448),"0")</f>
        <v/>
      </c>
      <c r="Y449" s="705" t="n"/>
      <c r="Z449" s="705" t="n"/>
    </row>
    <row r="450">
      <c r="A450" s="327" t="n"/>
      <c r="B450" s="327" t="n"/>
      <c r="C450" s="327" t="n"/>
      <c r="D450" s="327" t="n"/>
      <c r="E450" s="327" t="n"/>
      <c r="F450" s="327" t="n"/>
      <c r="G450" s="327" t="n"/>
      <c r="H450" s="327" t="n"/>
      <c r="I450" s="327" t="n"/>
      <c r="J450" s="327" t="n"/>
      <c r="K450" s="327" t="n"/>
      <c r="L450" s="327" t="n"/>
      <c r="M450" s="702" t="n"/>
      <c r="N450" s="703" t="inlineStr">
        <is>
          <t>Итого</t>
        </is>
      </c>
      <c r="O450" s="673" t="n"/>
      <c r="P450" s="673" t="n"/>
      <c r="Q450" s="673" t="n"/>
      <c r="R450" s="673" t="n"/>
      <c r="S450" s="673" t="n"/>
      <c r="T450" s="674" t="n"/>
      <c r="U450" s="43" t="inlineStr">
        <is>
          <t>кг</t>
        </is>
      </c>
      <c r="V450" s="704">
        <f>IFERROR(SUM(V447:V448),"0")</f>
        <v/>
      </c>
      <c r="W450" s="704">
        <f>IFERROR(SUM(W447:W448),"0")</f>
        <v/>
      </c>
      <c r="X450" s="43" t="n"/>
      <c r="Y450" s="705" t="n"/>
      <c r="Z450" s="705" t="n"/>
    </row>
    <row r="451" ht="14.25" customHeight="1">
      <c r="A451" s="344" t="inlineStr">
        <is>
          <t>Ветчины</t>
        </is>
      </c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327" t="n"/>
      <c r="N451" s="327" t="n"/>
      <c r="O451" s="327" t="n"/>
      <c r="P451" s="327" t="n"/>
      <c r="Q451" s="327" t="n"/>
      <c r="R451" s="327" t="n"/>
      <c r="S451" s="327" t="n"/>
      <c r="T451" s="327" t="n"/>
      <c r="U451" s="327" t="n"/>
      <c r="V451" s="327" t="n"/>
      <c r="W451" s="327" t="n"/>
      <c r="X451" s="327" t="n"/>
      <c r="Y451" s="344" t="n"/>
      <c r="Z451" s="344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0" t="n">
        <v>4640242180526</v>
      </c>
      <c r="E452" s="665" t="n"/>
      <c r="F452" s="697" t="n">
        <v>1.8</v>
      </c>
      <c r="G452" s="38" t="n">
        <v>6</v>
      </c>
      <c r="H452" s="697" t="n">
        <v>10.8</v>
      </c>
      <c r="I452" s="697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47" t="inlineStr">
        <is>
          <t>Ветчины «Нежная» Весовой п/а ТМ «Зареченские» большой батон</t>
        </is>
      </c>
      <c r="O452" s="699" t="n"/>
      <c r="P452" s="699" t="n"/>
      <c r="Q452" s="699" t="n"/>
      <c r="R452" s="665" t="n"/>
      <c r="S452" s="40" t="inlineStr"/>
      <c r="T452" s="40" t="inlineStr"/>
      <c r="U452" s="41" t="inlineStr">
        <is>
          <t>кг</t>
        </is>
      </c>
      <c r="V452" s="700" t="n">
        <v>0</v>
      </c>
      <c r="W452" s="701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0" t="n">
        <v>4640242180519</v>
      </c>
      <c r="E453" s="665" t="n"/>
      <c r="F453" s="697" t="n">
        <v>1.35</v>
      </c>
      <c r="G453" s="38" t="n">
        <v>8</v>
      </c>
      <c r="H453" s="697" t="n">
        <v>10.8</v>
      </c>
      <c r="I453" s="697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8" t="inlineStr">
        <is>
          <t>Ветчины «Нежная» Весовой п/а ТМ «Зареченские»</t>
        </is>
      </c>
      <c r="O453" s="699" t="n"/>
      <c r="P453" s="699" t="n"/>
      <c r="Q453" s="699" t="n"/>
      <c r="R453" s="665" t="n"/>
      <c r="S453" s="40" t="inlineStr"/>
      <c r="T453" s="40" t="inlineStr"/>
      <c r="U453" s="41" t="inlineStr">
        <is>
          <t>кг</t>
        </is>
      </c>
      <c r="V453" s="700" t="n">
        <v>0</v>
      </c>
      <c r="W453" s="70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9" t="n"/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702" t="n"/>
      <c r="N454" s="703" t="inlineStr">
        <is>
          <t>Итого</t>
        </is>
      </c>
      <c r="O454" s="673" t="n"/>
      <c r="P454" s="673" t="n"/>
      <c r="Q454" s="673" t="n"/>
      <c r="R454" s="673" t="n"/>
      <c r="S454" s="673" t="n"/>
      <c r="T454" s="674" t="n"/>
      <c r="U454" s="43" t="inlineStr">
        <is>
          <t>кор</t>
        </is>
      </c>
      <c r="V454" s="704">
        <f>IFERROR(V452/H452,"0")+IFERROR(V453/H453,"0")</f>
        <v/>
      </c>
      <c r="W454" s="704">
        <f>IFERROR(W452/H452,"0")+IFERROR(W453/H453,"0")</f>
        <v/>
      </c>
      <c r="X454" s="704">
        <f>IFERROR(IF(X452="",0,X452),"0")+IFERROR(IF(X453="",0,X453),"0")</f>
        <v/>
      </c>
      <c r="Y454" s="705" t="n"/>
      <c r="Z454" s="705" t="n"/>
    </row>
    <row r="455">
      <c r="A455" s="327" t="n"/>
      <c r="B455" s="327" t="n"/>
      <c r="C455" s="327" t="n"/>
      <c r="D455" s="327" t="n"/>
      <c r="E455" s="327" t="n"/>
      <c r="F455" s="327" t="n"/>
      <c r="G455" s="327" t="n"/>
      <c r="H455" s="327" t="n"/>
      <c r="I455" s="327" t="n"/>
      <c r="J455" s="327" t="n"/>
      <c r="K455" s="327" t="n"/>
      <c r="L455" s="327" t="n"/>
      <c r="M455" s="702" t="n"/>
      <c r="N455" s="703" t="inlineStr">
        <is>
          <t>Итого</t>
        </is>
      </c>
      <c r="O455" s="673" t="n"/>
      <c r="P455" s="673" t="n"/>
      <c r="Q455" s="673" t="n"/>
      <c r="R455" s="673" t="n"/>
      <c r="S455" s="673" t="n"/>
      <c r="T455" s="674" t="n"/>
      <c r="U455" s="43" t="inlineStr">
        <is>
          <t>кг</t>
        </is>
      </c>
      <c r="V455" s="704">
        <f>IFERROR(SUM(V452:V453),"0")</f>
        <v/>
      </c>
      <c r="W455" s="704">
        <f>IFERROR(SUM(W452:W453),"0")</f>
        <v/>
      </c>
      <c r="X455" s="43" t="n"/>
      <c r="Y455" s="705" t="n"/>
      <c r="Z455" s="705" t="n"/>
    </row>
    <row r="456" ht="14.25" customHeight="1">
      <c r="A456" s="344" t="inlineStr">
        <is>
          <t>Копченые колбасы</t>
        </is>
      </c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327" t="n"/>
      <c r="N456" s="327" t="n"/>
      <c r="O456" s="327" t="n"/>
      <c r="P456" s="327" t="n"/>
      <c r="Q456" s="327" t="n"/>
      <c r="R456" s="327" t="n"/>
      <c r="S456" s="327" t="n"/>
      <c r="T456" s="327" t="n"/>
      <c r="U456" s="327" t="n"/>
      <c r="V456" s="327" t="n"/>
      <c r="W456" s="327" t="n"/>
      <c r="X456" s="327" t="n"/>
      <c r="Y456" s="344" t="n"/>
      <c r="Z456" s="344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30" t="n">
        <v>4640242180489</v>
      </c>
      <c r="E457" s="665" t="n"/>
      <c r="F457" s="697" t="n">
        <v>0.28</v>
      </c>
      <c r="G457" s="38" t="n">
        <v>6</v>
      </c>
      <c r="H457" s="697" t="n">
        <v>1.68</v>
      </c>
      <c r="I457" s="697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49" t="inlineStr">
        <is>
          <t>В/к колбасы «Сервелат Рижский» срез Фикс.вес 0,28 Фиброуз в/у ТМ «Зареченские»</t>
        </is>
      </c>
      <c r="O457" s="699" t="n"/>
      <c r="P457" s="699" t="n"/>
      <c r="Q457" s="699" t="n"/>
      <c r="R457" s="665" t="n"/>
      <c r="S457" s="40" t="inlineStr">
        <is>
          <t>03.01.2024</t>
        </is>
      </c>
      <c r="T457" s="40" t="inlineStr"/>
      <c r="U457" s="41" t="inlineStr">
        <is>
          <t>кг</t>
        </is>
      </c>
      <c r="V457" s="700" t="n">
        <v>0</v>
      </c>
      <c r="W457" s="701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7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30" t="n">
        <v>4640242180816</v>
      </c>
      <c r="E458" s="665" t="n"/>
      <c r="F458" s="697" t="n">
        <v>0.7</v>
      </c>
      <c r="G458" s="38" t="n">
        <v>6</v>
      </c>
      <c r="H458" s="697" t="n">
        <v>4.2</v>
      </c>
      <c r="I458" s="697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50" t="inlineStr">
        <is>
          <t>Копченые колбасы «Сервелат Пражский» Весовой фиброуз ТМ «Зареченские»</t>
        </is>
      </c>
      <c r="O458" s="699" t="n"/>
      <c r="P458" s="699" t="n"/>
      <c r="Q458" s="699" t="n"/>
      <c r="R458" s="665" t="n"/>
      <c r="S458" s="40" t="inlineStr"/>
      <c r="T458" s="40" t="inlineStr"/>
      <c r="U458" s="41" t="inlineStr">
        <is>
          <t>кг</t>
        </is>
      </c>
      <c r="V458" s="700" t="n">
        <v>0</v>
      </c>
      <c r="W458" s="701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30" t="n">
        <v>4640242180595</v>
      </c>
      <c r="E459" s="665" t="n"/>
      <c r="F459" s="697" t="n">
        <v>0.7</v>
      </c>
      <c r="G459" s="38" t="n">
        <v>6</v>
      </c>
      <c r="H459" s="697" t="n">
        <v>4.2</v>
      </c>
      <c r="I459" s="697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51" t="inlineStr">
        <is>
          <t>В/к колбасы «Сервелат Рижский» НТУ Весовые Фиброуз в/у ТМ «Зареченские»</t>
        </is>
      </c>
      <c r="O459" s="699" t="n"/>
      <c r="P459" s="699" t="n"/>
      <c r="Q459" s="699" t="n"/>
      <c r="R459" s="665" t="n"/>
      <c r="S459" s="40" t="inlineStr"/>
      <c r="T459" s="40" t="inlineStr"/>
      <c r="U459" s="41" t="inlineStr">
        <is>
          <t>кг</t>
        </is>
      </c>
      <c r="V459" s="700" t="n">
        <v>0</v>
      </c>
      <c r="W459" s="701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30" t="n">
        <v>4640242180908</v>
      </c>
      <c r="E460" s="665" t="n"/>
      <c r="F460" s="697" t="n">
        <v>0.28</v>
      </c>
      <c r="G460" s="38" t="n">
        <v>6</v>
      </c>
      <c r="H460" s="697" t="n">
        <v>1.68</v>
      </c>
      <c r="I460" s="697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52" t="inlineStr">
        <is>
          <t>Копченые колбасы «Сервелат Пражский» срез Фикс.вес 0,28 фиброуз в/у ТМ «Зареченские»</t>
        </is>
      </c>
      <c r="O460" s="699" t="n"/>
      <c r="P460" s="699" t="n"/>
      <c r="Q460" s="699" t="n"/>
      <c r="R460" s="665" t="n"/>
      <c r="S460" s="40" t="inlineStr">
        <is>
          <t>03.01.2024</t>
        </is>
      </c>
      <c r="T460" s="40" t="inlineStr"/>
      <c r="U460" s="41" t="inlineStr">
        <is>
          <t>кг</t>
        </is>
      </c>
      <c r="V460" s="700" t="n">
        <v>0</v>
      </c>
      <c r="W460" s="701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39" t="n"/>
      <c r="B461" s="327" t="n"/>
      <c r="C461" s="327" t="n"/>
      <c r="D461" s="327" t="n"/>
      <c r="E461" s="327" t="n"/>
      <c r="F461" s="327" t="n"/>
      <c r="G461" s="327" t="n"/>
      <c r="H461" s="327" t="n"/>
      <c r="I461" s="327" t="n"/>
      <c r="J461" s="327" t="n"/>
      <c r="K461" s="327" t="n"/>
      <c r="L461" s="327" t="n"/>
      <c r="M461" s="702" t="n"/>
      <c r="N461" s="703" t="inlineStr">
        <is>
          <t>Итого</t>
        </is>
      </c>
      <c r="O461" s="673" t="n"/>
      <c r="P461" s="673" t="n"/>
      <c r="Q461" s="673" t="n"/>
      <c r="R461" s="673" t="n"/>
      <c r="S461" s="673" t="n"/>
      <c r="T461" s="674" t="n"/>
      <c r="U461" s="43" t="inlineStr">
        <is>
          <t>кор</t>
        </is>
      </c>
      <c r="V461" s="704">
        <f>IFERROR(V457/H457,"0")+IFERROR(V458/H458,"0")+IFERROR(V459/H459,"0")+IFERROR(V460/H460,"0")</f>
        <v/>
      </c>
      <c r="W461" s="704">
        <f>IFERROR(W457/H457,"0")+IFERROR(W458/H458,"0")+IFERROR(W459/H459,"0")+IFERROR(W460/H460,"0")</f>
        <v/>
      </c>
      <c r="X461" s="704">
        <f>IFERROR(IF(X457="",0,X457),"0")+IFERROR(IF(X458="",0,X458),"0")+IFERROR(IF(X459="",0,X459),"0")+IFERROR(IF(X460="",0,X460),"0")</f>
        <v/>
      </c>
      <c r="Y461" s="705" t="n"/>
      <c r="Z461" s="705" t="n"/>
    </row>
    <row r="462">
      <c r="A462" s="327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702" t="n"/>
      <c r="N462" s="703" t="inlineStr">
        <is>
          <t>Итого</t>
        </is>
      </c>
      <c r="O462" s="673" t="n"/>
      <c r="P462" s="673" t="n"/>
      <c r="Q462" s="673" t="n"/>
      <c r="R462" s="673" t="n"/>
      <c r="S462" s="673" t="n"/>
      <c r="T462" s="674" t="n"/>
      <c r="U462" s="43" t="inlineStr">
        <is>
          <t>кг</t>
        </is>
      </c>
      <c r="V462" s="704">
        <f>IFERROR(SUM(V457:V460),"0")</f>
        <v/>
      </c>
      <c r="W462" s="704">
        <f>IFERROR(SUM(W457:W460),"0")</f>
        <v/>
      </c>
      <c r="X462" s="43" t="n"/>
      <c r="Y462" s="705" t="n"/>
      <c r="Z462" s="705" t="n"/>
    </row>
    <row r="463" ht="14.25" customHeight="1">
      <c r="A463" s="344" t="inlineStr">
        <is>
          <t>Сосиски</t>
        </is>
      </c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327" t="n"/>
      <c r="N463" s="327" t="n"/>
      <c r="O463" s="327" t="n"/>
      <c r="P463" s="327" t="n"/>
      <c r="Q463" s="327" t="n"/>
      <c r="R463" s="327" t="n"/>
      <c r="S463" s="327" t="n"/>
      <c r="T463" s="327" t="n"/>
      <c r="U463" s="327" t="n"/>
      <c r="V463" s="327" t="n"/>
      <c r="W463" s="327" t="n"/>
      <c r="X463" s="327" t="n"/>
      <c r="Y463" s="344" t="n"/>
      <c r="Z463" s="344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30" t="n">
        <v>4640242181233</v>
      </c>
      <c r="E464" s="665" t="n"/>
      <c r="F464" s="697" t="n">
        <v>0.3</v>
      </c>
      <c r="G464" s="38" t="n">
        <v>6</v>
      </c>
      <c r="H464" s="697" t="n">
        <v>1.8</v>
      </c>
      <c r="I464" s="697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3" t="inlineStr">
        <is>
          <t>Сосиски «Датские» Фикс.вес 0,3 П/а мгс ТМ «Зареченские»</t>
        </is>
      </c>
      <c r="O464" s="699" t="n"/>
      <c r="P464" s="699" t="n"/>
      <c r="Q464" s="699" t="n"/>
      <c r="R464" s="665" t="n"/>
      <c r="S464" s="40" t="inlineStr">
        <is>
          <t>03.01.2024</t>
        </is>
      </c>
      <c r="T464" s="40" t="inlineStr"/>
      <c r="U464" s="41" t="inlineStr">
        <is>
          <t>кг</t>
        </is>
      </c>
      <c r="V464" s="700" t="n">
        <v>0</v>
      </c>
      <c r="W464" s="701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21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30" t="n">
        <v>4640242181226</v>
      </c>
      <c r="E465" s="665" t="n"/>
      <c r="F465" s="697" t="n">
        <v>0.3</v>
      </c>
      <c r="G465" s="38" t="n">
        <v>6</v>
      </c>
      <c r="H465" s="697" t="n">
        <v>1.8</v>
      </c>
      <c r="I465" s="697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54" t="inlineStr">
        <is>
          <t>Сосиски «Сочные» Фикс.Вес 0,3 п/а ТМ «Зареченские»</t>
        </is>
      </c>
      <c r="O465" s="699" t="n"/>
      <c r="P465" s="699" t="n"/>
      <c r="Q465" s="699" t="n"/>
      <c r="R465" s="665" t="n"/>
      <c r="S465" s="40" t="inlineStr">
        <is>
          <t>03.01.2024</t>
        </is>
      </c>
      <c r="T465" s="40" t="inlineStr"/>
      <c r="U465" s="41" t="inlineStr">
        <is>
          <t>кг</t>
        </is>
      </c>
      <c r="V465" s="700" t="n">
        <v>0</v>
      </c>
      <c r="W465" s="701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22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30" t="n">
        <v>4680115880870</v>
      </c>
      <c r="E466" s="665" t="n"/>
      <c r="F466" s="697" t="n">
        <v>1.3</v>
      </c>
      <c r="G466" s="38" t="n">
        <v>6</v>
      </c>
      <c r="H466" s="697" t="n">
        <v>7.8</v>
      </c>
      <c r="I466" s="697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99" t="n"/>
      <c r="P466" s="699" t="n"/>
      <c r="Q466" s="699" t="n"/>
      <c r="R466" s="665" t="n"/>
      <c r="S466" s="40" t="inlineStr"/>
      <c r="T466" s="40" t="inlineStr"/>
      <c r="U466" s="41" t="inlineStr">
        <is>
          <t>кг</t>
        </is>
      </c>
      <c r="V466" s="700" t="n">
        <v>0</v>
      </c>
      <c r="W466" s="701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3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30" t="n">
        <v>4640242180540</v>
      </c>
      <c r="E467" s="665" t="n"/>
      <c r="F467" s="697" t="n">
        <v>1.3</v>
      </c>
      <c r="G467" s="38" t="n">
        <v>6</v>
      </c>
      <c r="H467" s="697" t="n">
        <v>7.8</v>
      </c>
      <c r="I467" s="697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56" t="inlineStr">
        <is>
          <t>Сосиски «Сочные» Весовой п/а ТМ «Зареченские»</t>
        </is>
      </c>
      <c r="O467" s="699" t="n"/>
      <c r="P467" s="699" t="n"/>
      <c r="Q467" s="699" t="n"/>
      <c r="R467" s="665" t="n"/>
      <c r="S467" s="40" t="inlineStr"/>
      <c r="T467" s="40" t="inlineStr"/>
      <c r="U467" s="41" t="inlineStr">
        <is>
          <t>кг</t>
        </is>
      </c>
      <c r="V467" s="700" t="n">
        <v>0</v>
      </c>
      <c r="W467" s="701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24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30" t="n">
        <v>4640242180557</v>
      </c>
      <c r="E468" s="665" t="n"/>
      <c r="F468" s="697" t="n">
        <v>0.5</v>
      </c>
      <c r="G468" s="38" t="n">
        <v>6</v>
      </c>
      <c r="H468" s="697" t="n">
        <v>3</v>
      </c>
      <c r="I468" s="697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57" t="inlineStr">
        <is>
          <t>Сосиски «Сочные» Фикс.вес 0,5 п/а ТМ «Зареченские»</t>
        </is>
      </c>
      <c r="O468" s="699" t="n"/>
      <c r="P468" s="699" t="n"/>
      <c r="Q468" s="699" t="n"/>
      <c r="R468" s="665" t="n"/>
      <c r="S468" s="40" t="inlineStr"/>
      <c r="T468" s="40" t="inlineStr"/>
      <c r="U468" s="41" t="inlineStr">
        <is>
          <t>кг</t>
        </is>
      </c>
      <c r="V468" s="700" t="n">
        <v>0</v>
      </c>
      <c r="W468" s="701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25" t="inlineStr">
        <is>
          <t>КИ</t>
        </is>
      </c>
    </row>
    <row r="469">
      <c r="A469" s="339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702" t="n"/>
      <c r="N469" s="703" t="inlineStr">
        <is>
          <t>Итого</t>
        </is>
      </c>
      <c r="O469" s="673" t="n"/>
      <c r="P469" s="673" t="n"/>
      <c r="Q469" s="673" t="n"/>
      <c r="R469" s="673" t="n"/>
      <c r="S469" s="673" t="n"/>
      <c r="T469" s="674" t="n"/>
      <c r="U469" s="43" t="inlineStr">
        <is>
          <t>кор</t>
        </is>
      </c>
      <c r="V469" s="704">
        <f>IFERROR(V464/H464,"0")+IFERROR(V465/H465,"0")+IFERROR(V466/H466,"0")+IFERROR(V467/H467,"0")+IFERROR(V468/H468,"0")</f>
        <v/>
      </c>
      <c r="W469" s="704">
        <f>IFERROR(W464/H464,"0")+IFERROR(W465/H465,"0")+IFERROR(W466/H466,"0")+IFERROR(W467/H467,"0")+IFERROR(W468/H468,"0")</f>
        <v/>
      </c>
      <c r="X469" s="704">
        <f>IFERROR(IF(X464="",0,X464),"0")+IFERROR(IF(X465="",0,X465),"0")+IFERROR(IF(X466="",0,X466),"0")+IFERROR(IF(X467="",0,X467),"0")+IFERROR(IF(X468="",0,X468),"0")</f>
        <v/>
      </c>
      <c r="Y469" s="705" t="n"/>
      <c r="Z469" s="705" t="n"/>
    </row>
    <row r="470">
      <c r="A470" s="327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702" t="n"/>
      <c r="N470" s="703" t="inlineStr">
        <is>
          <t>Итого</t>
        </is>
      </c>
      <c r="O470" s="673" t="n"/>
      <c r="P470" s="673" t="n"/>
      <c r="Q470" s="673" t="n"/>
      <c r="R470" s="673" t="n"/>
      <c r="S470" s="673" t="n"/>
      <c r="T470" s="674" t="n"/>
      <c r="U470" s="43" t="inlineStr">
        <is>
          <t>кг</t>
        </is>
      </c>
      <c r="V470" s="704">
        <f>IFERROR(SUM(V464:V468),"0")</f>
        <v/>
      </c>
      <c r="W470" s="704">
        <f>IFERROR(SUM(W464:W468),"0")</f>
        <v/>
      </c>
      <c r="X470" s="43" t="n"/>
      <c r="Y470" s="705" t="n"/>
      <c r="Z470" s="705" t="n"/>
    </row>
    <row r="471" ht="15" customHeight="1">
      <c r="A471" s="343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662" t="n"/>
      <c r="N471" s="958" t="inlineStr">
        <is>
          <t>ИТОГО НЕТТО</t>
        </is>
      </c>
      <c r="O471" s="656" t="n"/>
      <c r="P471" s="656" t="n"/>
      <c r="Q471" s="656" t="n"/>
      <c r="R471" s="656" t="n"/>
      <c r="S471" s="656" t="n"/>
      <c r="T471" s="657" t="n"/>
      <c r="U471" s="43" t="inlineStr">
        <is>
          <t>кг</t>
        </is>
      </c>
      <c r="V471" s="704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/>
      </c>
      <c r="W471" s="704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/>
      </c>
      <c r="X471" s="43" t="n"/>
      <c r="Y471" s="705" t="n"/>
      <c r="Z471" s="705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662" t="n"/>
      <c r="N472" s="958" t="inlineStr">
        <is>
          <t>ИТОГО БРУТТО</t>
        </is>
      </c>
      <c r="O472" s="656" t="n"/>
      <c r="P472" s="656" t="n"/>
      <c r="Q472" s="656" t="n"/>
      <c r="R472" s="656" t="n"/>
      <c r="S472" s="656" t="n"/>
      <c r="T472" s="657" t="n"/>
      <c r="U472" s="43" t="inlineStr">
        <is>
          <t>кг</t>
        </is>
      </c>
      <c r="V472" s="7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7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705" t="n"/>
      <c r="Z472" s="705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662" t="n"/>
      <c r="N473" s="958" t="inlineStr">
        <is>
          <t>Кол-во паллет</t>
        </is>
      </c>
      <c r="O473" s="656" t="n"/>
      <c r="P473" s="656" t="n"/>
      <c r="Q473" s="656" t="n"/>
      <c r="R473" s="656" t="n"/>
      <c r="S473" s="656" t="n"/>
      <c r="T473" s="657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705" t="n"/>
      <c r="Z473" s="705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662" t="n"/>
      <c r="N474" s="958" t="inlineStr">
        <is>
          <t>Вес брутто  с паллетами</t>
        </is>
      </c>
      <c r="O474" s="656" t="n"/>
      <c r="P474" s="656" t="n"/>
      <c r="Q474" s="656" t="n"/>
      <c r="R474" s="656" t="n"/>
      <c r="S474" s="656" t="n"/>
      <c r="T474" s="657" t="n"/>
      <c r="U474" s="43" t="inlineStr">
        <is>
          <t>кг</t>
        </is>
      </c>
      <c r="V474" s="704">
        <f>GrossWeightTotal+PalletQtyTotal*25</f>
        <v/>
      </c>
      <c r="W474" s="704">
        <f>GrossWeightTotalR+PalletQtyTotalR*25</f>
        <v/>
      </c>
      <c r="X474" s="43" t="n"/>
      <c r="Y474" s="705" t="n"/>
      <c r="Z474" s="705" t="n"/>
    </row>
    <row r="475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662" t="n"/>
      <c r="N475" s="958" t="inlineStr">
        <is>
          <t>Кол-во коробок</t>
        </is>
      </c>
      <c r="O475" s="656" t="n"/>
      <c r="P475" s="656" t="n"/>
      <c r="Q475" s="656" t="n"/>
      <c r="R475" s="656" t="n"/>
      <c r="S475" s="656" t="n"/>
      <c r="T475" s="657" t="n"/>
      <c r="U475" s="43" t="inlineStr">
        <is>
          <t>шт</t>
        </is>
      </c>
      <c r="V475" s="704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/>
      </c>
      <c r="W475" s="704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/>
      </c>
      <c r="X475" s="43" t="n"/>
      <c r="Y475" s="705" t="n"/>
      <c r="Z475" s="705" t="n"/>
    </row>
    <row r="476" ht="14.25" customHeight="1">
      <c r="A476" s="327" t="n"/>
      <c r="B476" s="327" t="n"/>
      <c r="C476" s="327" t="n"/>
      <c r="D476" s="327" t="n"/>
      <c r="E476" s="327" t="n"/>
      <c r="F476" s="327" t="n"/>
      <c r="G476" s="327" t="n"/>
      <c r="H476" s="327" t="n"/>
      <c r="I476" s="327" t="n"/>
      <c r="J476" s="327" t="n"/>
      <c r="K476" s="327" t="n"/>
      <c r="L476" s="327" t="n"/>
      <c r="M476" s="662" t="n"/>
      <c r="N476" s="958" t="inlineStr">
        <is>
          <t>Объем заказа</t>
        </is>
      </c>
      <c r="O476" s="656" t="n"/>
      <c r="P476" s="656" t="n"/>
      <c r="Q476" s="656" t="n"/>
      <c r="R476" s="656" t="n"/>
      <c r="S476" s="656" t="n"/>
      <c r="T476" s="657" t="n"/>
      <c r="U476" s="46" t="inlineStr">
        <is>
          <t>м3</t>
        </is>
      </c>
      <c r="V476" s="43" t="n"/>
      <c r="W476" s="43" t="n"/>
      <c r="X476" s="43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/>
      </c>
      <c r="Y476" s="705" t="n"/>
      <c r="Z476" s="705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6" t="inlineStr">
        <is>
          <t>Ядрена копоть</t>
        </is>
      </c>
      <c r="C478" s="326" t="inlineStr">
        <is>
          <t>Вязанка</t>
        </is>
      </c>
      <c r="D478" s="959" t="n"/>
      <c r="E478" s="959" t="n"/>
      <c r="F478" s="960" t="n"/>
      <c r="G478" s="326" t="inlineStr">
        <is>
          <t>Стародворье</t>
        </is>
      </c>
      <c r="H478" s="959" t="n"/>
      <c r="I478" s="959" t="n"/>
      <c r="J478" s="959" t="n"/>
      <c r="K478" s="959" t="n"/>
      <c r="L478" s="959" t="n"/>
      <c r="M478" s="959" t="n"/>
      <c r="N478" s="960" t="n"/>
      <c r="O478" s="326" t="inlineStr">
        <is>
          <t>Особый рецепт</t>
        </is>
      </c>
      <c r="P478" s="960" t="n"/>
      <c r="Q478" s="326" t="inlineStr">
        <is>
          <t>Баварушка</t>
        </is>
      </c>
      <c r="R478" s="960" t="n"/>
      <c r="S478" s="326" t="inlineStr">
        <is>
          <t>Дугушка</t>
        </is>
      </c>
      <c r="T478" s="326" t="inlineStr">
        <is>
          <t>Зареченские</t>
        </is>
      </c>
      <c r="U478" s="327" t="n"/>
      <c r="Z478" s="61" t="n"/>
      <c r="AC478" s="327" t="n"/>
    </row>
    <row r="479" ht="14.25" customHeight="1" thickTop="1">
      <c r="A479" s="328" t="inlineStr">
        <is>
          <t>СЕРИЯ</t>
        </is>
      </c>
      <c r="B479" s="326" t="inlineStr">
        <is>
          <t>Ядрена копоть</t>
        </is>
      </c>
      <c r="C479" s="326" t="inlineStr">
        <is>
          <t>Столичная</t>
        </is>
      </c>
      <c r="D479" s="326" t="inlineStr">
        <is>
          <t>Классическая</t>
        </is>
      </c>
      <c r="E479" s="326" t="inlineStr">
        <is>
          <t>Вязанка</t>
        </is>
      </c>
      <c r="F479" s="326" t="inlineStr">
        <is>
          <t>Сливушки</t>
        </is>
      </c>
      <c r="G479" s="326" t="inlineStr">
        <is>
          <t>Золоченная в печи</t>
        </is>
      </c>
      <c r="H479" s="326" t="inlineStr">
        <is>
          <t>Мясорубская</t>
        </is>
      </c>
      <c r="I479" s="326" t="inlineStr">
        <is>
          <t>Сочинка</t>
        </is>
      </c>
      <c r="J479" s="326" t="inlineStr">
        <is>
          <t>Филедворская</t>
        </is>
      </c>
      <c r="K479" s="327" t="n"/>
      <c r="L479" s="326" t="inlineStr">
        <is>
          <t>Бордо</t>
        </is>
      </c>
      <c r="M479" s="326" t="inlineStr">
        <is>
          <t>Фирменная</t>
        </is>
      </c>
      <c r="N479" s="326" t="inlineStr">
        <is>
          <t>Бавария</t>
        </is>
      </c>
      <c r="O479" s="326" t="inlineStr">
        <is>
          <t>Особая</t>
        </is>
      </c>
      <c r="P479" s="326" t="inlineStr">
        <is>
          <t>Особая Без свинины</t>
        </is>
      </c>
      <c r="Q479" s="326" t="inlineStr">
        <is>
          <t>Филейбургская</t>
        </is>
      </c>
      <c r="R479" s="326" t="inlineStr">
        <is>
          <t>Балыкбургская</t>
        </is>
      </c>
      <c r="S479" s="326" t="inlineStr">
        <is>
          <t>Дугушка</t>
        </is>
      </c>
      <c r="T479" s="326" t="inlineStr">
        <is>
          <t>Зареченские продукты</t>
        </is>
      </c>
      <c r="U479" s="327" t="n"/>
      <c r="Z479" s="61" t="n"/>
      <c r="AC479" s="327" t="n"/>
    </row>
    <row r="480" ht="13.5" customHeight="1" thickBot="1">
      <c r="A480" s="961" t="n"/>
      <c r="B480" s="962" t="n"/>
      <c r="C480" s="962" t="n"/>
      <c r="D480" s="962" t="n"/>
      <c r="E480" s="962" t="n"/>
      <c r="F480" s="962" t="n"/>
      <c r="G480" s="962" t="n"/>
      <c r="H480" s="962" t="n"/>
      <c r="I480" s="962" t="n"/>
      <c r="J480" s="962" t="n"/>
      <c r="K480" s="327" t="n"/>
      <c r="L480" s="962" t="n"/>
      <c r="M480" s="962" t="n"/>
      <c r="N480" s="962" t="n"/>
      <c r="O480" s="962" t="n"/>
      <c r="P480" s="962" t="n"/>
      <c r="Q480" s="962" t="n"/>
      <c r="R480" s="962" t="n"/>
      <c r="S480" s="962" t="n"/>
      <c r="T480" s="962" t="n"/>
      <c r="U480" s="327" t="n"/>
      <c r="Z480" s="61" t="n"/>
      <c r="AC480" s="327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/>
      </c>
      <c r="F481" s="53">
        <f>IFERROR(W130*1,"0")+IFERROR(W131*1,"0")+IFERROR(W132*1,"0")</f>
        <v/>
      </c>
      <c r="G481" s="53">
        <f>IFERROR(W138*1,"0")+IFERROR(W139*1,"0")+IFERROR(W140*1,"0")</f>
        <v/>
      </c>
      <c r="H481" s="53">
        <f>IFERROR(W145*1,"0")+IFERROR(W146*1,"0")+IFERROR(W147*1,"0")+IFERROR(W148*1,"0")+IFERROR(W149*1,"0")+IFERROR(W150*1,"0")+IFERROR(W151*1,"0")+IFERROR(W152*1,"0")+IFERROR(W153*1,"0")</f>
        <v/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481" s="53">
        <f>IFERROR(W203*1,"0")</f>
        <v/>
      </c>
      <c r="K481" s="327" t="n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/>
      </c>
      <c r="P481" s="53">
        <f>IFERROR(W328*1,"0")+IFERROR(W329*1,"0")+IFERROR(W330*1,"0")+IFERROR(W331*1,"0")+IFERROR(W335*1,"0")+IFERROR(W336*1,"0")+IFERROR(W340*1,"0")+IFERROR(W341*1,"0")+IFERROR(W342*1,"0")+IFERROR(W343*1,"0")+IFERROR(W347*1,"0")</f>
        <v/>
      </c>
      <c r="Q481" s="53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/>
      </c>
      <c r="R481" s="53">
        <f>IFERROR(W393*1,"0")+IFERROR(W394*1,"0")+IFERROR(W398*1,"0")+IFERROR(W399*1,"0")+IFERROR(W400*1,"0")+IFERROR(W401*1,"0")+IFERROR(W402*1,"0")+IFERROR(W403*1,"0")+IFERROR(W404*1,"0")+IFERROR(W408*1,"0")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7" t="n"/>
      <c r="Z481" s="61" t="n"/>
      <c r="AC481" s="327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Y2f2rmqKBAtCI1v9RaoJg==" formatRows="1" sort="0" spinCount="100000" hashValue="8Vh4OAMdPNdEPfGqsIKbFt74QBdlb1XUPwzuA75h9mqfQJda0XB+JOg7UmzJS6YQE6w24k13kNBffz7zD+a8o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8"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90:M91"/>
    <mergeCell ref="N460:R460"/>
    <mergeCell ref="N93:R93"/>
    <mergeCell ref="A154:M155"/>
    <mergeCell ref="D70:E70"/>
    <mergeCell ref="D312:E312"/>
    <mergeCell ref="N366:R3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A38:X38"/>
    <mergeCell ref="D376:E376"/>
    <mergeCell ref="A451:X451"/>
    <mergeCell ref="A454:M455"/>
    <mergeCell ref="A445:X445"/>
    <mergeCell ref="D363:E363"/>
    <mergeCell ref="N28:R28"/>
    <mergeCell ref="D71:E71"/>
    <mergeCell ref="N186:R186"/>
    <mergeCell ref="N457:R457"/>
    <mergeCell ref="D307:E307"/>
    <mergeCell ref="N382:T382"/>
    <mergeCell ref="N471:T471"/>
    <mergeCell ref="N30:R30"/>
    <mergeCell ref="D98:E98"/>
    <mergeCell ref="D73:E73"/>
    <mergeCell ref="N44:T44"/>
    <mergeCell ref="N166:T166"/>
    <mergeCell ref="H5:L5"/>
    <mergeCell ref="N473:T473"/>
    <mergeCell ref="N175:R175"/>
    <mergeCell ref="B17:B18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78:M379"/>
    <mergeCell ref="D431:E431"/>
    <mergeCell ref="D287:E287"/>
    <mergeCell ref="D66:E66"/>
    <mergeCell ref="N355:T355"/>
    <mergeCell ref="N381:R381"/>
    <mergeCell ref="N181:R181"/>
    <mergeCell ref="A439:X439"/>
    <mergeCell ref="D197:E197"/>
    <mergeCell ref="A135:X135"/>
    <mergeCell ref="N32:T32"/>
    <mergeCell ref="A206:X206"/>
    <mergeCell ref="N134:T134"/>
    <mergeCell ref="A409:M410"/>
    <mergeCell ref="N395:T395"/>
    <mergeCell ref="N147:R147"/>
    <mergeCell ref="W17:W18"/>
    <mergeCell ref="N161:T161"/>
    <mergeCell ref="N332:T332"/>
    <mergeCell ref="N399:R399"/>
    <mergeCell ref="N178:R178"/>
    <mergeCell ref="D110:E110"/>
    <mergeCell ref="A348:M349"/>
    <mergeCell ref="N396:T396"/>
    <mergeCell ref="N270:R270"/>
    <mergeCell ref="N461:T461"/>
    <mergeCell ref="N49:R49"/>
    <mergeCell ref="N359:R359"/>
    <mergeCell ref="R6:S9"/>
    <mergeCell ref="D365:E365"/>
    <mergeCell ref="N2:U3"/>
    <mergeCell ref="A437:M438"/>
    <mergeCell ref="A61:X61"/>
    <mergeCell ref="D79:E79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N45:T45"/>
    <mergeCell ref="N126:T126"/>
    <mergeCell ref="A292:M293"/>
    <mergeCell ref="N424:T424"/>
    <mergeCell ref="N280:T280"/>
    <mergeCell ref="N176:R176"/>
    <mergeCell ref="N345:T345"/>
    <mergeCell ref="N347:R347"/>
    <mergeCell ref="N193:T193"/>
    <mergeCell ref="D214:E214"/>
    <mergeCell ref="A223:M224"/>
    <mergeCell ref="N64:R64"/>
    <mergeCell ref="N120:R120"/>
    <mergeCell ref="N191:R191"/>
    <mergeCell ref="N362:R362"/>
    <mergeCell ref="D28:E28"/>
    <mergeCell ref="A165:M166"/>
    <mergeCell ref="D313:E313"/>
    <mergeCell ref="N426:R426"/>
    <mergeCell ref="N364:R364"/>
    <mergeCell ref="A143:X143"/>
    <mergeCell ref="N220:R220"/>
    <mergeCell ref="D236:E236"/>
    <mergeCell ref="D432:E432"/>
    <mergeCell ref="D55:E55"/>
    <mergeCell ref="D30:E30"/>
    <mergeCell ref="D353:E353"/>
    <mergeCell ref="N195:R195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354:E354"/>
    <mergeCell ref="O10:P1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8:L8"/>
    <mergeCell ref="D308:E308"/>
    <mergeCell ref="N39:R39"/>
    <mergeCell ref="D87:E87"/>
    <mergeCell ref="D209:E209"/>
    <mergeCell ref="D147:E147"/>
    <mergeCell ref="N402:R402"/>
    <mergeCell ref="A156:X156"/>
    <mergeCell ref="A327:X327"/>
    <mergeCell ref="N116:R116"/>
    <mergeCell ref="D301:E301"/>
    <mergeCell ref="D122:E122"/>
    <mergeCell ref="D250:E250"/>
    <mergeCell ref="A299:X299"/>
    <mergeCell ref="D211:E211"/>
    <mergeCell ref="N466:R466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D158:E158"/>
    <mergeCell ref="D329:E329"/>
    <mergeCell ref="N379:T379"/>
    <mergeCell ref="D400:E400"/>
    <mergeCell ref="N131:R131"/>
    <mergeCell ref="N236:R236"/>
    <mergeCell ref="D77:E77"/>
    <mergeCell ref="D108:E108"/>
    <mergeCell ref="D375:E375"/>
    <mergeCell ref="D369:E369"/>
    <mergeCell ref="N443:T443"/>
    <mergeCell ref="N406:T406"/>
    <mergeCell ref="A235:X235"/>
    <mergeCell ref="I17:I18"/>
    <mergeCell ref="D306:E306"/>
    <mergeCell ref="D377:E377"/>
    <mergeCell ref="T12:U12"/>
    <mergeCell ref="N51:T51"/>
    <mergeCell ref="D72:E72"/>
    <mergeCell ref="A405:M406"/>
    <mergeCell ref="N368:R368"/>
    <mergeCell ref="N318:R318"/>
    <mergeCell ref="A371:M372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A344:M345"/>
    <mergeCell ref="A201:X201"/>
    <mergeCell ref="D260:E260"/>
    <mergeCell ref="N241:R241"/>
    <mergeCell ref="A6:C6"/>
    <mergeCell ref="N124:R124"/>
    <mergeCell ref="D113:E113"/>
    <mergeCell ref="N422:R422"/>
    <mergeCell ref="N447:R447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A463:X463"/>
    <mergeCell ref="N133:T133"/>
    <mergeCell ref="A294:X294"/>
    <mergeCell ref="N436:R436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N465:R465"/>
    <mergeCell ref="A263:M264"/>
    <mergeCell ref="D464:E4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431:R431"/>
    <mergeCell ref="N358:R358"/>
    <mergeCell ref="D230:E230"/>
    <mergeCell ref="D401:E401"/>
    <mergeCell ref="D168:E168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470:T470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A413:X413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D419:E419"/>
    <mergeCell ref="A355:M356"/>
    <mergeCell ref="T6:U9"/>
    <mergeCell ref="N77:R77"/>
    <mergeCell ref="D340:E340"/>
    <mergeCell ref="N390:T390"/>
    <mergeCell ref="A129:X129"/>
    <mergeCell ref="N169:R169"/>
    <mergeCell ref="D185:E185"/>
    <mergeCell ref="A194:X194"/>
    <mergeCell ref="N91:T91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D295:E295"/>
    <mergeCell ref="D178:E178"/>
    <mergeCell ref="Q478:R478"/>
    <mergeCell ref="N26:R26"/>
    <mergeCell ref="N153:R153"/>
    <mergeCell ref="N40:T40"/>
    <mergeCell ref="N338:T338"/>
    <mergeCell ref="A442:M443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347:E347"/>
    <mergeCell ref="N462:T462"/>
    <mergeCell ref="D64:E64"/>
    <mergeCell ref="D362:E362"/>
    <mergeCell ref="A266:X266"/>
    <mergeCell ref="N455:T455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159:R159"/>
    <mergeCell ref="N330:R330"/>
    <mergeCell ref="A84:X84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65:E465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475:T475"/>
    <mergeCell ref="N252:T252"/>
    <mergeCell ref="D273:E273"/>
    <mergeCell ref="A160:M161"/>
    <mergeCell ref="N123:R123"/>
    <mergeCell ref="N421:R421"/>
    <mergeCell ref="N408:R408"/>
    <mergeCell ref="D39:E39"/>
    <mergeCell ref="N187:R187"/>
    <mergeCell ref="A382:M383"/>
    <mergeCell ref="D418:E418"/>
    <mergeCell ref="D89:E89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59:T59"/>
    <mergeCell ref="N256:R256"/>
    <mergeCell ref="A461:M462"/>
    <mergeCell ref="N109:R109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N467:R467"/>
    <mergeCell ref="D304:E304"/>
    <mergeCell ref="N211:R211"/>
    <mergeCell ref="A92:X92"/>
    <mergeCell ref="A332:M333"/>
    <mergeCell ref="N127:T127"/>
    <mergeCell ref="D319:E319"/>
    <mergeCell ref="N398:R398"/>
    <mergeCell ref="D441:E441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349:T349"/>
    <mergeCell ref="D370:E370"/>
    <mergeCell ref="N476:T476"/>
    <mergeCell ref="N35:R35"/>
    <mergeCell ref="D222:E222"/>
    <mergeCell ref="G17:G18"/>
    <mergeCell ref="N293:T293"/>
    <mergeCell ref="D314:E314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N416:R416"/>
    <mergeCell ref="A233:M234"/>
    <mergeCell ref="D459:E459"/>
    <mergeCell ref="N130:R130"/>
    <mergeCell ref="A227:M228"/>
    <mergeCell ref="N68:R68"/>
    <mergeCell ref="N295:R295"/>
    <mergeCell ref="N432:R432"/>
    <mergeCell ref="A469:M470"/>
    <mergeCell ref="D434:E434"/>
    <mergeCell ref="N353:R353"/>
    <mergeCell ref="N204:T204"/>
    <mergeCell ref="A389:M390"/>
    <mergeCell ref="A380:X380"/>
    <mergeCell ref="D436:E436"/>
    <mergeCell ref="N246:T246"/>
    <mergeCell ref="N417:R417"/>
    <mergeCell ref="A407:X407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M17:M18"/>
    <mergeCell ref="N67:R67"/>
    <mergeCell ref="N429:T429"/>
    <mergeCell ref="N132:R132"/>
    <mergeCell ref="N303:R303"/>
    <mergeCell ref="N223:T223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N369:R369"/>
    <mergeCell ref="D241:E241"/>
    <mergeCell ref="N418:R418"/>
    <mergeCell ref="D35:E35"/>
    <mergeCell ref="N383:T38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47:X47"/>
    <mergeCell ref="N189:R189"/>
    <mergeCell ref="D175:E175"/>
    <mergeCell ref="O478:P478"/>
    <mergeCell ref="T11:U11"/>
    <mergeCell ref="D221:E221"/>
    <mergeCell ref="N57:R57"/>
    <mergeCell ref="D457:E457"/>
    <mergeCell ref="A357:X357"/>
    <mergeCell ref="N146:R146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N375:R375"/>
    <mergeCell ref="N289:T289"/>
    <mergeCell ref="N440:R440"/>
    <mergeCell ref="A51:M52"/>
    <mergeCell ref="N464:R464"/>
    <mergeCell ref="N377:R377"/>
    <mergeCell ref="D249:E249"/>
    <mergeCell ref="D170:E170"/>
    <mergeCell ref="D341:E341"/>
    <mergeCell ref="N72:R72"/>
    <mergeCell ref="D468:E468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N321:T321"/>
    <mergeCell ref="D342:E342"/>
    <mergeCell ref="D336:E336"/>
    <mergeCell ref="A13:L13"/>
    <mergeCell ref="A19:X19"/>
    <mergeCell ref="N165:T165"/>
    <mergeCell ref="D102:E102"/>
    <mergeCell ref="N88:R88"/>
    <mergeCell ref="N450:T450"/>
    <mergeCell ref="D196:E196"/>
    <mergeCell ref="A15:L15"/>
    <mergeCell ref="N23:T23"/>
    <mergeCell ref="A48:X48"/>
    <mergeCell ref="N261:R261"/>
    <mergeCell ref="A320:M321"/>
    <mergeCell ref="C478:F478"/>
    <mergeCell ref="N217:R217"/>
    <mergeCell ref="N388:R388"/>
    <mergeCell ref="J9:L9"/>
    <mergeCell ref="R5:S5"/>
    <mergeCell ref="N27:R27"/>
    <mergeCell ref="A257:M258"/>
    <mergeCell ref="D271:E271"/>
    <mergeCell ref="A82:M83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A137:X137"/>
    <mergeCell ref="D291:E291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A8:C8"/>
    <mergeCell ref="N385:R385"/>
    <mergeCell ref="A247:X247"/>
    <mergeCell ref="N151:R151"/>
    <mergeCell ref="D97:E97"/>
    <mergeCell ref="D268:E268"/>
    <mergeCell ref="N180:R180"/>
    <mergeCell ref="A204:M205"/>
    <mergeCell ref="A10:C10"/>
    <mergeCell ref="N272:R272"/>
    <mergeCell ref="A141:M142"/>
    <mergeCell ref="N182:R182"/>
    <mergeCell ref="D184:E184"/>
    <mergeCell ref="N474:T474"/>
    <mergeCell ref="N249:R249"/>
    <mergeCell ref="D121:E121"/>
    <mergeCell ref="A199:M200"/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430:X430"/>
    <mergeCell ref="A59:M60"/>
    <mergeCell ref="N340:R340"/>
    <mergeCell ref="A119:X119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QWYXam1GSf5nkz/ZTTK5Q==" formatRows="1" sort="0" spinCount="100000" hashValue="uMXNAGsBf1pAJ22N2LhUqaBtpf32zS3E+U3TKcJ20BuxHjuzAHeEeN/Vbo3TUwJ8jhInsDkdlusxZ7egDzm0H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2024-01-04T10:11:07Z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