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9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3" min="16" max="16"/>
    <col width="6.140625" customWidth="1" style="6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3" min="22" max="22"/>
    <col width="11" customWidth="1" style="643" min="23" max="23"/>
    <col width="10" customWidth="1" style="643" min="24" max="24"/>
    <col width="11.5703125" customWidth="1" style="643" min="25" max="25"/>
    <col width="10.42578125" customWidth="1" style="6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3" min="30" max="30"/>
    <col width="9.140625" customWidth="1" style="643" min="31" max="16384"/>
  </cols>
  <sheetData>
    <row r="1" ht="45" customFormat="1" customHeight="1" s="359">
      <c r="A1" s="48" t="n"/>
      <c r="B1" s="48" t="n"/>
      <c r="C1" s="48" t="n"/>
      <c r="D1" s="321" t="inlineStr">
        <is>
          <t xml:space="preserve">  БЛАНК ЗАКАЗА </t>
        </is>
      </c>
      <c r="G1" s="14" t="inlineStr">
        <is>
          <t>КИ</t>
        </is>
      </c>
      <c r="H1" s="321" t="inlineStr">
        <is>
          <t>на отгрузку продукции с ООО Трейд-Сервис с</t>
        </is>
      </c>
      <c r="P1" s="322" t="inlineStr">
        <is>
          <t>08.01.2024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9">
      <c r="A2" s="34" t="inlineStr">
        <is>
          <t>бланк создан</t>
        </is>
      </c>
      <c r="B2" s="35" t="inlineStr">
        <is>
          <t>03.01.2024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3" t="n"/>
      <c r="P2" s="643" t="n"/>
      <c r="Q2" s="643" t="n"/>
      <c r="R2" s="643" t="n"/>
      <c r="S2" s="643" t="n"/>
      <c r="T2" s="643" t="n"/>
      <c r="U2" s="6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3" t="n"/>
      <c r="O3" s="643" t="n"/>
      <c r="P3" s="643" t="n"/>
      <c r="Q3" s="643" t="n"/>
      <c r="R3" s="643" t="n"/>
      <c r="S3" s="643" t="n"/>
      <c r="T3" s="643" t="n"/>
      <c r="U3" s="6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9">
      <c r="A5" s="325" t="inlineStr">
        <is>
          <t xml:space="preserve">Ваш контактный телефон и имя: </t>
        </is>
      </c>
      <c r="B5" s="646" t="n"/>
      <c r="C5" s="647" t="n"/>
      <c r="D5" s="326" t="n"/>
      <c r="E5" s="648" t="n"/>
      <c r="F5" s="327" t="inlineStr">
        <is>
          <t>Комментарий к заказу:</t>
        </is>
      </c>
      <c r="G5" s="647" t="n"/>
      <c r="H5" s="326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45297</v>
      </c>
      <c r="P5" s="651" t="n"/>
      <c r="R5" s="330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359">
      <c r="A6" s="325" t="inlineStr">
        <is>
          <t>Адрес доставки:</t>
        </is>
      </c>
      <c r="B6" s="646" t="n"/>
      <c r="C6" s="647" t="n"/>
      <c r="D6" s="333" t="inlineStr">
        <is>
          <t>НВ, ООО 9001015535, Запорожская обл, Мелитополь г, 8 Марта ул, д. 43/1,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334">
        <f>IF(O5=0," ",CHOOSE(WEEKDAY(O5,2),"Понедельник","Вторник","Среда","Четверг","Пятница","Суббота","Воскресенье"))</f>
        <v/>
      </c>
      <c r="P6" s="655" t="n"/>
      <c r="R6" s="336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"НОВОЕ ВРЕМЯ"</t>
        </is>
      </c>
      <c r="U6" s="657" t="n"/>
      <c r="Z6" s="60" t="n"/>
      <c r="AA6" s="60" t="n"/>
      <c r="AB6" s="60" t="n"/>
    </row>
    <row r="7" hidden="1" ht="21.75" customFormat="1" customHeight="1" s="359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643" t="n"/>
      <c r="S7" s="652" t="n"/>
      <c r="T7" s="661" t="n"/>
      <c r="U7" s="662" t="n"/>
      <c r="Z7" s="60" t="n"/>
      <c r="AA7" s="60" t="n"/>
      <c r="AB7" s="60" t="n"/>
    </row>
    <row r="8" ht="25.5" customFormat="1" customHeight="1" s="359">
      <c r="A8" s="346" t="inlineStr">
        <is>
          <t>Адрес сдачи груза:</t>
        </is>
      </c>
      <c r="B8" s="663" t="n"/>
      <c r="C8" s="664" t="n"/>
      <c r="D8" s="347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348" t="n">
        <v>0.375</v>
      </c>
      <c r="P8" s="651" t="n"/>
      <c r="R8" s="643" t="n"/>
      <c r="S8" s="652" t="n"/>
      <c r="T8" s="661" t="n"/>
      <c r="U8" s="662" t="n"/>
      <c r="Z8" s="60" t="n"/>
      <c r="AA8" s="60" t="n"/>
      <c r="AB8" s="60" t="n"/>
    </row>
    <row r="9" ht="39.95" customFormat="1" customHeight="1" s="359">
      <c r="A9" s="34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3" t="n"/>
      <c r="C9" s="643" t="n"/>
      <c r="D9" s="350" t="inlineStr"/>
      <c r="E9" s="3" t="n"/>
      <c r="F9" s="34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3" t="n"/>
      <c r="H9" s="35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643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9">
      <c r="A10" s="34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3" t="n"/>
      <c r="C10" s="643" t="n"/>
      <c r="D10" s="350" t="n"/>
      <c r="E10" s="3" t="n"/>
      <c r="F10" s="34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3" t="n"/>
      <c r="H10" s="353">
        <f>IFERROR(VLOOKUP($D$10,Proxy,2,FALSE),"")</f>
        <v/>
      </c>
      <c r="I10" s="643" t="n"/>
      <c r="J10" s="643" t="n"/>
      <c r="K10" s="643" t="n"/>
      <c r="L10" s="643" t="n"/>
      <c r="N10" s="31" t="inlineStr">
        <is>
          <t>Время доставки</t>
        </is>
      </c>
      <c r="O10" s="348" t="n"/>
      <c r="P10" s="651" t="n"/>
      <c r="S10" s="29" t="inlineStr">
        <is>
          <t>КОД Аксапты Клиента</t>
        </is>
      </c>
      <c r="T10" s="669" t="inlineStr">
        <is>
          <t>596383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8" t="n"/>
      <c r="P11" s="651" t="n"/>
      <c r="S11" s="29" t="inlineStr">
        <is>
          <t>Тип заказа</t>
        </is>
      </c>
      <c r="T11" s="356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9">
      <c r="A12" s="357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358" t="n"/>
      <c r="P12" s="660" t="n"/>
      <c r="Q12" s="28" t="n"/>
      <c r="S12" s="29" t="inlineStr"/>
      <c r="T12" s="359" t="n"/>
      <c r="U12" s="643" t="n"/>
      <c r="Z12" s="60" t="n"/>
      <c r="AA12" s="60" t="n"/>
      <c r="AB12" s="60" t="n"/>
    </row>
    <row r="13" ht="23.25" customFormat="1" customHeight="1" s="359">
      <c r="A13" s="357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356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9">
      <c r="A14" s="357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9">
      <c r="A15" s="360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362" t="inlineStr">
        <is>
          <t>Кликните на продукт, чтобы просмотреть изображение</t>
        </is>
      </c>
      <c r="V15" s="359" t="n"/>
      <c r="W15" s="359" t="n"/>
      <c r="X15" s="359" t="n"/>
      <c r="Y15" s="3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4" t="inlineStr">
        <is>
          <t>Код единицы продаж</t>
        </is>
      </c>
      <c r="B17" s="364" t="inlineStr">
        <is>
          <t>Код продукта</t>
        </is>
      </c>
      <c r="C17" s="365" t="inlineStr">
        <is>
          <t>Номер варианта</t>
        </is>
      </c>
      <c r="D17" s="364" t="inlineStr">
        <is>
          <t xml:space="preserve">Штрих-код </t>
        </is>
      </c>
      <c r="E17" s="672" t="n"/>
      <c r="F17" s="364" t="inlineStr">
        <is>
          <t>Вес нетто штуки, кг</t>
        </is>
      </c>
      <c r="G17" s="364" t="inlineStr">
        <is>
          <t>Кол-во штук в коробе, шт</t>
        </is>
      </c>
      <c r="H17" s="364" t="inlineStr">
        <is>
          <t>Вес нетто короба, кг</t>
        </is>
      </c>
      <c r="I17" s="364" t="inlineStr">
        <is>
          <t>Вес брутто короба, кг</t>
        </is>
      </c>
      <c r="J17" s="364" t="inlineStr">
        <is>
          <t>Кол-во кор. на паллте, шт</t>
        </is>
      </c>
      <c r="K17" s="364" t="inlineStr">
        <is>
          <t>Коробок в слое</t>
        </is>
      </c>
      <c r="L17" s="364" t="inlineStr">
        <is>
          <t>Завод</t>
        </is>
      </c>
      <c r="M17" s="364" t="inlineStr">
        <is>
          <t>Срок годности, сут.</t>
        </is>
      </c>
      <c r="N17" s="364" t="inlineStr">
        <is>
          <t>Наименование</t>
        </is>
      </c>
      <c r="O17" s="673" t="n"/>
      <c r="P17" s="673" t="n"/>
      <c r="Q17" s="673" t="n"/>
      <c r="R17" s="672" t="n"/>
      <c r="S17" s="363" t="inlineStr">
        <is>
          <t>Доступно к отгрузке</t>
        </is>
      </c>
      <c r="T17" s="647" t="n"/>
      <c r="U17" s="364" t="inlineStr">
        <is>
          <t>Ед. изм.</t>
        </is>
      </c>
      <c r="V17" s="364" t="inlineStr">
        <is>
          <t>Заказ</t>
        </is>
      </c>
      <c r="W17" s="368" t="inlineStr">
        <is>
          <t>Заказ с округлением до короба</t>
        </is>
      </c>
      <c r="X17" s="364" t="inlineStr">
        <is>
          <t>Объём заказа, м3</t>
        </is>
      </c>
      <c r="Y17" s="370" t="inlineStr">
        <is>
          <t>Примечание по продуктку</t>
        </is>
      </c>
      <c r="Z17" s="370" t="inlineStr">
        <is>
          <t>Признак "НОВИНКА"</t>
        </is>
      </c>
      <c r="AA17" s="370" t="inlineStr">
        <is>
          <t>Для формул</t>
        </is>
      </c>
      <c r="AB17" s="674" t="n"/>
      <c r="AC17" s="675" t="n"/>
      <c r="AD17" s="377" t="n"/>
      <c r="BA17" s="378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363" t="inlineStr">
        <is>
          <t>начиная с</t>
        </is>
      </c>
      <c r="T18" s="363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643" t="n"/>
    </row>
    <row r="19" ht="27.75" customHeight="1">
      <c r="A19" s="379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80" t="inlineStr">
        <is>
          <t>Ядрена копоть</t>
        </is>
      </c>
      <c r="B20" s="643" t="n"/>
      <c r="C20" s="643" t="n"/>
      <c r="D20" s="643" t="n"/>
      <c r="E20" s="643" t="n"/>
      <c r="F20" s="643" t="n"/>
      <c r="G20" s="643" t="n"/>
      <c r="H20" s="643" t="n"/>
      <c r="I20" s="643" t="n"/>
      <c r="J20" s="643" t="n"/>
      <c r="K20" s="643" t="n"/>
      <c r="L20" s="643" t="n"/>
      <c r="M20" s="643" t="n"/>
      <c r="N20" s="643" t="n"/>
      <c r="O20" s="643" t="n"/>
      <c r="P20" s="643" t="n"/>
      <c r="Q20" s="643" t="n"/>
      <c r="R20" s="643" t="n"/>
      <c r="S20" s="643" t="n"/>
      <c r="T20" s="643" t="n"/>
      <c r="U20" s="643" t="n"/>
      <c r="V20" s="643" t="n"/>
      <c r="W20" s="643" t="n"/>
      <c r="X20" s="643" t="n"/>
      <c r="Y20" s="380" t="n"/>
      <c r="Z20" s="380" t="n"/>
    </row>
    <row r="21" ht="14.25" customHeight="1">
      <c r="A21" s="381" t="inlineStr">
        <is>
          <t>Копченые колбасы</t>
        </is>
      </c>
      <c r="B21" s="643" t="n"/>
      <c r="C21" s="643" t="n"/>
      <c r="D21" s="643" t="n"/>
      <c r="E21" s="643" t="n"/>
      <c r="F21" s="643" t="n"/>
      <c r="G21" s="643" t="n"/>
      <c r="H21" s="643" t="n"/>
      <c r="I21" s="643" t="n"/>
      <c r="J21" s="643" t="n"/>
      <c r="K21" s="643" t="n"/>
      <c r="L21" s="643" t="n"/>
      <c r="M21" s="643" t="n"/>
      <c r="N21" s="643" t="n"/>
      <c r="O21" s="643" t="n"/>
      <c r="P21" s="643" t="n"/>
      <c r="Q21" s="643" t="n"/>
      <c r="R21" s="643" t="n"/>
      <c r="S21" s="643" t="n"/>
      <c r="T21" s="643" t="n"/>
      <c r="U21" s="643" t="n"/>
      <c r="V21" s="643" t="n"/>
      <c r="W21" s="643" t="n"/>
      <c r="X21" s="643" t="n"/>
      <c r="Y21" s="381" t="n"/>
      <c r="Z21" s="38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2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0" t="n"/>
      <c r="B23" s="643" t="n"/>
      <c r="C23" s="643" t="n"/>
      <c r="D23" s="643" t="n"/>
      <c r="E23" s="643" t="n"/>
      <c r="F23" s="643" t="n"/>
      <c r="G23" s="643" t="n"/>
      <c r="H23" s="643" t="n"/>
      <c r="I23" s="643" t="n"/>
      <c r="J23" s="643" t="n"/>
      <c r="K23" s="643" t="n"/>
      <c r="L23" s="643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643" t="n"/>
      <c r="B24" s="643" t="n"/>
      <c r="C24" s="643" t="n"/>
      <c r="D24" s="643" t="n"/>
      <c r="E24" s="643" t="n"/>
      <c r="F24" s="643" t="n"/>
      <c r="G24" s="643" t="n"/>
      <c r="H24" s="643" t="n"/>
      <c r="I24" s="643" t="n"/>
      <c r="J24" s="643" t="n"/>
      <c r="K24" s="643" t="n"/>
      <c r="L24" s="643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81" t="inlineStr">
        <is>
          <t>Сосиски</t>
        </is>
      </c>
      <c r="B25" s="643" t="n"/>
      <c r="C25" s="643" t="n"/>
      <c r="D25" s="643" t="n"/>
      <c r="E25" s="643" t="n"/>
      <c r="F25" s="643" t="n"/>
      <c r="G25" s="643" t="n"/>
      <c r="H25" s="643" t="n"/>
      <c r="I25" s="643" t="n"/>
      <c r="J25" s="643" t="n"/>
      <c r="K25" s="643" t="n"/>
      <c r="L25" s="643" t="n"/>
      <c r="M25" s="643" t="n"/>
      <c r="N25" s="643" t="n"/>
      <c r="O25" s="643" t="n"/>
      <c r="P25" s="643" t="n"/>
      <c r="Q25" s="643" t="n"/>
      <c r="R25" s="643" t="n"/>
      <c r="S25" s="643" t="n"/>
      <c r="T25" s="643" t="n"/>
      <c r="U25" s="643" t="n"/>
      <c r="V25" s="643" t="n"/>
      <c r="W25" s="643" t="n"/>
      <c r="X25" s="643" t="n"/>
      <c r="Y25" s="381" t="n"/>
      <c r="Z25" s="38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2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2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2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2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2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2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0" t="n"/>
      <c r="B32" s="643" t="n"/>
      <c r="C32" s="643" t="n"/>
      <c r="D32" s="643" t="n"/>
      <c r="E32" s="643" t="n"/>
      <c r="F32" s="643" t="n"/>
      <c r="G32" s="643" t="n"/>
      <c r="H32" s="643" t="n"/>
      <c r="I32" s="643" t="n"/>
      <c r="J32" s="643" t="n"/>
      <c r="K32" s="643" t="n"/>
      <c r="L32" s="643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643" t="n"/>
      <c r="B33" s="643" t="n"/>
      <c r="C33" s="643" t="n"/>
      <c r="D33" s="643" t="n"/>
      <c r="E33" s="643" t="n"/>
      <c r="F33" s="643" t="n"/>
      <c r="G33" s="643" t="n"/>
      <c r="H33" s="643" t="n"/>
      <c r="I33" s="643" t="n"/>
      <c r="J33" s="643" t="n"/>
      <c r="K33" s="643" t="n"/>
      <c r="L33" s="643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81" t="inlineStr">
        <is>
          <t>Сырокопченые колбасы</t>
        </is>
      </c>
      <c r="B34" s="643" t="n"/>
      <c r="C34" s="643" t="n"/>
      <c r="D34" s="643" t="n"/>
      <c r="E34" s="643" t="n"/>
      <c r="F34" s="643" t="n"/>
      <c r="G34" s="643" t="n"/>
      <c r="H34" s="643" t="n"/>
      <c r="I34" s="643" t="n"/>
      <c r="J34" s="643" t="n"/>
      <c r="K34" s="643" t="n"/>
      <c r="L34" s="643" t="n"/>
      <c r="M34" s="643" t="n"/>
      <c r="N34" s="643" t="n"/>
      <c r="O34" s="643" t="n"/>
      <c r="P34" s="643" t="n"/>
      <c r="Q34" s="643" t="n"/>
      <c r="R34" s="643" t="n"/>
      <c r="S34" s="643" t="n"/>
      <c r="T34" s="643" t="n"/>
      <c r="U34" s="643" t="n"/>
      <c r="V34" s="643" t="n"/>
      <c r="W34" s="643" t="n"/>
      <c r="X34" s="643" t="n"/>
      <c r="Y34" s="381" t="n"/>
      <c r="Z34" s="38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2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0" t="n"/>
      <c r="B36" s="643" t="n"/>
      <c r="C36" s="643" t="n"/>
      <c r="D36" s="643" t="n"/>
      <c r="E36" s="643" t="n"/>
      <c r="F36" s="643" t="n"/>
      <c r="G36" s="643" t="n"/>
      <c r="H36" s="643" t="n"/>
      <c r="I36" s="643" t="n"/>
      <c r="J36" s="643" t="n"/>
      <c r="K36" s="643" t="n"/>
      <c r="L36" s="643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643" t="n"/>
      <c r="B37" s="643" t="n"/>
      <c r="C37" s="643" t="n"/>
      <c r="D37" s="643" t="n"/>
      <c r="E37" s="643" t="n"/>
      <c r="F37" s="643" t="n"/>
      <c r="G37" s="643" t="n"/>
      <c r="H37" s="643" t="n"/>
      <c r="I37" s="643" t="n"/>
      <c r="J37" s="643" t="n"/>
      <c r="K37" s="643" t="n"/>
      <c r="L37" s="643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81" t="inlineStr">
        <is>
          <t>Продукты из мяса птицы копчено-вареные</t>
        </is>
      </c>
      <c r="B38" s="643" t="n"/>
      <c r="C38" s="643" t="n"/>
      <c r="D38" s="643" t="n"/>
      <c r="E38" s="643" t="n"/>
      <c r="F38" s="643" t="n"/>
      <c r="G38" s="643" t="n"/>
      <c r="H38" s="643" t="n"/>
      <c r="I38" s="643" t="n"/>
      <c r="J38" s="643" t="n"/>
      <c r="K38" s="643" t="n"/>
      <c r="L38" s="643" t="n"/>
      <c r="M38" s="643" t="n"/>
      <c r="N38" s="643" t="n"/>
      <c r="O38" s="643" t="n"/>
      <c r="P38" s="643" t="n"/>
      <c r="Q38" s="643" t="n"/>
      <c r="R38" s="643" t="n"/>
      <c r="S38" s="643" t="n"/>
      <c r="T38" s="643" t="n"/>
      <c r="U38" s="643" t="n"/>
      <c r="V38" s="643" t="n"/>
      <c r="W38" s="643" t="n"/>
      <c r="X38" s="643" t="n"/>
      <c r="Y38" s="381" t="n"/>
      <c r="Z38" s="38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2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0" t="n"/>
      <c r="B40" s="643" t="n"/>
      <c r="C40" s="643" t="n"/>
      <c r="D40" s="643" t="n"/>
      <c r="E40" s="643" t="n"/>
      <c r="F40" s="643" t="n"/>
      <c r="G40" s="643" t="n"/>
      <c r="H40" s="643" t="n"/>
      <c r="I40" s="643" t="n"/>
      <c r="J40" s="643" t="n"/>
      <c r="K40" s="643" t="n"/>
      <c r="L40" s="643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643" t="n"/>
      <c r="B41" s="643" t="n"/>
      <c r="C41" s="643" t="n"/>
      <c r="D41" s="643" t="n"/>
      <c r="E41" s="643" t="n"/>
      <c r="F41" s="643" t="n"/>
      <c r="G41" s="643" t="n"/>
      <c r="H41" s="643" t="n"/>
      <c r="I41" s="643" t="n"/>
      <c r="J41" s="643" t="n"/>
      <c r="K41" s="643" t="n"/>
      <c r="L41" s="643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81" t="inlineStr">
        <is>
          <t>Сыровяленые колбасы</t>
        </is>
      </c>
      <c r="B42" s="643" t="n"/>
      <c r="C42" s="643" t="n"/>
      <c r="D42" s="643" t="n"/>
      <c r="E42" s="643" t="n"/>
      <c r="F42" s="643" t="n"/>
      <c r="G42" s="643" t="n"/>
      <c r="H42" s="643" t="n"/>
      <c r="I42" s="643" t="n"/>
      <c r="J42" s="643" t="n"/>
      <c r="K42" s="643" t="n"/>
      <c r="L42" s="643" t="n"/>
      <c r="M42" s="643" t="n"/>
      <c r="N42" s="643" t="n"/>
      <c r="O42" s="643" t="n"/>
      <c r="P42" s="643" t="n"/>
      <c r="Q42" s="643" t="n"/>
      <c r="R42" s="643" t="n"/>
      <c r="S42" s="643" t="n"/>
      <c r="T42" s="643" t="n"/>
      <c r="U42" s="643" t="n"/>
      <c r="V42" s="643" t="n"/>
      <c r="W42" s="643" t="n"/>
      <c r="X42" s="643" t="n"/>
      <c r="Y42" s="381" t="n"/>
      <c r="Z42" s="38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2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0" t="n"/>
      <c r="B44" s="643" t="n"/>
      <c r="C44" s="643" t="n"/>
      <c r="D44" s="643" t="n"/>
      <c r="E44" s="643" t="n"/>
      <c r="F44" s="643" t="n"/>
      <c r="G44" s="643" t="n"/>
      <c r="H44" s="643" t="n"/>
      <c r="I44" s="643" t="n"/>
      <c r="J44" s="643" t="n"/>
      <c r="K44" s="643" t="n"/>
      <c r="L44" s="643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643" t="n"/>
      <c r="B45" s="643" t="n"/>
      <c r="C45" s="643" t="n"/>
      <c r="D45" s="643" t="n"/>
      <c r="E45" s="643" t="n"/>
      <c r="F45" s="643" t="n"/>
      <c r="G45" s="643" t="n"/>
      <c r="H45" s="643" t="n"/>
      <c r="I45" s="643" t="n"/>
      <c r="J45" s="643" t="n"/>
      <c r="K45" s="643" t="n"/>
      <c r="L45" s="643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79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80" t="inlineStr">
        <is>
          <t>Столичная</t>
        </is>
      </c>
      <c r="B47" s="643" t="n"/>
      <c r="C47" s="643" t="n"/>
      <c r="D47" s="643" t="n"/>
      <c r="E47" s="643" t="n"/>
      <c r="F47" s="643" t="n"/>
      <c r="G47" s="643" t="n"/>
      <c r="H47" s="643" t="n"/>
      <c r="I47" s="643" t="n"/>
      <c r="J47" s="643" t="n"/>
      <c r="K47" s="643" t="n"/>
      <c r="L47" s="643" t="n"/>
      <c r="M47" s="643" t="n"/>
      <c r="N47" s="643" t="n"/>
      <c r="O47" s="643" t="n"/>
      <c r="P47" s="643" t="n"/>
      <c r="Q47" s="643" t="n"/>
      <c r="R47" s="643" t="n"/>
      <c r="S47" s="643" t="n"/>
      <c r="T47" s="643" t="n"/>
      <c r="U47" s="643" t="n"/>
      <c r="V47" s="643" t="n"/>
      <c r="W47" s="643" t="n"/>
      <c r="X47" s="643" t="n"/>
      <c r="Y47" s="380" t="n"/>
      <c r="Z47" s="380" t="n"/>
    </row>
    <row r="48" ht="14.25" customHeight="1">
      <c r="A48" s="381" t="inlineStr">
        <is>
          <t>Ветчины</t>
        </is>
      </c>
      <c r="B48" s="643" t="n"/>
      <c r="C48" s="643" t="n"/>
      <c r="D48" s="643" t="n"/>
      <c r="E48" s="643" t="n"/>
      <c r="F48" s="643" t="n"/>
      <c r="G48" s="643" t="n"/>
      <c r="H48" s="643" t="n"/>
      <c r="I48" s="643" t="n"/>
      <c r="J48" s="643" t="n"/>
      <c r="K48" s="643" t="n"/>
      <c r="L48" s="643" t="n"/>
      <c r="M48" s="643" t="n"/>
      <c r="N48" s="643" t="n"/>
      <c r="O48" s="643" t="n"/>
      <c r="P48" s="643" t="n"/>
      <c r="Q48" s="643" t="n"/>
      <c r="R48" s="643" t="n"/>
      <c r="S48" s="643" t="n"/>
      <c r="T48" s="643" t="n"/>
      <c r="U48" s="643" t="n"/>
      <c r="V48" s="643" t="n"/>
      <c r="W48" s="643" t="n"/>
      <c r="X48" s="643" t="n"/>
      <c r="Y48" s="381" t="n"/>
      <c r="Z48" s="38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2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2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0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0" t="n"/>
      <c r="B51" s="643" t="n"/>
      <c r="C51" s="643" t="n"/>
      <c r="D51" s="643" t="n"/>
      <c r="E51" s="643" t="n"/>
      <c r="F51" s="643" t="n"/>
      <c r="G51" s="643" t="n"/>
      <c r="H51" s="643" t="n"/>
      <c r="I51" s="643" t="n"/>
      <c r="J51" s="643" t="n"/>
      <c r="K51" s="643" t="n"/>
      <c r="L51" s="643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643" t="n"/>
      <c r="B52" s="643" t="n"/>
      <c r="C52" s="643" t="n"/>
      <c r="D52" s="643" t="n"/>
      <c r="E52" s="643" t="n"/>
      <c r="F52" s="643" t="n"/>
      <c r="G52" s="643" t="n"/>
      <c r="H52" s="643" t="n"/>
      <c r="I52" s="643" t="n"/>
      <c r="J52" s="643" t="n"/>
      <c r="K52" s="643" t="n"/>
      <c r="L52" s="643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80" t="inlineStr">
        <is>
          <t>Классическая</t>
        </is>
      </c>
      <c r="B53" s="643" t="n"/>
      <c r="C53" s="643" t="n"/>
      <c r="D53" s="643" t="n"/>
      <c r="E53" s="643" t="n"/>
      <c r="F53" s="643" t="n"/>
      <c r="G53" s="643" t="n"/>
      <c r="H53" s="643" t="n"/>
      <c r="I53" s="643" t="n"/>
      <c r="J53" s="643" t="n"/>
      <c r="K53" s="643" t="n"/>
      <c r="L53" s="643" t="n"/>
      <c r="M53" s="643" t="n"/>
      <c r="N53" s="643" t="n"/>
      <c r="O53" s="643" t="n"/>
      <c r="P53" s="643" t="n"/>
      <c r="Q53" s="643" t="n"/>
      <c r="R53" s="643" t="n"/>
      <c r="S53" s="643" t="n"/>
      <c r="T53" s="643" t="n"/>
      <c r="U53" s="643" t="n"/>
      <c r="V53" s="643" t="n"/>
      <c r="W53" s="643" t="n"/>
      <c r="X53" s="643" t="n"/>
      <c r="Y53" s="380" t="n"/>
      <c r="Z53" s="380" t="n"/>
    </row>
    <row r="54" ht="14.25" customHeight="1">
      <c r="A54" s="381" t="inlineStr">
        <is>
          <t>Вареные колбасы</t>
        </is>
      </c>
      <c r="B54" s="643" t="n"/>
      <c r="C54" s="643" t="n"/>
      <c r="D54" s="643" t="n"/>
      <c r="E54" s="643" t="n"/>
      <c r="F54" s="643" t="n"/>
      <c r="G54" s="643" t="n"/>
      <c r="H54" s="643" t="n"/>
      <c r="I54" s="643" t="n"/>
      <c r="J54" s="643" t="n"/>
      <c r="K54" s="643" t="n"/>
      <c r="L54" s="643" t="n"/>
      <c r="M54" s="643" t="n"/>
      <c r="N54" s="643" t="n"/>
      <c r="O54" s="643" t="n"/>
      <c r="P54" s="643" t="n"/>
      <c r="Q54" s="643" t="n"/>
      <c r="R54" s="643" t="n"/>
      <c r="S54" s="643" t="n"/>
      <c r="T54" s="643" t="n"/>
      <c r="U54" s="643" t="n"/>
      <c r="V54" s="643" t="n"/>
      <c r="W54" s="643" t="n"/>
      <c r="X54" s="643" t="n"/>
      <c r="Y54" s="381" t="n"/>
      <c r="Z54" s="381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2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2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2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0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2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0" t="n"/>
      <c r="B59" s="643" t="n"/>
      <c r="C59" s="643" t="n"/>
      <c r="D59" s="643" t="n"/>
      <c r="E59" s="643" t="n"/>
      <c r="F59" s="643" t="n"/>
      <c r="G59" s="643" t="n"/>
      <c r="H59" s="643" t="n"/>
      <c r="I59" s="643" t="n"/>
      <c r="J59" s="643" t="n"/>
      <c r="K59" s="643" t="n"/>
      <c r="L59" s="643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643" t="n"/>
      <c r="B60" s="643" t="n"/>
      <c r="C60" s="643" t="n"/>
      <c r="D60" s="643" t="n"/>
      <c r="E60" s="643" t="n"/>
      <c r="F60" s="643" t="n"/>
      <c r="G60" s="643" t="n"/>
      <c r="H60" s="643" t="n"/>
      <c r="I60" s="643" t="n"/>
      <c r="J60" s="643" t="n"/>
      <c r="K60" s="643" t="n"/>
      <c r="L60" s="643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80" t="inlineStr">
        <is>
          <t>Вязанка</t>
        </is>
      </c>
      <c r="B61" s="643" t="n"/>
      <c r="C61" s="643" t="n"/>
      <c r="D61" s="643" t="n"/>
      <c r="E61" s="643" t="n"/>
      <c r="F61" s="643" t="n"/>
      <c r="G61" s="643" t="n"/>
      <c r="H61" s="643" t="n"/>
      <c r="I61" s="643" t="n"/>
      <c r="J61" s="643" t="n"/>
      <c r="K61" s="643" t="n"/>
      <c r="L61" s="643" t="n"/>
      <c r="M61" s="643" t="n"/>
      <c r="N61" s="643" t="n"/>
      <c r="O61" s="643" t="n"/>
      <c r="P61" s="643" t="n"/>
      <c r="Q61" s="643" t="n"/>
      <c r="R61" s="643" t="n"/>
      <c r="S61" s="643" t="n"/>
      <c r="T61" s="643" t="n"/>
      <c r="U61" s="643" t="n"/>
      <c r="V61" s="643" t="n"/>
      <c r="W61" s="643" t="n"/>
      <c r="X61" s="643" t="n"/>
      <c r="Y61" s="380" t="n"/>
      <c r="Z61" s="380" t="n"/>
    </row>
    <row r="62" ht="14.25" customHeight="1">
      <c r="A62" s="381" t="inlineStr">
        <is>
          <t>Вареные колбасы</t>
        </is>
      </c>
      <c r="B62" s="643" t="n"/>
      <c r="C62" s="643" t="n"/>
      <c r="D62" s="643" t="n"/>
      <c r="E62" s="643" t="n"/>
      <c r="F62" s="643" t="n"/>
      <c r="G62" s="643" t="n"/>
      <c r="H62" s="643" t="n"/>
      <c r="I62" s="643" t="n"/>
      <c r="J62" s="643" t="n"/>
      <c r="K62" s="643" t="n"/>
      <c r="L62" s="643" t="n"/>
      <c r="M62" s="643" t="n"/>
      <c r="N62" s="643" t="n"/>
      <c r="O62" s="643" t="n"/>
      <c r="P62" s="643" t="n"/>
      <c r="Q62" s="643" t="n"/>
      <c r="R62" s="643" t="n"/>
      <c r="S62" s="643" t="n"/>
      <c r="T62" s="643" t="n"/>
      <c r="U62" s="643" t="n"/>
      <c r="V62" s="643" t="n"/>
      <c r="W62" s="643" t="n"/>
      <c r="X62" s="643" t="n"/>
      <c r="Y62" s="381" t="n"/>
      <c r="Z62" s="381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82" t="n">
        <v>4680115883956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«Любительская ГОСТ» Весовой п/а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82" t="n">
        <v>4680115883949</v>
      </c>
      <c r="E64" s="655" t="n"/>
      <c r="F64" s="687" t="n">
        <v>0.37</v>
      </c>
      <c r="G64" s="38" t="n">
        <v>10</v>
      </c>
      <c r="H64" s="687" t="n">
        <v>3.7</v>
      </c>
      <c r="I64" s="687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12" t="inlineStr">
        <is>
          <t>Вареные колбасы «Любительская ГОСТ» Фикс.вес 0,37 п/а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0</v>
      </c>
      <c r="W64" s="691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82" t="n">
        <v>4607091382945</v>
      </c>
      <c r="E65" s="655" t="n"/>
      <c r="F65" s="687" t="n">
        <v>1.4</v>
      </c>
      <c r="G65" s="38" t="n">
        <v>8</v>
      </c>
      <c r="H65" s="687" t="n">
        <v>11.2</v>
      </c>
      <c r="I65" s="68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3" t="inlineStr">
        <is>
          <t>Вареные колбасы «Вязанка со шпиком» Весовые Вектор УВВ ТМ «Вязанка»</t>
        </is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82" t="n">
        <v>4607091385670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14" t="inlineStr">
        <is>
          <t>Вареные колбасы «Докторская ГОСТ» Весовые Вектор УВВ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382" t="n">
        <v>4607091385670</v>
      </c>
      <c r="E67" s="655" t="n"/>
      <c r="F67" s="687" t="n">
        <v>1.35</v>
      </c>
      <c r="G67" s="38" t="n">
        <v>8</v>
      </c>
      <c r="H67" s="687" t="n">
        <v>10.8</v>
      </c>
      <c r="I67" s="68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7" s="689" t="n"/>
      <c r="P67" s="689" t="n"/>
      <c r="Q67" s="689" t="n"/>
      <c r="R67" s="655" t="n"/>
      <c r="S67" s="40" t="inlineStr"/>
      <c r="T67" s="40" t="inlineStr">
        <is>
          <t>09.01.2024</t>
        </is>
      </c>
      <c r="U67" s="41" t="inlineStr">
        <is>
          <t>кг</t>
        </is>
      </c>
      <c r="V67" s="690" t="n">
        <v>0</v>
      </c>
      <c r="W67" s="69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2" t="n">
        <v>4680115881327</v>
      </c>
      <c r="E68" s="655" t="n"/>
      <c r="F68" s="687" t="n">
        <v>1.35</v>
      </c>
      <c r="G68" s="38" t="n">
        <v>8</v>
      </c>
      <c r="H68" s="687" t="n">
        <v>10.8</v>
      </c>
      <c r="I68" s="68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0</v>
      </c>
      <c r="W68" s="69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2" t="n">
        <v>4680115882133</v>
      </c>
      <c r="E69" s="655" t="n"/>
      <c r="F69" s="687" t="n">
        <v>1.4</v>
      </c>
      <c r="G69" s="38" t="n">
        <v>8</v>
      </c>
      <c r="H69" s="687" t="n">
        <v>11.2</v>
      </c>
      <c r="I69" s="687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7" t="inlineStr">
        <is>
          <t>Вареные колбасы «Сливушка» Вес П/а ТМ «Вязанка»</t>
        </is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2" t="n">
        <v>4607091382952</v>
      </c>
      <c r="E70" s="655" t="n"/>
      <c r="F70" s="687" t="n">
        <v>0.5</v>
      </c>
      <c r="G70" s="38" t="n">
        <v>6</v>
      </c>
      <c r="H70" s="687" t="n">
        <v>3</v>
      </c>
      <c r="I70" s="687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82" t="n">
        <v>4680115882539</v>
      </c>
      <c r="E71" s="655" t="n"/>
      <c r="F71" s="687" t="n">
        <v>0.37</v>
      </c>
      <c r="G71" s="38" t="n">
        <v>10</v>
      </c>
      <c r="H71" s="687" t="n">
        <v>3.7</v>
      </c>
      <c r="I71" s="687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82" t="n">
        <v>4607091385687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2" t="n">
        <v>4607091384604</v>
      </c>
      <c r="E73" s="655" t="n"/>
      <c r="F73" s="687" t="n">
        <v>0.4</v>
      </c>
      <c r="G73" s="38" t="n">
        <v>10</v>
      </c>
      <c r="H73" s="687" t="n">
        <v>4</v>
      </c>
      <c r="I73" s="687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2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2" t="n">
        <v>4680115880283</v>
      </c>
      <c r="E74" s="655" t="n"/>
      <c r="F74" s="687" t="n">
        <v>0.6</v>
      </c>
      <c r="G74" s="38" t="n">
        <v>8</v>
      </c>
      <c r="H74" s="687" t="n">
        <v>4.8</v>
      </c>
      <c r="I74" s="687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2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0</v>
      </c>
      <c r="W74" s="69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2" t="n">
        <v>4680115881303</v>
      </c>
      <c r="E75" s="655" t="n"/>
      <c r="F75" s="687" t="n">
        <v>0.45</v>
      </c>
      <c r="G75" s="38" t="n">
        <v>10</v>
      </c>
      <c r="H75" s="687" t="n">
        <v>4.5</v>
      </c>
      <c r="I75" s="687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2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2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2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2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2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90" t="n"/>
      <c r="B81" s="643" t="n"/>
      <c r="C81" s="643" t="n"/>
      <c r="D81" s="643" t="n"/>
      <c r="E81" s="643" t="n"/>
      <c r="F81" s="643" t="n"/>
      <c r="G81" s="643" t="n"/>
      <c r="H81" s="643" t="n"/>
      <c r="I81" s="643" t="n"/>
      <c r="J81" s="643" t="n"/>
      <c r="K81" s="643" t="n"/>
      <c r="L81" s="643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643" t="n"/>
      <c r="B82" s="643" t="n"/>
      <c r="C82" s="643" t="n"/>
      <c r="D82" s="643" t="n"/>
      <c r="E82" s="643" t="n"/>
      <c r="F82" s="643" t="n"/>
      <c r="G82" s="643" t="n"/>
      <c r="H82" s="643" t="n"/>
      <c r="I82" s="643" t="n"/>
      <c r="J82" s="643" t="n"/>
      <c r="K82" s="643" t="n"/>
      <c r="L82" s="643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81" t="inlineStr">
        <is>
          <t>Ветчины</t>
        </is>
      </c>
      <c r="B83" s="643" t="n"/>
      <c r="C83" s="643" t="n"/>
      <c r="D83" s="643" t="n"/>
      <c r="E83" s="643" t="n"/>
      <c r="F83" s="643" t="n"/>
      <c r="G83" s="643" t="n"/>
      <c r="H83" s="643" t="n"/>
      <c r="I83" s="643" t="n"/>
      <c r="J83" s="643" t="n"/>
      <c r="K83" s="643" t="n"/>
      <c r="L83" s="643" t="n"/>
      <c r="M83" s="643" t="n"/>
      <c r="N83" s="643" t="n"/>
      <c r="O83" s="643" t="n"/>
      <c r="P83" s="643" t="n"/>
      <c r="Q83" s="643" t="n"/>
      <c r="R83" s="643" t="n"/>
      <c r="S83" s="643" t="n"/>
      <c r="T83" s="643" t="n"/>
      <c r="U83" s="643" t="n"/>
      <c r="V83" s="643" t="n"/>
      <c r="W83" s="643" t="n"/>
      <c r="X83" s="643" t="n"/>
      <c r="Y83" s="381" t="n"/>
      <c r="Z83" s="381" t="n"/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2" t="n">
        <v>4680115881488</v>
      </c>
      <c r="E84" s="655" t="n"/>
      <c r="F84" s="687" t="n">
        <v>1.35</v>
      </c>
      <c r="G84" s="38" t="n">
        <v>8</v>
      </c>
      <c r="H84" s="687" t="n">
        <v>10.8</v>
      </c>
      <c r="I84" s="68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9">
        <f>HYPERLINK("https://abi.ru/products/Охлажденные/Вязанка/Вязанка/Ветчины/P003236/","Ветчины Сливушка с индейкой Вязанка вес П/а Вязанка")</f>
        <v/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2" t="n">
        <v>4607091384765</v>
      </c>
      <c r="E85" s="655" t="n"/>
      <c r="F85" s="687" t="n">
        <v>0.42</v>
      </c>
      <c r="G85" s="38" t="n">
        <v>6</v>
      </c>
      <c r="H85" s="687" t="n">
        <v>2.52</v>
      </c>
      <c r="I85" s="68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30" t="inlineStr">
        <is>
          <t>Ветчины Запекуша с сочным окороком Вязанка Фикс.вес 0,42 п/а Вязанка</t>
        </is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2" t="n">
        <v>4680115882751</v>
      </c>
      <c r="E86" s="655" t="n"/>
      <c r="F86" s="687" t="n">
        <v>0.45</v>
      </c>
      <c r="G86" s="38" t="n">
        <v>10</v>
      </c>
      <c r="H86" s="687" t="n">
        <v>4.5</v>
      </c>
      <c r="I86" s="68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31" t="inlineStr">
        <is>
          <t>Ветчины «Филейская #Живой_пар» ф/в 0,45 п/а ТМ «Вязанка»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2" t="n">
        <v>4680115882775</v>
      </c>
      <c r="E87" s="655" t="n"/>
      <c r="F87" s="687" t="n">
        <v>0.3</v>
      </c>
      <c r="G87" s="38" t="n">
        <v>8</v>
      </c>
      <c r="H87" s="687" t="n">
        <v>2.4</v>
      </c>
      <c r="I87" s="68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32" t="inlineStr">
        <is>
          <t>Ветчины «Сливушка с индейкой» Фикс.вес 0,3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2" t="n">
        <v>4680115880658</v>
      </c>
      <c r="E88" s="655" t="n"/>
      <c r="F88" s="687" t="n">
        <v>0.4</v>
      </c>
      <c r="G88" s="38" t="n">
        <v>6</v>
      </c>
      <c r="H88" s="687" t="n">
        <v>2.4</v>
      </c>
      <c r="I88" s="68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3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90" t="n"/>
      <c r="B89" s="643" t="n"/>
      <c r="C89" s="643" t="n"/>
      <c r="D89" s="643" t="n"/>
      <c r="E89" s="643" t="n"/>
      <c r="F89" s="643" t="n"/>
      <c r="G89" s="643" t="n"/>
      <c r="H89" s="643" t="n"/>
      <c r="I89" s="643" t="n"/>
      <c r="J89" s="643" t="n"/>
      <c r="K89" s="643" t="n"/>
      <c r="L89" s="643" t="n"/>
      <c r="M89" s="692" t="n"/>
      <c r="N89" s="693" t="inlineStr">
        <is>
          <t>Итого</t>
        </is>
      </c>
      <c r="O89" s="663" t="n"/>
      <c r="P89" s="663" t="n"/>
      <c r="Q89" s="663" t="n"/>
      <c r="R89" s="663" t="n"/>
      <c r="S89" s="663" t="n"/>
      <c r="T89" s="664" t="n"/>
      <c r="U89" s="43" t="inlineStr">
        <is>
          <t>кор</t>
        </is>
      </c>
      <c r="V89" s="694">
        <f>IFERROR(V84/H84,"0")+IFERROR(V85/H85,"0")+IFERROR(V86/H86,"0")+IFERROR(V87/H87,"0")+IFERROR(V88/H88,"0")</f>
        <v/>
      </c>
      <c r="W89" s="694">
        <f>IFERROR(W84/H84,"0")+IFERROR(W85/H85,"0")+IFERROR(W86/H86,"0")+IFERROR(W87/H87,"0")+IFERROR(W88/H88,"0")</f>
        <v/>
      </c>
      <c r="X89" s="694">
        <f>IFERROR(IF(X84="",0,X84),"0")+IFERROR(IF(X85="",0,X85),"0")+IFERROR(IF(X86="",0,X86),"0")+IFERROR(IF(X87="",0,X87),"0")+IFERROR(IF(X88="",0,X88),"0")</f>
        <v/>
      </c>
      <c r="Y89" s="695" t="n"/>
      <c r="Z89" s="695" t="n"/>
    </row>
    <row r="90">
      <c r="A90" s="643" t="n"/>
      <c r="B90" s="643" t="n"/>
      <c r="C90" s="643" t="n"/>
      <c r="D90" s="643" t="n"/>
      <c r="E90" s="643" t="n"/>
      <c r="F90" s="643" t="n"/>
      <c r="G90" s="643" t="n"/>
      <c r="H90" s="643" t="n"/>
      <c r="I90" s="643" t="n"/>
      <c r="J90" s="643" t="n"/>
      <c r="K90" s="643" t="n"/>
      <c r="L90" s="643" t="n"/>
      <c r="M90" s="692" t="n"/>
      <c r="N90" s="693" t="inlineStr">
        <is>
          <t>Итого</t>
        </is>
      </c>
      <c r="O90" s="663" t="n"/>
      <c r="P90" s="663" t="n"/>
      <c r="Q90" s="663" t="n"/>
      <c r="R90" s="663" t="n"/>
      <c r="S90" s="663" t="n"/>
      <c r="T90" s="664" t="n"/>
      <c r="U90" s="43" t="inlineStr">
        <is>
          <t>кг</t>
        </is>
      </c>
      <c r="V90" s="694">
        <f>IFERROR(SUM(V84:V88),"0")</f>
        <v/>
      </c>
      <c r="W90" s="694">
        <f>IFERROR(SUM(W84:W88),"0")</f>
        <v/>
      </c>
      <c r="X90" s="43" t="n"/>
      <c r="Y90" s="695" t="n"/>
      <c r="Z90" s="695" t="n"/>
    </row>
    <row r="91" ht="14.25" customHeight="1">
      <c r="A91" s="381" t="inlineStr">
        <is>
          <t>Копченые колбасы</t>
        </is>
      </c>
      <c r="B91" s="643" t="n"/>
      <c r="C91" s="643" t="n"/>
      <c r="D91" s="643" t="n"/>
      <c r="E91" s="643" t="n"/>
      <c r="F91" s="643" t="n"/>
      <c r="G91" s="643" t="n"/>
      <c r="H91" s="643" t="n"/>
      <c r="I91" s="643" t="n"/>
      <c r="J91" s="643" t="n"/>
      <c r="K91" s="643" t="n"/>
      <c r="L91" s="643" t="n"/>
      <c r="M91" s="643" t="n"/>
      <c r="N91" s="643" t="n"/>
      <c r="O91" s="643" t="n"/>
      <c r="P91" s="643" t="n"/>
      <c r="Q91" s="643" t="n"/>
      <c r="R91" s="643" t="n"/>
      <c r="S91" s="643" t="n"/>
      <c r="T91" s="643" t="n"/>
      <c r="U91" s="643" t="n"/>
      <c r="V91" s="643" t="n"/>
      <c r="W91" s="643" t="n"/>
      <c r="X91" s="643" t="n"/>
      <c r="Y91" s="381" t="n"/>
      <c r="Z91" s="38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82" t="n">
        <v>4607091387667</v>
      </c>
      <c r="E92" s="655" t="n"/>
      <c r="F92" s="687" t="n">
        <v>0.9</v>
      </c>
      <c r="G92" s="38" t="n">
        <v>10</v>
      </c>
      <c r="H92" s="687" t="n">
        <v>9</v>
      </c>
      <c r="I92" s="687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3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89" t="n"/>
      <c r="P92" s="689" t="n"/>
      <c r="Q92" s="689" t="n"/>
      <c r="R92" s="655" t="n"/>
      <c r="S92" s="40" t="inlineStr"/>
      <c r="T92" s="40" t="inlineStr"/>
      <c r="U92" s="41" t="inlineStr">
        <is>
          <t>кг</t>
        </is>
      </c>
      <c r="V92" s="690" t="n">
        <v>0</v>
      </c>
      <c r="W92" s="691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82" t="n">
        <v>4607091387636</v>
      </c>
      <c r="E93" s="655" t="n"/>
      <c r="F93" s="687" t="n">
        <v>0.7</v>
      </c>
      <c r="G93" s="38" t="n">
        <v>6</v>
      </c>
      <c r="H93" s="687" t="n">
        <v>4.2</v>
      </c>
      <c r="I93" s="687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3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89" t="n"/>
      <c r="P93" s="689" t="n"/>
      <c r="Q93" s="689" t="n"/>
      <c r="R93" s="655" t="n"/>
      <c r="S93" s="40" t="inlineStr"/>
      <c r="T93" s="40" t="inlineStr"/>
      <c r="U93" s="41" t="inlineStr">
        <is>
          <t>кг</t>
        </is>
      </c>
      <c r="V93" s="690" t="n">
        <v>0</v>
      </c>
      <c r="W93" s="691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82" t="n">
        <v>4607091384727</v>
      </c>
      <c r="E94" s="655" t="n"/>
      <c r="F94" s="687" t="n">
        <v>0.8</v>
      </c>
      <c r="G94" s="38" t="n">
        <v>6</v>
      </c>
      <c r="H94" s="687" t="n">
        <v>4.8</v>
      </c>
      <c r="I94" s="687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3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82" t="n">
        <v>4607091386745</v>
      </c>
      <c r="E95" s="655" t="n"/>
      <c r="F95" s="687" t="n">
        <v>0.8</v>
      </c>
      <c r="G95" s="38" t="n">
        <v>6</v>
      </c>
      <c r="H95" s="687" t="n">
        <v>4.8</v>
      </c>
      <c r="I95" s="68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82" t="n">
        <v>4607091382426</v>
      </c>
      <c r="E96" s="655" t="n"/>
      <c r="F96" s="687" t="n">
        <v>0.9</v>
      </c>
      <c r="G96" s="38" t="n">
        <v>10</v>
      </c>
      <c r="H96" s="687" t="n">
        <v>9</v>
      </c>
      <c r="I96" s="68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3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82" t="n">
        <v>4607091386547</v>
      </c>
      <c r="E97" s="655" t="n"/>
      <c r="F97" s="687" t="n">
        <v>0.35</v>
      </c>
      <c r="G97" s="38" t="n">
        <v>8</v>
      </c>
      <c r="H97" s="687" t="n">
        <v>2.8</v>
      </c>
      <c r="I97" s="68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82" t="n">
        <v>4607091384734</v>
      </c>
      <c r="E98" s="655" t="n"/>
      <c r="F98" s="687" t="n">
        <v>0.35</v>
      </c>
      <c r="G98" s="38" t="n">
        <v>6</v>
      </c>
      <c r="H98" s="687" t="n">
        <v>2.1</v>
      </c>
      <c r="I98" s="68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4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82" t="n">
        <v>4607091382464</v>
      </c>
      <c r="E99" s="655" t="n"/>
      <c r="F99" s="687" t="n">
        <v>0.35</v>
      </c>
      <c r="G99" s="38" t="n">
        <v>8</v>
      </c>
      <c r="H99" s="687" t="n">
        <v>2.8</v>
      </c>
      <c r="I99" s="68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>
      <c r="A100" s="390" t="n"/>
      <c r="B100" s="643" t="n"/>
      <c r="C100" s="643" t="n"/>
      <c r="D100" s="643" t="n"/>
      <c r="E100" s="643" t="n"/>
      <c r="F100" s="643" t="n"/>
      <c r="G100" s="643" t="n"/>
      <c r="H100" s="643" t="n"/>
      <c r="I100" s="643" t="n"/>
      <c r="J100" s="643" t="n"/>
      <c r="K100" s="643" t="n"/>
      <c r="L100" s="643" t="n"/>
      <c r="M100" s="692" t="n"/>
      <c r="N100" s="693" t="inlineStr">
        <is>
          <t>Итого</t>
        </is>
      </c>
      <c r="O100" s="663" t="n"/>
      <c r="P100" s="663" t="n"/>
      <c r="Q100" s="663" t="n"/>
      <c r="R100" s="663" t="n"/>
      <c r="S100" s="663" t="n"/>
      <c r="T100" s="664" t="n"/>
      <c r="U100" s="43" t="inlineStr">
        <is>
          <t>кор</t>
        </is>
      </c>
      <c r="V100" s="694">
        <f>IFERROR(V92/H92,"0")+IFERROR(V93/H93,"0")+IFERROR(V94/H94,"0")+IFERROR(V95/H95,"0")+IFERROR(V96/H96,"0")+IFERROR(V97/H97,"0")+IFERROR(V98/H98,"0")+IFERROR(V99/H99,"0")</f>
        <v/>
      </c>
      <c r="W100" s="694">
        <f>IFERROR(W92/H92,"0")+IFERROR(W93/H93,"0")+IFERROR(W94/H94,"0")+IFERROR(W95/H95,"0")+IFERROR(W96/H96,"0")+IFERROR(W97/H97,"0")+IFERROR(W98/H98,"0")+IFERROR(W99/H99,"0")</f>
        <v/>
      </c>
      <c r="X100" s="694">
        <f>IFERROR(IF(X92="",0,X92),"0")+IFERROR(IF(X93="",0,X93),"0")+IFERROR(IF(X94="",0,X94),"0")+IFERROR(IF(X95="",0,X95),"0")+IFERROR(IF(X96="",0,X96),"0")+IFERROR(IF(X97="",0,X97),"0")+IFERROR(IF(X98="",0,X98),"0")+IFERROR(IF(X99="",0,X99),"0")</f>
        <v/>
      </c>
      <c r="Y100" s="695" t="n"/>
      <c r="Z100" s="695" t="n"/>
    </row>
    <row r="101">
      <c r="A101" s="643" t="n"/>
      <c r="B101" s="643" t="n"/>
      <c r="C101" s="643" t="n"/>
      <c r="D101" s="643" t="n"/>
      <c r="E101" s="643" t="n"/>
      <c r="F101" s="643" t="n"/>
      <c r="G101" s="643" t="n"/>
      <c r="H101" s="643" t="n"/>
      <c r="I101" s="643" t="n"/>
      <c r="J101" s="643" t="n"/>
      <c r="K101" s="643" t="n"/>
      <c r="L101" s="643" t="n"/>
      <c r="M101" s="692" t="n"/>
      <c r="N101" s="693" t="inlineStr">
        <is>
          <t>Итого</t>
        </is>
      </c>
      <c r="O101" s="663" t="n"/>
      <c r="P101" s="663" t="n"/>
      <c r="Q101" s="663" t="n"/>
      <c r="R101" s="663" t="n"/>
      <c r="S101" s="663" t="n"/>
      <c r="T101" s="664" t="n"/>
      <c r="U101" s="43" t="inlineStr">
        <is>
          <t>кг</t>
        </is>
      </c>
      <c r="V101" s="694">
        <f>IFERROR(SUM(V92:V99),"0")</f>
        <v/>
      </c>
      <c r="W101" s="694">
        <f>IFERROR(SUM(W92:W99),"0")</f>
        <v/>
      </c>
      <c r="X101" s="43" t="n"/>
      <c r="Y101" s="695" t="n"/>
      <c r="Z101" s="695" t="n"/>
    </row>
    <row r="102" ht="14.25" customHeight="1">
      <c r="A102" s="381" t="inlineStr">
        <is>
          <t>Сосиски</t>
        </is>
      </c>
      <c r="B102" s="643" t="n"/>
      <c r="C102" s="643" t="n"/>
      <c r="D102" s="643" t="n"/>
      <c r="E102" s="643" t="n"/>
      <c r="F102" s="643" t="n"/>
      <c r="G102" s="643" t="n"/>
      <c r="H102" s="643" t="n"/>
      <c r="I102" s="643" t="n"/>
      <c r="J102" s="643" t="n"/>
      <c r="K102" s="643" t="n"/>
      <c r="L102" s="643" t="n"/>
      <c r="M102" s="643" t="n"/>
      <c r="N102" s="643" t="n"/>
      <c r="O102" s="643" t="n"/>
      <c r="P102" s="643" t="n"/>
      <c r="Q102" s="643" t="n"/>
      <c r="R102" s="643" t="n"/>
      <c r="S102" s="643" t="n"/>
      <c r="T102" s="643" t="n"/>
      <c r="U102" s="643" t="n"/>
      <c r="V102" s="643" t="n"/>
      <c r="W102" s="643" t="n"/>
      <c r="X102" s="643" t="n"/>
      <c r="Y102" s="381" t="n"/>
      <c r="Z102" s="381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82" t="n">
        <v>4607091386967</v>
      </c>
      <c r="E103" s="655" t="n"/>
      <c r="F103" s="687" t="n">
        <v>1.35</v>
      </c>
      <c r="G103" s="38" t="n">
        <v>6</v>
      </c>
      <c r="H103" s="687" t="n">
        <v>8.1</v>
      </c>
      <c r="I103" s="687" t="n">
        <v>8.664</v>
      </c>
      <c r="J103" s="38" t="n">
        <v>56</v>
      </c>
      <c r="K103" s="38" t="inlineStr">
        <is>
          <t>8</t>
        </is>
      </c>
      <c r="L103" s="39" t="inlineStr">
        <is>
          <t>СК3</t>
        </is>
      </c>
      <c r="M103" s="38" t="n">
        <v>45</v>
      </c>
      <c r="N103" s="742" t="inlineStr">
        <is>
          <t>Сосиски Молокуши (Вязанка Молочные) Вязанка Весовые П/а мгс Вязанка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0</v>
      </c>
      <c r="W103" s="691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P003691</t>
        </is>
      </c>
      <c r="C104" s="37" t="n">
        <v>4301051543</v>
      </c>
      <c r="D104" s="382" t="n">
        <v>4607091386967</v>
      </c>
      <c r="E104" s="655" t="n"/>
      <c r="F104" s="687" t="n">
        <v>1.4</v>
      </c>
      <c r="G104" s="38" t="n">
        <v>6</v>
      </c>
      <c r="H104" s="687" t="n">
        <v>8.4</v>
      </c>
      <c r="I104" s="687" t="n">
        <v>8.964</v>
      </c>
      <c r="J104" s="38" t="n">
        <v>56</v>
      </c>
      <c r="K104" s="38" t="inlineStr">
        <is>
          <t>8</t>
        </is>
      </c>
      <c r="L104" s="39" t="inlineStr">
        <is>
          <t>СК2</t>
        </is>
      </c>
      <c r="M104" s="38" t="n">
        <v>45</v>
      </c>
      <c r="N104" s="743" t="inlineStr">
        <is>
          <t>Сосиски «Молокуши (Вязанка Молочные)» Весовые П/а мгс УВВ ТМ «Вязанка»</t>
        </is>
      </c>
      <c r="O104" s="689" t="n"/>
      <c r="P104" s="689" t="n"/>
      <c r="Q104" s="689" t="n"/>
      <c r="R104" s="655" t="n"/>
      <c r="S104" s="40" t="inlineStr"/>
      <c r="T104" s="40" t="inlineStr"/>
      <c r="U104" s="41" t="inlineStr">
        <is>
          <t>кг</t>
        </is>
      </c>
      <c r="V104" s="690" t="n">
        <v>0</v>
      </c>
      <c r="W104" s="691">
        <f>IFERROR(IF(V104="",0,CEILING((V104/$H104),1)*$H104),"")</f>
        <v/>
      </c>
      <c r="X104" s="42">
        <f>IFERROR(IF(W104=0,"",ROUNDUP(W104/H104,0)*0.02175),"")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P003904</t>
        </is>
      </c>
      <c r="C105" s="37" t="n">
        <v>4301051611</v>
      </c>
      <c r="D105" s="382" t="n">
        <v>4607091385304</v>
      </c>
      <c r="E105" s="655" t="n"/>
      <c r="F105" s="687" t="n">
        <v>1.4</v>
      </c>
      <c r="G105" s="38" t="n">
        <v>6</v>
      </c>
      <c r="H105" s="687" t="n">
        <v>8.4</v>
      </c>
      <c r="I105" s="687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8" t="n">
        <v>40</v>
      </c>
      <c r="N105" s="744" t="inlineStr">
        <is>
          <t>Сосиски «Рубленые» Весовые п/а мгс УВВ ТМ «Вязанка»</t>
        </is>
      </c>
      <c r="O105" s="689" t="n"/>
      <c r="P105" s="689" t="n"/>
      <c r="Q105" s="689" t="n"/>
      <c r="R105" s="655" t="n"/>
      <c r="S105" s="40" t="inlineStr"/>
      <c r="T105" s="40" t="inlineStr"/>
      <c r="U105" s="41" t="inlineStr">
        <is>
          <t>кг</t>
        </is>
      </c>
      <c r="V105" s="690" t="n">
        <v>0</v>
      </c>
      <c r="W105" s="69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82" t="n">
        <v>4607091386264</v>
      </c>
      <c r="E106" s="655" t="n"/>
      <c r="F106" s="687" t="n">
        <v>0.5</v>
      </c>
      <c r="G106" s="38" t="n">
        <v>6</v>
      </c>
      <c r="H106" s="687" t="n">
        <v>3</v>
      </c>
      <c r="I106" s="687" t="n">
        <v>3.278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8" t="n">
        <v>31</v>
      </c>
      <c r="N106" s="745">
        <f>HYPERLINK("https://abi.ru/products/Охлажденные/Вязанка/Вязанка/Сосиски/P002217/","Сосиски Венские Вязанка Фикс.вес 0,5 NDX мгс Вязанка")</f>
        <v/>
      </c>
      <c r="O106" s="689" t="n"/>
      <c r="P106" s="689" t="n"/>
      <c r="Q106" s="689" t="n"/>
      <c r="R106" s="655" t="n"/>
      <c r="S106" s="40" t="inlineStr"/>
      <c r="T106" s="40" t="inlineStr"/>
      <c r="U106" s="41" t="inlineStr">
        <is>
          <t>кг</t>
        </is>
      </c>
      <c r="V106" s="690" t="n">
        <v>0</v>
      </c>
      <c r="W106" s="691">
        <f>IFERROR(IF(V106="",0,CEILING((V106/$H106),1)*$H106),"")</f>
        <v/>
      </c>
      <c r="X106" s="42">
        <f>IFERROR(IF(W106=0,"",ROUNDUP(W106/H106,0)*0.00753),"")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82" t="n">
        <v>4607091385731</v>
      </c>
      <c r="E107" s="655" t="n"/>
      <c r="F107" s="687" t="n">
        <v>0.45</v>
      </c>
      <c r="G107" s="38" t="n">
        <v>6</v>
      </c>
      <c r="H107" s="687" t="n">
        <v>2.7</v>
      </c>
      <c r="I107" s="687" t="n">
        <v>2.972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Фикс.вес 0,45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82" t="n">
        <v>4680115880214</v>
      </c>
      <c r="E108" s="655" t="n"/>
      <c r="F108" s="687" t="n">
        <v>0.45</v>
      </c>
      <c r="G108" s="38" t="n">
        <v>6</v>
      </c>
      <c r="H108" s="687" t="n">
        <v>2.7</v>
      </c>
      <c r="I108" s="687" t="n">
        <v>2.988</v>
      </c>
      <c r="J108" s="38" t="n">
        <v>120</v>
      </c>
      <c r="K108" s="38" t="inlineStr">
        <is>
          <t>12</t>
        </is>
      </c>
      <c r="L108" s="39" t="inlineStr">
        <is>
          <t>СК3</t>
        </is>
      </c>
      <c r="M108" s="38" t="n">
        <v>45</v>
      </c>
      <c r="N108" s="747" t="inlineStr">
        <is>
          <t>Сосиски Молокуши миникушай Вязанка Ф/в 0,45 амилюкс мгс Вязанка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0</v>
      </c>
      <c r="W108" s="691">
        <f>IFERROR(IF(V108="",0,CEILING((V108/$H108),1)*$H108),"")</f>
        <v/>
      </c>
      <c r="X108" s="42">
        <f>IFERROR(IF(W108=0,"",ROUNDUP(W108/H108,0)*0.00937),"")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82" t="n">
        <v>4680115880894</v>
      </c>
      <c r="E109" s="655" t="n"/>
      <c r="F109" s="687" t="n">
        <v>0.33</v>
      </c>
      <c r="G109" s="38" t="n">
        <v>6</v>
      </c>
      <c r="H109" s="687" t="n">
        <v>1.98</v>
      </c>
      <c r="I109" s="687" t="n">
        <v>2.258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8" t="inlineStr">
        <is>
          <t>Сосиски Молокуши Миникушай Вязанка фикс.вес 0,33 п/а Вязанка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0</v>
      </c>
      <c r="W109" s="69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82" t="n">
        <v>4607091385427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3.272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40</v>
      </c>
      <c r="N110" s="749">
        <f>HYPERLINK("https://abi.ru/products/Охлажденные/Вязанка/Вязанка/Сосиски/P003030/","Сосиски Рубленые Вязанка Фикс.вес 0,5 п/а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SU002996</t>
        </is>
      </c>
      <c r="B111" s="64" t="inlineStr">
        <is>
          <t>P003464</t>
        </is>
      </c>
      <c r="C111" s="37" t="n">
        <v>4301051480</v>
      </c>
      <c r="D111" s="382" t="n">
        <v>4680115882645</v>
      </c>
      <c r="E111" s="655" t="n"/>
      <c r="F111" s="687" t="n">
        <v>0.3</v>
      </c>
      <c r="G111" s="38" t="n">
        <v>6</v>
      </c>
      <c r="H111" s="687" t="n">
        <v>1.8</v>
      </c>
      <c r="I111" s="687" t="n">
        <v>2.66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40</v>
      </c>
      <c r="N111" s="750" t="inlineStr">
        <is>
          <t>Сосиски «Сливушки с сыром» ф/в 0,3 п/а ТМ «Вязанка»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>
      <c r="A112" s="390" t="n"/>
      <c r="B112" s="643" t="n"/>
      <c r="C112" s="643" t="n"/>
      <c r="D112" s="643" t="n"/>
      <c r="E112" s="643" t="n"/>
      <c r="F112" s="643" t="n"/>
      <c r="G112" s="643" t="n"/>
      <c r="H112" s="643" t="n"/>
      <c r="I112" s="643" t="n"/>
      <c r="J112" s="643" t="n"/>
      <c r="K112" s="643" t="n"/>
      <c r="L112" s="643" t="n"/>
      <c r="M112" s="692" t="n"/>
      <c r="N112" s="693" t="inlineStr">
        <is>
          <t>Итого</t>
        </is>
      </c>
      <c r="O112" s="663" t="n"/>
      <c r="P112" s="663" t="n"/>
      <c r="Q112" s="663" t="n"/>
      <c r="R112" s="663" t="n"/>
      <c r="S112" s="663" t="n"/>
      <c r="T112" s="664" t="n"/>
      <c r="U112" s="43" t="inlineStr">
        <is>
          <t>кор</t>
        </is>
      </c>
      <c r="V112" s="694">
        <f>IFERROR(V103/H103,"0")+IFERROR(V104/H104,"0")+IFERROR(V105/H105,"0")+IFERROR(V106/H106,"0")+IFERROR(V107/H107,"0")+IFERROR(V108/H108,"0")+IFERROR(V109/H109,"0")+IFERROR(V110/H110,"0")+IFERROR(V111/H111,"0")</f>
        <v/>
      </c>
      <c r="W112" s="694">
        <f>IFERROR(W103/H103,"0")+IFERROR(W104/H104,"0")+IFERROR(W105/H105,"0")+IFERROR(W106/H106,"0")+IFERROR(W107/H107,"0")+IFERROR(W108/H108,"0")+IFERROR(W109/H109,"0")+IFERROR(W110/H110,"0")+IFERROR(W111/H111,"0")</f>
        <v/>
      </c>
      <c r="X112" s="694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/>
      </c>
      <c r="Y112" s="695" t="n"/>
      <c r="Z112" s="695" t="n"/>
    </row>
    <row r="113">
      <c r="A113" s="643" t="n"/>
      <c r="B113" s="643" t="n"/>
      <c r="C113" s="643" t="n"/>
      <c r="D113" s="643" t="n"/>
      <c r="E113" s="643" t="n"/>
      <c r="F113" s="643" t="n"/>
      <c r="G113" s="643" t="n"/>
      <c r="H113" s="643" t="n"/>
      <c r="I113" s="643" t="n"/>
      <c r="J113" s="643" t="n"/>
      <c r="K113" s="643" t="n"/>
      <c r="L113" s="643" t="n"/>
      <c r="M113" s="692" t="n"/>
      <c r="N113" s="693" t="inlineStr">
        <is>
          <t>Итого</t>
        </is>
      </c>
      <c r="O113" s="663" t="n"/>
      <c r="P113" s="663" t="n"/>
      <c r="Q113" s="663" t="n"/>
      <c r="R113" s="663" t="n"/>
      <c r="S113" s="663" t="n"/>
      <c r="T113" s="664" t="n"/>
      <c r="U113" s="43" t="inlineStr">
        <is>
          <t>кг</t>
        </is>
      </c>
      <c r="V113" s="694">
        <f>IFERROR(SUM(V103:V111),"0")</f>
        <v/>
      </c>
      <c r="W113" s="694">
        <f>IFERROR(SUM(W103:W111),"0")</f>
        <v/>
      </c>
      <c r="X113" s="43" t="n"/>
      <c r="Y113" s="695" t="n"/>
      <c r="Z113" s="695" t="n"/>
    </row>
    <row r="114" ht="14.25" customHeight="1">
      <c r="A114" s="381" t="inlineStr">
        <is>
          <t>Сардельки</t>
        </is>
      </c>
      <c r="B114" s="643" t="n"/>
      <c r="C114" s="643" t="n"/>
      <c r="D114" s="643" t="n"/>
      <c r="E114" s="643" t="n"/>
      <c r="F114" s="643" t="n"/>
      <c r="G114" s="643" t="n"/>
      <c r="H114" s="643" t="n"/>
      <c r="I114" s="643" t="n"/>
      <c r="J114" s="643" t="n"/>
      <c r="K114" s="643" t="n"/>
      <c r="L114" s="643" t="n"/>
      <c r="M114" s="643" t="n"/>
      <c r="N114" s="643" t="n"/>
      <c r="O114" s="643" t="n"/>
      <c r="P114" s="643" t="n"/>
      <c r="Q114" s="643" t="n"/>
      <c r="R114" s="643" t="n"/>
      <c r="S114" s="643" t="n"/>
      <c r="T114" s="643" t="n"/>
      <c r="U114" s="643" t="n"/>
      <c r="V114" s="643" t="n"/>
      <c r="W114" s="643" t="n"/>
      <c r="X114" s="643" t="n"/>
      <c r="Y114" s="381" t="n"/>
      <c r="Z114" s="381" t="n"/>
    </row>
    <row r="115" ht="27" customHeight="1">
      <c r="A115" s="64" t="inlineStr">
        <is>
          <t>SU002071</t>
        </is>
      </c>
      <c r="B115" s="64" t="inlineStr">
        <is>
          <t>P002233</t>
        </is>
      </c>
      <c r="C115" s="37" t="n">
        <v>4301060296</v>
      </c>
      <c r="D115" s="382" t="n">
        <v>4607091383065</v>
      </c>
      <c r="E115" s="655" t="n"/>
      <c r="F115" s="687" t="n">
        <v>0.83</v>
      </c>
      <c r="G115" s="38" t="n">
        <v>4</v>
      </c>
      <c r="H115" s="687" t="n">
        <v>3.32</v>
      </c>
      <c r="I115" s="687" t="n">
        <v>3.582</v>
      </c>
      <c r="J115" s="38" t="n">
        <v>120</v>
      </c>
      <c r="K115" s="38" t="inlineStr">
        <is>
          <t>12</t>
        </is>
      </c>
      <c r="L115" s="39" t="inlineStr">
        <is>
          <t>СК2</t>
        </is>
      </c>
      <c r="M115" s="38" t="n">
        <v>30</v>
      </c>
      <c r="N115" s="75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SU002835</t>
        </is>
      </c>
      <c r="B116" s="64" t="inlineStr">
        <is>
          <t>P003906</t>
        </is>
      </c>
      <c r="C116" s="37" t="n">
        <v>4301060371</v>
      </c>
      <c r="D116" s="382" t="n">
        <v>4680115881532</v>
      </c>
      <c r="E116" s="655" t="n"/>
      <c r="F116" s="687" t="n">
        <v>1.4</v>
      </c>
      <c r="G116" s="38" t="n">
        <v>6</v>
      </c>
      <c r="H116" s="687" t="n">
        <v>8.4</v>
      </c>
      <c r="I116" s="687" t="n">
        <v>8.964</v>
      </c>
      <c r="J116" s="38" t="n">
        <v>56</v>
      </c>
      <c r="K116" s="38" t="inlineStr">
        <is>
          <t>8</t>
        </is>
      </c>
      <c r="L116" s="39" t="inlineStr">
        <is>
          <t>СК2</t>
        </is>
      </c>
      <c r="M116" s="38" t="n">
        <v>30</v>
      </c>
      <c r="N116" s="752" t="inlineStr">
        <is>
          <t>Сардельки «Филейские» Весовые н/о мгс ТМ «Вязанка»</t>
        </is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0</v>
      </c>
      <c r="W116" s="691">
        <f>IFERROR(IF(V116="",0,CEILING((V116/$H116),1)*$H116),"")</f>
        <v/>
      </c>
      <c r="X116" s="42">
        <f>IFERROR(IF(W116=0,"",ROUNDUP(W116/H116,0)*0.02175),"")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82" t="n">
        <v>4680115881532</v>
      </c>
      <c r="E117" s="655" t="n"/>
      <c r="F117" s="687" t="n">
        <v>1.35</v>
      </c>
      <c r="G117" s="38" t="n">
        <v>6</v>
      </c>
      <c r="H117" s="687" t="n">
        <v>8.1</v>
      </c>
      <c r="I117" s="687" t="n">
        <v>8.58</v>
      </c>
      <c r="J117" s="38" t="n">
        <v>56</v>
      </c>
      <c r="K117" s="38" t="inlineStr">
        <is>
          <t>8</t>
        </is>
      </c>
      <c r="L117" s="39" t="inlineStr">
        <is>
          <t>СК3</t>
        </is>
      </c>
      <c r="M117" s="38" t="n">
        <v>30</v>
      </c>
      <c r="N117" s="753">
        <f>HYPERLINK("https://abi.ru/products/Охлажденные/Вязанка/Вязанка/Сардельки/P003237/","Сардельки «Филейские» Весовые NDX мгс ТМ «Вязанка»")</f>
        <v/>
      </c>
      <c r="O117" s="689" t="n"/>
      <c r="P117" s="689" t="n"/>
      <c r="Q117" s="689" t="n"/>
      <c r="R117" s="655" t="n"/>
      <c r="S117" s="40" t="inlineStr"/>
      <c r="T117" s="40" t="inlineStr">
        <is>
          <t>09.01.2024</t>
        </is>
      </c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IFERROR(IF(W117=0,"",ROUNDUP(W117/H117,0)*0.02175),"")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82" t="n">
        <v>4680115882652</v>
      </c>
      <c r="E118" s="655" t="n"/>
      <c r="F118" s="687" t="n">
        <v>0.33</v>
      </c>
      <c r="G118" s="38" t="n">
        <v>6</v>
      </c>
      <c r="H118" s="687" t="n">
        <v>1.98</v>
      </c>
      <c r="I118" s="687" t="n">
        <v>2.84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54" t="inlineStr">
        <is>
          <t>Сардельки «Сливушки с сыром #минидельки» ф/в 0,33 айпил ТМ «Вязанка»</t>
        </is>
      </c>
      <c r="O118" s="689" t="n"/>
      <c r="P118" s="689" t="n"/>
      <c r="Q118" s="689" t="n"/>
      <c r="R118" s="655" t="n"/>
      <c r="S118" s="40" t="inlineStr"/>
      <c r="T118" s="40" t="inlineStr"/>
      <c r="U118" s="41" t="inlineStr">
        <is>
          <t>кг</t>
        </is>
      </c>
      <c r="V118" s="690" t="n">
        <v>0</v>
      </c>
      <c r="W118" s="691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SU002834</t>
        </is>
      </c>
      <c r="B119" s="64" t="inlineStr">
        <is>
          <t>P003238</t>
        </is>
      </c>
      <c r="C119" s="37" t="n">
        <v>4301060351</v>
      </c>
      <c r="D119" s="382" t="n">
        <v>4680115881464</v>
      </c>
      <c r="E119" s="655" t="n"/>
      <c r="F119" s="687" t="n">
        <v>0.4</v>
      </c>
      <c r="G119" s="38" t="n">
        <v>6</v>
      </c>
      <c r="H119" s="687" t="n">
        <v>2.4</v>
      </c>
      <c r="I119" s="687" t="n">
        <v>2.6</v>
      </c>
      <c r="J119" s="38" t="n">
        <v>156</v>
      </c>
      <c r="K119" s="38" t="inlineStr">
        <is>
          <t>12</t>
        </is>
      </c>
      <c r="L119" s="39" t="inlineStr">
        <is>
          <t>СК3</t>
        </is>
      </c>
      <c r="M119" s="38" t="n">
        <v>30</v>
      </c>
      <c r="N119" s="755" t="inlineStr">
        <is>
          <t>Сардельки «Филейские» Фикс.вес 0,4 NDX мгс ТМ «Вязанка»</t>
        </is>
      </c>
      <c r="O119" s="689" t="n"/>
      <c r="P119" s="689" t="n"/>
      <c r="Q119" s="689" t="n"/>
      <c r="R119" s="655" t="n"/>
      <c r="S119" s="40" t="inlineStr"/>
      <c r="T119" s="40" t="inlineStr"/>
      <c r="U119" s="41" t="inlineStr">
        <is>
          <t>кг</t>
        </is>
      </c>
      <c r="V119" s="690" t="n">
        <v>0</v>
      </c>
      <c r="W119" s="69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>
      <c r="A120" s="390" t="n"/>
      <c r="B120" s="643" t="n"/>
      <c r="C120" s="643" t="n"/>
      <c r="D120" s="643" t="n"/>
      <c r="E120" s="643" t="n"/>
      <c r="F120" s="643" t="n"/>
      <c r="G120" s="643" t="n"/>
      <c r="H120" s="643" t="n"/>
      <c r="I120" s="643" t="n"/>
      <c r="J120" s="643" t="n"/>
      <c r="K120" s="643" t="n"/>
      <c r="L120" s="643" t="n"/>
      <c r="M120" s="692" t="n"/>
      <c r="N120" s="693" t="inlineStr">
        <is>
          <t>Итого</t>
        </is>
      </c>
      <c r="O120" s="663" t="n"/>
      <c r="P120" s="663" t="n"/>
      <c r="Q120" s="663" t="n"/>
      <c r="R120" s="663" t="n"/>
      <c r="S120" s="663" t="n"/>
      <c r="T120" s="664" t="n"/>
      <c r="U120" s="43" t="inlineStr">
        <is>
          <t>кор</t>
        </is>
      </c>
      <c r="V120" s="694">
        <f>IFERROR(V115/H115,"0")+IFERROR(V116/H116,"0")+IFERROR(V117/H117,"0")+IFERROR(V118/H118,"0")+IFERROR(V119/H119,"0")</f>
        <v/>
      </c>
      <c r="W120" s="694">
        <f>IFERROR(W115/H115,"0")+IFERROR(W116/H116,"0")+IFERROR(W117/H117,"0")+IFERROR(W118/H118,"0")+IFERROR(W119/H119,"0")</f>
        <v/>
      </c>
      <c r="X120" s="694">
        <f>IFERROR(IF(X115="",0,X115),"0")+IFERROR(IF(X116="",0,X116),"0")+IFERROR(IF(X117="",0,X117),"0")+IFERROR(IF(X118="",0,X118),"0")+IFERROR(IF(X119="",0,X119),"0")</f>
        <v/>
      </c>
      <c r="Y120" s="695" t="n"/>
      <c r="Z120" s="695" t="n"/>
    </row>
    <row r="121">
      <c r="A121" s="643" t="n"/>
      <c r="B121" s="643" t="n"/>
      <c r="C121" s="643" t="n"/>
      <c r="D121" s="643" t="n"/>
      <c r="E121" s="643" t="n"/>
      <c r="F121" s="643" t="n"/>
      <c r="G121" s="643" t="n"/>
      <c r="H121" s="643" t="n"/>
      <c r="I121" s="643" t="n"/>
      <c r="J121" s="643" t="n"/>
      <c r="K121" s="643" t="n"/>
      <c r="L121" s="643" t="n"/>
      <c r="M121" s="692" t="n"/>
      <c r="N121" s="693" t="inlineStr">
        <is>
          <t>Итого</t>
        </is>
      </c>
      <c r="O121" s="663" t="n"/>
      <c r="P121" s="663" t="n"/>
      <c r="Q121" s="663" t="n"/>
      <c r="R121" s="663" t="n"/>
      <c r="S121" s="663" t="n"/>
      <c r="T121" s="664" t="n"/>
      <c r="U121" s="43" t="inlineStr">
        <is>
          <t>кг</t>
        </is>
      </c>
      <c r="V121" s="694">
        <f>IFERROR(SUM(V115:V119),"0")</f>
        <v/>
      </c>
      <c r="W121" s="694">
        <f>IFERROR(SUM(W115:W119),"0")</f>
        <v/>
      </c>
      <c r="X121" s="43" t="n"/>
      <c r="Y121" s="695" t="n"/>
      <c r="Z121" s="695" t="n"/>
    </row>
    <row r="122" ht="16.5" customHeight="1">
      <c r="A122" s="380" t="inlineStr">
        <is>
          <t>Сливушки</t>
        </is>
      </c>
      <c r="B122" s="643" t="n"/>
      <c r="C122" s="643" t="n"/>
      <c r="D122" s="643" t="n"/>
      <c r="E122" s="643" t="n"/>
      <c r="F122" s="643" t="n"/>
      <c r="G122" s="643" t="n"/>
      <c r="H122" s="643" t="n"/>
      <c r="I122" s="643" t="n"/>
      <c r="J122" s="643" t="n"/>
      <c r="K122" s="643" t="n"/>
      <c r="L122" s="643" t="n"/>
      <c r="M122" s="643" t="n"/>
      <c r="N122" s="643" t="n"/>
      <c r="O122" s="643" t="n"/>
      <c r="P122" s="643" t="n"/>
      <c r="Q122" s="643" t="n"/>
      <c r="R122" s="643" t="n"/>
      <c r="S122" s="643" t="n"/>
      <c r="T122" s="643" t="n"/>
      <c r="U122" s="643" t="n"/>
      <c r="V122" s="643" t="n"/>
      <c r="W122" s="643" t="n"/>
      <c r="X122" s="643" t="n"/>
      <c r="Y122" s="380" t="n"/>
      <c r="Z122" s="380" t="n"/>
    </row>
    <row r="123" ht="14.25" customHeight="1">
      <c r="A123" s="381" t="inlineStr">
        <is>
          <t>Сосиски</t>
        </is>
      </c>
      <c r="B123" s="643" t="n"/>
      <c r="C123" s="643" t="n"/>
      <c r="D123" s="643" t="n"/>
      <c r="E123" s="643" t="n"/>
      <c r="F123" s="643" t="n"/>
      <c r="G123" s="643" t="n"/>
      <c r="H123" s="643" t="n"/>
      <c r="I123" s="643" t="n"/>
      <c r="J123" s="643" t="n"/>
      <c r="K123" s="643" t="n"/>
      <c r="L123" s="643" t="n"/>
      <c r="M123" s="643" t="n"/>
      <c r="N123" s="643" t="n"/>
      <c r="O123" s="643" t="n"/>
      <c r="P123" s="643" t="n"/>
      <c r="Q123" s="643" t="n"/>
      <c r="R123" s="643" t="n"/>
      <c r="S123" s="643" t="n"/>
      <c r="T123" s="643" t="n"/>
      <c r="U123" s="643" t="n"/>
      <c r="V123" s="643" t="n"/>
      <c r="W123" s="643" t="n"/>
      <c r="X123" s="643" t="n"/>
      <c r="Y123" s="381" t="n"/>
      <c r="Z123" s="381" t="n"/>
    </row>
    <row r="124" ht="27" customHeight="1">
      <c r="A124" s="64" t="inlineStr">
        <is>
          <t>SU001721</t>
        </is>
      </c>
      <c r="B124" s="64" t="inlineStr">
        <is>
          <t>P003905</t>
        </is>
      </c>
      <c r="C124" s="37" t="n">
        <v>4301051612</v>
      </c>
      <c r="D124" s="382" t="n">
        <v>4607091385168</v>
      </c>
      <c r="E124" s="655" t="n"/>
      <c r="F124" s="687" t="n">
        <v>1.4</v>
      </c>
      <c r="G124" s="38" t="n">
        <v>6</v>
      </c>
      <c r="H124" s="687" t="n">
        <v>8.4</v>
      </c>
      <c r="I124" s="687" t="n">
        <v>8.958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45</v>
      </c>
      <c r="N124" s="756" t="inlineStr">
        <is>
          <t>Сосиски «Вязанка Сливочные» Весовые П/а мгс ТМ «Вязанка»</t>
        </is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4" t="inlineStr">
        <is>
          <t>КИ</t>
        </is>
      </c>
    </row>
    <row r="125" ht="16.5" customHeight="1">
      <c r="A125" s="64" t="inlineStr">
        <is>
          <t>SU002139</t>
        </is>
      </c>
      <c r="B125" s="64" t="inlineStr">
        <is>
          <t>P003162</t>
        </is>
      </c>
      <c r="C125" s="37" t="n">
        <v>4301051362</v>
      </c>
      <c r="D125" s="382" t="n">
        <v>4607091383256</v>
      </c>
      <c r="E125" s="655" t="n"/>
      <c r="F125" s="687" t="n">
        <v>0.33</v>
      </c>
      <c r="G125" s="38" t="n">
        <v>6</v>
      </c>
      <c r="H125" s="687" t="n">
        <v>1.98</v>
      </c>
      <c r="I125" s="687" t="n">
        <v>2.246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45</v>
      </c>
      <c r="N125" s="757">
        <f>HYPERLINK("https://abi.ru/products/Охлажденные/Вязанка/Сливушки/Сосиски/P003162/","Сосиски Сливочные Сливушки Фикс.вес 0,33 П/а мгс Вязанка")</f>
        <v/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5" t="inlineStr">
        <is>
          <t>КИ</t>
        </is>
      </c>
    </row>
    <row r="126" ht="16.5" customHeight="1">
      <c r="A126" s="64" t="inlineStr">
        <is>
          <t>SU001720</t>
        </is>
      </c>
      <c r="B126" s="64" t="inlineStr">
        <is>
          <t>P003160</t>
        </is>
      </c>
      <c r="C126" s="37" t="n">
        <v>4301051358</v>
      </c>
      <c r="D126" s="382" t="n">
        <v>4607091385748</v>
      </c>
      <c r="E126" s="655" t="n"/>
      <c r="F126" s="687" t="n">
        <v>0.45</v>
      </c>
      <c r="G126" s="38" t="n">
        <v>6</v>
      </c>
      <c r="H126" s="687" t="n">
        <v>2.7</v>
      </c>
      <c r="I126" s="687" t="n">
        <v>2.972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45</v>
      </c>
      <c r="N126" s="758">
        <f>HYPERLINK("https://abi.ru/products/Охлажденные/Вязанка/Сливушки/Сосиски/P003160/","Сосиски Сливочные Сливушки Фикс.вес 0,45 П/а мгс Вязанка")</f>
        <v/>
      </c>
      <c r="O126" s="689" t="n"/>
      <c r="P126" s="689" t="n"/>
      <c r="Q126" s="689" t="n"/>
      <c r="R126" s="655" t="n"/>
      <c r="S126" s="40" t="inlineStr"/>
      <c r="T126" s="40" t="inlineStr"/>
      <c r="U126" s="41" t="inlineStr">
        <is>
          <t>кг</t>
        </is>
      </c>
      <c r="V126" s="690" t="n">
        <v>0</v>
      </c>
      <c r="W126" s="69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36" t="inlineStr">
        <is>
          <t>КИ</t>
        </is>
      </c>
    </row>
    <row r="127">
      <c r="A127" s="390" t="n"/>
      <c r="B127" s="643" t="n"/>
      <c r="C127" s="643" t="n"/>
      <c r="D127" s="643" t="n"/>
      <c r="E127" s="643" t="n"/>
      <c r="F127" s="643" t="n"/>
      <c r="G127" s="643" t="n"/>
      <c r="H127" s="643" t="n"/>
      <c r="I127" s="643" t="n"/>
      <c r="J127" s="643" t="n"/>
      <c r="K127" s="643" t="n"/>
      <c r="L127" s="643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кор</t>
        </is>
      </c>
      <c r="V127" s="694">
        <f>IFERROR(V124/H124,"0")+IFERROR(V125/H125,"0")+IFERROR(V126/H126,"0")</f>
        <v/>
      </c>
      <c r="W127" s="694">
        <f>IFERROR(W124/H124,"0")+IFERROR(W125/H125,"0")+IFERROR(W126/H126,"0")</f>
        <v/>
      </c>
      <c r="X127" s="694">
        <f>IFERROR(IF(X124="",0,X124),"0")+IFERROR(IF(X125="",0,X125),"0")+IFERROR(IF(X126="",0,X126),"0")</f>
        <v/>
      </c>
      <c r="Y127" s="695" t="n"/>
      <c r="Z127" s="695" t="n"/>
    </row>
    <row r="128">
      <c r="A128" s="643" t="n"/>
      <c r="B128" s="643" t="n"/>
      <c r="C128" s="643" t="n"/>
      <c r="D128" s="643" t="n"/>
      <c r="E128" s="643" t="n"/>
      <c r="F128" s="643" t="n"/>
      <c r="G128" s="643" t="n"/>
      <c r="H128" s="643" t="n"/>
      <c r="I128" s="643" t="n"/>
      <c r="J128" s="643" t="n"/>
      <c r="K128" s="643" t="n"/>
      <c r="L128" s="643" t="n"/>
      <c r="M128" s="692" t="n"/>
      <c r="N128" s="693" t="inlineStr">
        <is>
          <t>Итого</t>
        </is>
      </c>
      <c r="O128" s="663" t="n"/>
      <c r="P128" s="663" t="n"/>
      <c r="Q128" s="663" t="n"/>
      <c r="R128" s="663" t="n"/>
      <c r="S128" s="663" t="n"/>
      <c r="T128" s="664" t="n"/>
      <c r="U128" s="43" t="inlineStr">
        <is>
          <t>кг</t>
        </is>
      </c>
      <c r="V128" s="694">
        <f>IFERROR(SUM(V124:V126),"0")</f>
        <v/>
      </c>
      <c r="W128" s="694">
        <f>IFERROR(SUM(W124:W126),"0")</f>
        <v/>
      </c>
      <c r="X128" s="43" t="n"/>
      <c r="Y128" s="695" t="n"/>
      <c r="Z128" s="695" t="n"/>
    </row>
    <row r="129" ht="27.75" customHeight="1">
      <c r="A129" s="379" t="inlineStr">
        <is>
          <t>Стародворье</t>
        </is>
      </c>
      <c r="B129" s="686" t="n"/>
      <c r="C129" s="686" t="n"/>
      <c r="D129" s="686" t="n"/>
      <c r="E129" s="686" t="n"/>
      <c r="F129" s="686" t="n"/>
      <c r="G129" s="686" t="n"/>
      <c r="H129" s="686" t="n"/>
      <c r="I129" s="686" t="n"/>
      <c r="J129" s="686" t="n"/>
      <c r="K129" s="686" t="n"/>
      <c r="L129" s="686" t="n"/>
      <c r="M129" s="686" t="n"/>
      <c r="N129" s="686" t="n"/>
      <c r="O129" s="686" t="n"/>
      <c r="P129" s="686" t="n"/>
      <c r="Q129" s="686" t="n"/>
      <c r="R129" s="686" t="n"/>
      <c r="S129" s="686" t="n"/>
      <c r="T129" s="686" t="n"/>
      <c r="U129" s="686" t="n"/>
      <c r="V129" s="686" t="n"/>
      <c r="W129" s="686" t="n"/>
      <c r="X129" s="686" t="n"/>
      <c r="Y129" s="55" t="n"/>
      <c r="Z129" s="55" t="n"/>
    </row>
    <row r="130" ht="16.5" customHeight="1">
      <c r="A130" s="380" t="inlineStr">
        <is>
          <t>Золоченная в печи</t>
        </is>
      </c>
      <c r="B130" s="643" t="n"/>
      <c r="C130" s="643" t="n"/>
      <c r="D130" s="643" t="n"/>
      <c r="E130" s="643" t="n"/>
      <c r="F130" s="643" t="n"/>
      <c r="G130" s="643" t="n"/>
      <c r="H130" s="643" t="n"/>
      <c r="I130" s="643" t="n"/>
      <c r="J130" s="643" t="n"/>
      <c r="K130" s="643" t="n"/>
      <c r="L130" s="643" t="n"/>
      <c r="M130" s="643" t="n"/>
      <c r="N130" s="643" t="n"/>
      <c r="O130" s="643" t="n"/>
      <c r="P130" s="643" t="n"/>
      <c r="Q130" s="643" t="n"/>
      <c r="R130" s="643" t="n"/>
      <c r="S130" s="643" t="n"/>
      <c r="T130" s="643" t="n"/>
      <c r="U130" s="643" t="n"/>
      <c r="V130" s="643" t="n"/>
      <c r="W130" s="643" t="n"/>
      <c r="X130" s="643" t="n"/>
      <c r="Y130" s="380" t="n"/>
      <c r="Z130" s="380" t="n"/>
    </row>
    <row r="131" ht="14.25" customHeight="1">
      <c r="A131" s="381" t="inlineStr">
        <is>
          <t>Вареные колбасы</t>
        </is>
      </c>
      <c r="B131" s="643" t="n"/>
      <c r="C131" s="643" t="n"/>
      <c r="D131" s="643" t="n"/>
      <c r="E131" s="643" t="n"/>
      <c r="F131" s="643" t="n"/>
      <c r="G131" s="643" t="n"/>
      <c r="H131" s="643" t="n"/>
      <c r="I131" s="643" t="n"/>
      <c r="J131" s="643" t="n"/>
      <c r="K131" s="643" t="n"/>
      <c r="L131" s="643" t="n"/>
      <c r="M131" s="643" t="n"/>
      <c r="N131" s="643" t="n"/>
      <c r="O131" s="643" t="n"/>
      <c r="P131" s="643" t="n"/>
      <c r="Q131" s="643" t="n"/>
      <c r="R131" s="643" t="n"/>
      <c r="S131" s="643" t="n"/>
      <c r="T131" s="643" t="n"/>
      <c r="U131" s="643" t="n"/>
      <c r="V131" s="643" t="n"/>
      <c r="W131" s="643" t="n"/>
      <c r="X131" s="643" t="n"/>
      <c r="Y131" s="381" t="n"/>
      <c r="Z131" s="381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82" t="n">
        <v>4607091383423</v>
      </c>
      <c r="E132" s="655" t="n"/>
      <c r="F132" s="687" t="n">
        <v>1.35</v>
      </c>
      <c r="G132" s="38" t="n">
        <v>8</v>
      </c>
      <c r="H132" s="687" t="n">
        <v>10.8</v>
      </c>
      <c r="I132" s="687" t="n">
        <v>11.376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35</v>
      </c>
      <c r="N132" s="7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0</v>
      </c>
      <c r="W132" s="691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82" t="n">
        <v>4607091381405</v>
      </c>
      <c r="E133" s="655" t="n"/>
      <c r="F133" s="687" t="n">
        <v>1.35</v>
      </c>
      <c r="G133" s="38" t="n">
        <v>8</v>
      </c>
      <c r="H133" s="687" t="n">
        <v>10.8</v>
      </c>
      <c r="I133" s="687" t="n">
        <v>11.376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35</v>
      </c>
      <c r="N133" s="76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3" s="689" t="n"/>
      <c r="P133" s="689" t="n"/>
      <c r="Q133" s="689" t="n"/>
      <c r="R133" s="655" t="n"/>
      <c r="S133" s="40" t="inlineStr"/>
      <c r="T133" s="40" t="inlineStr"/>
      <c r="U133" s="41" t="inlineStr">
        <is>
          <t>кг</t>
        </is>
      </c>
      <c r="V133" s="690" t="n">
        <v>0</v>
      </c>
      <c r="W133" s="69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82" t="n">
        <v>4607091386516</v>
      </c>
      <c r="E134" s="655" t="n"/>
      <c r="F134" s="687" t="n">
        <v>1.4</v>
      </c>
      <c r="G134" s="38" t="n">
        <v>8</v>
      </c>
      <c r="H134" s="687" t="n">
        <v>11.2</v>
      </c>
      <c r="I134" s="687" t="n">
        <v>11.776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30</v>
      </c>
      <c r="N134" s="76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4" s="689" t="n"/>
      <c r="P134" s="689" t="n"/>
      <c r="Q134" s="689" t="n"/>
      <c r="R134" s="655" t="n"/>
      <c r="S134" s="40" t="inlineStr"/>
      <c r="T134" s="40" t="inlineStr"/>
      <c r="U134" s="41" t="inlineStr">
        <is>
          <t>кг</t>
        </is>
      </c>
      <c r="V134" s="690" t="n">
        <v>0</v>
      </c>
      <c r="W134" s="69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>
      <c r="A135" s="390" t="n"/>
      <c r="B135" s="643" t="n"/>
      <c r="C135" s="643" t="n"/>
      <c r="D135" s="643" t="n"/>
      <c r="E135" s="643" t="n"/>
      <c r="F135" s="643" t="n"/>
      <c r="G135" s="643" t="n"/>
      <c r="H135" s="643" t="n"/>
      <c r="I135" s="643" t="n"/>
      <c r="J135" s="643" t="n"/>
      <c r="K135" s="643" t="n"/>
      <c r="L135" s="643" t="n"/>
      <c r="M135" s="692" t="n"/>
      <c r="N135" s="693" t="inlineStr">
        <is>
          <t>Итого</t>
        </is>
      </c>
      <c r="O135" s="663" t="n"/>
      <c r="P135" s="663" t="n"/>
      <c r="Q135" s="663" t="n"/>
      <c r="R135" s="663" t="n"/>
      <c r="S135" s="663" t="n"/>
      <c r="T135" s="664" t="n"/>
      <c r="U135" s="43" t="inlineStr">
        <is>
          <t>кор</t>
        </is>
      </c>
      <c r="V135" s="694">
        <f>IFERROR(V132/H132,"0")+IFERROR(V133/H133,"0")+IFERROR(V134/H134,"0")</f>
        <v/>
      </c>
      <c r="W135" s="694">
        <f>IFERROR(W132/H132,"0")+IFERROR(W133/H133,"0")+IFERROR(W134/H134,"0")</f>
        <v/>
      </c>
      <c r="X135" s="694">
        <f>IFERROR(IF(X132="",0,X132),"0")+IFERROR(IF(X133="",0,X133),"0")+IFERROR(IF(X134="",0,X134),"0")</f>
        <v/>
      </c>
      <c r="Y135" s="695" t="n"/>
      <c r="Z135" s="695" t="n"/>
    </row>
    <row r="136">
      <c r="A136" s="643" t="n"/>
      <c r="B136" s="643" t="n"/>
      <c r="C136" s="643" t="n"/>
      <c r="D136" s="643" t="n"/>
      <c r="E136" s="643" t="n"/>
      <c r="F136" s="643" t="n"/>
      <c r="G136" s="643" t="n"/>
      <c r="H136" s="643" t="n"/>
      <c r="I136" s="643" t="n"/>
      <c r="J136" s="643" t="n"/>
      <c r="K136" s="643" t="n"/>
      <c r="L136" s="643" t="n"/>
      <c r="M136" s="692" t="n"/>
      <c r="N136" s="693" t="inlineStr">
        <is>
          <t>Итого</t>
        </is>
      </c>
      <c r="O136" s="663" t="n"/>
      <c r="P136" s="663" t="n"/>
      <c r="Q136" s="663" t="n"/>
      <c r="R136" s="663" t="n"/>
      <c r="S136" s="663" t="n"/>
      <c r="T136" s="664" t="n"/>
      <c r="U136" s="43" t="inlineStr">
        <is>
          <t>кг</t>
        </is>
      </c>
      <c r="V136" s="694">
        <f>IFERROR(SUM(V132:V134),"0")</f>
        <v/>
      </c>
      <c r="W136" s="694">
        <f>IFERROR(SUM(W132:W134),"0")</f>
        <v/>
      </c>
      <c r="X136" s="43" t="n"/>
      <c r="Y136" s="695" t="n"/>
      <c r="Z136" s="695" t="n"/>
    </row>
    <row r="137" ht="16.5" customHeight="1">
      <c r="A137" s="380" t="inlineStr">
        <is>
          <t>Мясорубская</t>
        </is>
      </c>
      <c r="B137" s="643" t="n"/>
      <c r="C137" s="643" t="n"/>
      <c r="D137" s="643" t="n"/>
      <c r="E137" s="643" t="n"/>
      <c r="F137" s="643" t="n"/>
      <c r="G137" s="643" t="n"/>
      <c r="H137" s="643" t="n"/>
      <c r="I137" s="643" t="n"/>
      <c r="J137" s="643" t="n"/>
      <c r="K137" s="643" t="n"/>
      <c r="L137" s="643" t="n"/>
      <c r="M137" s="643" t="n"/>
      <c r="N137" s="643" t="n"/>
      <c r="O137" s="643" t="n"/>
      <c r="P137" s="643" t="n"/>
      <c r="Q137" s="643" t="n"/>
      <c r="R137" s="643" t="n"/>
      <c r="S137" s="643" t="n"/>
      <c r="T137" s="643" t="n"/>
      <c r="U137" s="643" t="n"/>
      <c r="V137" s="643" t="n"/>
      <c r="W137" s="643" t="n"/>
      <c r="X137" s="643" t="n"/>
      <c r="Y137" s="380" t="n"/>
      <c r="Z137" s="380" t="n"/>
    </row>
    <row r="138" ht="14.25" customHeight="1">
      <c r="A138" s="381" t="inlineStr">
        <is>
          <t>Копченые колбасы</t>
        </is>
      </c>
      <c r="B138" s="643" t="n"/>
      <c r="C138" s="643" t="n"/>
      <c r="D138" s="643" t="n"/>
      <c r="E138" s="643" t="n"/>
      <c r="F138" s="643" t="n"/>
      <c r="G138" s="643" t="n"/>
      <c r="H138" s="643" t="n"/>
      <c r="I138" s="643" t="n"/>
      <c r="J138" s="643" t="n"/>
      <c r="K138" s="643" t="n"/>
      <c r="L138" s="643" t="n"/>
      <c r="M138" s="643" t="n"/>
      <c r="N138" s="643" t="n"/>
      <c r="O138" s="643" t="n"/>
      <c r="P138" s="643" t="n"/>
      <c r="Q138" s="643" t="n"/>
      <c r="R138" s="643" t="n"/>
      <c r="S138" s="643" t="n"/>
      <c r="T138" s="643" t="n"/>
      <c r="U138" s="643" t="n"/>
      <c r="V138" s="643" t="n"/>
      <c r="W138" s="643" t="n"/>
      <c r="X138" s="643" t="n"/>
      <c r="Y138" s="381" t="n"/>
      <c r="Z138" s="381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82" t="n">
        <v>4680115880993</v>
      </c>
      <c r="E139" s="655" t="n"/>
      <c r="F139" s="687" t="n">
        <v>0.7</v>
      </c>
      <c r="G139" s="38" t="n">
        <v>6</v>
      </c>
      <c r="H139" s="687" t="n">
        <v>4.2</v>
      </c>
      <c r="I139" s="687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82" t="n">
        <v>4680115881761</v>
      </c>
      <c r="E140" s="655" t="n"/>
      <c r="F140" s="687" t="n">
        <v>0.7</v>
      </c>
      <c r="G140" s="38" t="n">
        <v>6</v>
      </c>
      <c r="H140" s="687" t="n">
        <v>4.2</v>
      </c>
      <c r="I140" s="687" t="n">
        <v>4.46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82" t="n">
        <v>4680115881563</v>
      </c>
      <c r="E141" s="655" t="n"/>
      <c r="F141" s="687" t="n">
        <v>0.7</v>
      </c>
      <c r="G141" s="38" t="n">
        <v>6</v>
      </c>
      <c r="H141" s="687" t="n">
        <v>4.2</v>
      </c>
      <c r="I141" s="687" t="n">
        <v>4.4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1" s="689" t="n"/>
      <c r="P141" s="689" t="n"/>
      <c r="Q141" s="689" t="n"/>
      <c r="R141" s="655" t="n"/>
      <c r="S141" s="40" t="inlineStr"/>
      <c r="T141" s="40" t="inlineStr"/>
      <c r="U141" s="41" t="inlineStr">
        <is>
          <t>кг</t>
        </is>
      </c>
      <c r="V141" s="690" t="n">
        <v>0</v>
      </c>
      <c r="W141" s="691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82" t="n">
        <v>4680115880986</v>
      </c>
      <c r="E142" s="655" t="n"/>
      <c r="F142" s="687" t="n">
        <v>0.35</v>
      </c>
      <c r="G142" s="38" t="n">
        <v>6</v>
      </c>
      <c r="H142" s="687" t="n">
        <v>2.1</v>
      </c>
      <c r="I142" s="687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2" s="689" t="n"/>
      <c r="P142" s="689" t="n"/>
      <c r="Q142" s="689" t="n"/>
      <c r="R142" s="655" t="n"/>
      <c r="S142" s="40" t="inlineStr"/>
      <c r="T142" s="40" t="inlineStr"/>
      <c r="U142" s="41" t="inlineStr">
        <is>
          <t>кг</t>
        </is>
      </c>
      <c r="V142" s="690" t="n">
        <v>0</v>
      </c>
      <c r="W142" s="691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82" t="n">
        <v>4680115880207</v>
      </c>
      <c r="E143" s="655" t="n"/>
      <c r="F143" s="687" t="n">
        <v>0.4</v>
      </c>
      <c r="G143" s="38" t="n">
        <v>6</v>
      </c>
      <c r="H143" s="687" t="n">
        <v>2.4</v>
      </c>
      <c r="I143" s="687" t="n">
        <v>2.63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3" s="689" t="n"/>
      <c r="P143" s="689" t="n"/>
      <c r="Q143" s="689" t="n"/>
      <c r="R143" s="655" t="n"/>
      <c r="S143" s="40" t="inlineStr"/>
      <c r="T143" s="40" t="inlineStr"/>
      <c r="U143" s="41" t="inlineStr">
        <is>
          <t>кг</t>
        </is>
      </c>
      <c r="V143" s="690" t="n">
        <v>0</v>
      </c>
      <c r="W143" s="69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82" t="n">
        <v>4680115881785</v>
      </c>
      <c r="E144" s="655" t="n"/>
      <c r="F144" s="687" t="n">
        <v>0.35</v>
      </c>
      <c r="G144" s="38" t="n">
        <v>6</v>
      </c>
      <c r="H144" s="687" t="n">
        <v>2.1</v>
      </c>
      <c r="I144" s="687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4" s="689" t="n"/>
      <c r="P144" s="689" t="n"/>
      <c r="Q144" s="689" t="n"/>
      <c r="R144" s="655" t="n"/>
      <c r="S144" s="40" t="inlineStr"/>
      <c r="T144" s="40" t="inlineStr"/>
      <c r="U144" s="41" t="inlineStr">
        <is>
          <t>кг</t>
        </is>
      </c>
      <c r="V144" s="690" t="n">
        <v>0</v>
      </c>
      <c r="W144" s="691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82" t="n">
        <v>4680115881679</v>
      </c>
      <c r="E145" s="655" t="n"/>
      <c r="F145" s="687" t="n">
        <v>0.35</v>
      </c>
      <c r="G145" s="38" t="n">
        <v>6</v>
      </c>
      <c r="H145" s="687" t="n">
        <v>2.1</v>
      </c>
      <c r="I145" s="687" t="n">
        <v>2.2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82" t="n">
        <v>4680115880191</v>
      </c>
      <c r="E146" s="655" t="n"/>
      <c r="F146" s="687" t="n">
        <v>0.4</v>
      </c>
      <c r="G146" s="38" t="n">
        <v>6</v>
      </c>
      <c r="H146" s="687" t="n">
        <v>2.4</v>
      </c>
      <c r="I146" s="687" t="n">
        <v>2.6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16.5" customHeight="1">
      <c r="A147" s="64" t="inlineStr">
        <is>
          <t>SU003046</t>
        </is>
      </c>
      <c r="B147" s="64" t="inlineStr">
        <is>
          <t>P003598</t>
        </is>
      </c>
      <c r="C147" s="37" t="n">
        <v>4301031245</v>
      </c>
      <c r="D147" s="382" t="n">
        <v>4680115883963</v>
      </c>
      <c r="E147" s="655" t="n"/>
      <c r="F147" s="687" t="n">
        <v>0.28</v>
      </c>
      <c r="G147" s="38" t="n">
        <v>6</v>
      </c>
      <c r="H147" s="687" t="n">
        <v>1.68</v>
      </c>
      <c r="I147" s="687" t="n">
        <v>1.78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70" t="inlineStr">
        <is>
          <t>П/к колбасы «Мясорубская» ф/в 0,28 н/о ТМ «Стародворье»</t>
        </is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0</v>
      </c>
      <c r="W147" s="69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>
      <c r="A148" s="390" t="n"/>
      <c r="B148" s="643" t="n"/>
      <c r="C148" s="643" t="n"/>
      <c r="D148" s="643" t="n"/>
      <c r="E148" s="643" t="n"/>
      <c r="F148" s="643" t="n"/>
      <c r="G148" s="643" t="n"/>
      <c r="H148" s="643" t="n"/>
      <c r="I148" s="643" t="n"/>
      <c r="J148" s="643" t="n"/>
      <c r="K148" s="643" t="n"/>
      <c r="L148" s="643" t="n"/>
      <c r="M148" s="692" t="n"/>
      <c r="N148" s="693" t="inlineStr">
        <is>
          <t>Итого</t>
        </is>
      </c>
      <c r="O148" s="663" t="n"/>
      <c r="P148" s="663" t="n"/>
      <c r="Q148" s="663" t="n"/>
      <c r="R148" s="663" t="n"/>
      <c r="S148" s="663" t="n"/>
      <c r="T148" s="664" t="n"/>
      <c r="U148" s="43" t="inlineStr">
        <is>
          <t>кор</t>
        </is>
      </c>
      <c r="V148" s="694">
        <f>IFERROR(V139/H139,"0")+IFERROR(V140/H140,"0")+IFERROR(V141/H141,"0")+IFERROR(V142/H142,"0")+IFERROR(V143/H143,"0")+IFERROR(V144/H144,"0")+IFERROR(V145/H145,"0")+IFERROR(V146/H146,"0")+IFERROR(V147/H147,"0")</f>
        <v/>
      </c>
      <c r="W148" s="694">
        <f>IFERROR(W139/H139,"0")+IFERROR(W140/H140,"0")+IFERROR(W141/H141,"0")+IFERROR(W142/H142,"0")+IFERROR(W143/H143,"0")+IFERROR(W144/H144,"0")+IFERROR(W145/H145,"0")+IFERROR(W146/H146,"0")+IFERROR(W147/H147,"0")</f>
        <v/>
      </c>
      <c r="X148" s="694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/>
      </c>
      <c r="Y148" s="695" t="n"/>
      <c r="Z148" s="695" t="n"/>
    </row>
    <row r="149">
      <c r="A149" s="643" t="n"/>
      <c r="B149" s="643" t="n"/>
      <c r="C149" s="643" t="n"/>
      <c r="D149" s="643" t="n"/>
      <c r="E149" s="643" t="n"/>
      <c r="F149" s="643" t="n"/>
      <c r="G149" s="643" t="n"/>
      <c r="H149" s="643" t="n"/>
      <c r="I149" s="643" t="n"/>
      <c r="J149" s="643" t="n"/>
      <c r="K149" s="643" t="n"/>
      <c r="L149" s="643" t="n"/>
      <c r="M149" s="692" t="n"/>
      <c r="N149" s="693" t="inlineStr">
        <is>
          <t>Итого</t>
        </is>
      </c>
      <c r="O149" s="663" t="n"/>
      <c r="P149" s="663" t="n"/>
      <c r="Q149" s="663" t="n"/>
      <c r="R149" s="663" t="n"/>
      <c r="S149" s="663" t="n"/>
      <c r="T149" s="664" t="n"/>
      <c r="U149" s="43" t="inlineStr">
        <is>
          <t>кг</t>
        </is>
      </c>
      <c r="V149" s="694">
        <f>IFERROR(SUM(V139:V147),"0")</f>
        <v/>
      </c>
      <c r="W149" s="694">
        <f>IFERROR(SUM(W139:W147),"0")</f>
        <v/>
      </c>
      <c r="X149" s="43" t="n"/>
      <c r="Y149" s="695" t="n"/>
      <c r="Z149" s="695" t="n"/>
    </row>
    <row r="150" ht="16.5" customHeight="1">
      <c r="A150" s="380" t="inlineStr">
        <is>
          <t>Сочинка</t>
        </is>
      </c>
      <c r="B150" s="643" t="n"/>
      <c r="C150" s="643" t="n"/>
      <c r="D150" s="643" t="n"/>
      <c r="E150" s="643" t="n"/>
      <c r="F150" s="643" t="n"/>
      <c r="G150" s="643" t="n"/>
      <c r="H150" s="643" t="n"/>
      <c r="I150" s="643" t="n"/>
      <c r="J150" s="643" t="n"/>
      <c r="K150" s="643" t="n"/>
      <c r="L150" s="643" t="n"/>
      <c r="M150" s="643" t="n"/>
      <c r="N150" s="643" t="n"/>
      <c r="O150" s="643" t="n"/>
      <c r="P150" s="643" t="n"/>
      <c r="Q150" s="643" t="n"/>
      <c r="R150" s="643" t="n"/>
      <c r="S150" s="643" t="n"/>
      <c r="T150" s="643" t="n"/>
      <c r="U150" s="643" t="n"/>
      <c r="V150" s="643" t="n"/>
      <c r="W150" s="643" t="n"/>
      <c r="X150" s="643" t="n"/>
      <c r="Y150" s="380" t="n"/>
      <c r="Z150" s="380" t="n"/>
    </row>
    <row r="151" ht="14.25" customHeight="1">
      <c r="A151" s="381" t="inlineStr">
        <is>
          <t>Вареные колбасы</t>
        </is>
      </c>
      <c r="B151" s="643" t="n"/>
      <c r="C151" s="643" t="n"/>
      <c r="D151" s="643" t="n"/>
      <c r="E151" s="643" t="n"/>
      <c r="F151" s="643" t="n"/>
      <c r="G151" s="643" t="n"/>
      <c r="H151" s="643" t="n"/>
      <c r="I151" s="643" t="n"/>
      <c r="J151" s="643" t="n"/>
      <c r="K151" s="643" t="n"/>
      <c r="L151" s="643" t="n"/>
      <c r="M151" s="643" t="n"/>
      <c r="N151" s="643" t="n"/>
      <c r="O151" s="643" t="n"/>
      <c r="P151" s="643" t="n"/>
      <c r="Q151" s="643" t="n"/>
      <c r="R151" s="643" t="n"/>
      <c r="S151" s="643" t="n"/>
      <c r="T151" s="643" t="n"/>
      <c r="U151" s="643" t="n"/>
      <c r="V151" s="643" t="n"/>
      <c r="W151" s="643" t="n"/>
      <c r="X151" s="643" t="n"/>
      <c r="Y151" s="381" t="n"/>
      <c r="Z151" s="381" t="n"/>
    </row>
    <row r="152" ht="16.5" customHeight="1">
      <c r="A152" s="64" t="inlineStr">
        <is>
          <t>SU002824</t>
        </is>
      </c>
      <c r="B152" s="64" t="inlineStr">
        <is>
          <t>P003231</t>
        </is>
      </c>
      <c r="C152" s="37" t="n">
        <v>4301011450</v>
      </c>
      <c r="D152" s="382" t="n">
        <v>4680115881402</v>
      </c>
      <c r="E152" s="655" t="n"/>
      <c r="F152" s="687" t="n">
        <v>1.35</v>
      </c>
      <c r="G152" s="38" t="n">
        <v>8</v>
      </c>
      <c r="H152" s="687" t="n">
        <v>10.8</v>
      </c>
      <c r="I152" s="687" t="n">
        <v>11.28</v>
      </c>
      <c r="J152" s="38" t="n">
        <v>56</v>
      </c>
      <c r="K152" s="38" t="inlineStr">
        <is>
          <t>8</t>
        </is>
      </c>
      <c r="L152" s="39" t="inlineStr">
        <is>
          <t>СК1</t>
        </is>
      </c>
      <c r="M152" s="38" t="n">
        <v>55</v>
      </c>
      <c r="N152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0</v>
      </c>
      <c r="W152" s="691">
        <f>IFERROR(IF(V152="",0,CEILING((V152/$H152),1)*$H152),"")</f>
        <v/>
      </c>
      <c r="X152" s="42">
        <f>IFERROR(IF(W152=0,"",ROUNDUP(W152/H152,0)*0.02175),"")</f>
        <v/>
      </c>
      <c r="Y152" s="69" t="inlineStr"/>
      <c r="Z152" s="70" t="inlineStr"/>
      <c r="AD152" s="71" t="n"/>
      <c r="BA152" s="149" t="inlineStr">
        <is>
          <t>КИ</t>
        </is>
      </c>
    </row>
    <row r="153" ht="27" customHeight="1">
      <c r="A153" s="64" t="inlineStr">
        <is>
          <t>SU002823</t>
        </is>
      </c>
      <c r="B153" s="64" t="inlineStr">
        <is>
          <t>P003230</t>
        </is>
      </c>
      <c r="C153" s="37" t="n">
        <v>4301011454</v>
      </c>
      <c r="D153" s="382" t="n">
        <v>4680115881396</v>
      </c>
      <c r="E153" s="655" t="n"/>
      <c r="F153" s="687" t="n">
        <v>0.45</v>
      </c>
      <c r="G153" s="38" t="n">
        <v>6</v>
      </c>
      <c r="H153" s="687" t="n">
        <v>2.7</v>
      </c>
      <c r="I153" s="687" t="n">
        <v>2.9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55</v>
      </c>
      <c r="N153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0" t="inlineStr">
        <is>
          <t>КИ</t>
        </is>
      </c>
    </row>
    <row r="154">
      <c r="A154" s="390" t="n"/>
      <c r="B154" s="643" t="n"/>
      <c r="C154" s="643" t="n"/>
      <c r="D154" s="643" t="n"/>
      <c r="E154" s="643" t="n"/>
      <c r="F154" s="643" t="n"/>
      <c r="G154" s="643" t="n"/>
      <c r="H154" s="643" t="n"/>
      <c r="I154" s="643" t="n"/>
      <c r="J154" s="643" t="n"/>
      <c r="K154" s="643" t="n"/>
      <c r="L154" s="643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IFERROR(V152/H152,"0")+IFERROR(V153/H153,"0")</f>
        <v/>
      </c>
      <c r="W154" s="694">
        <f>IFERROR(W152/H152,"0")+IFERROR(W153/H153,"0")</f>
        <v/>
      </c>
      <c r="X154" s="694">
        <f>IFERROR(IF(X152="",0,X152),"0")+IFERROR(IF(X153="",0,X153),"0")</f>
        <v/>
      </c>
      <c r="Y154" s="695" t="n"/>
      <c r="Z154" s="695" t="n"/>
    </row>
    <row r="155">
      <c r="A155" s="643" t="n"/>
      <c r="B155" s="643" t="n"/>
      <c r="C155" s="643" t="n"/>
      <c r="D155" s="643" t="n"/>
      <c r="E155" s="643" t="n"/>
      <c r="F155" s="643" t="n"/>
      <c r="G155" s="643" t="n"/>
      <c r="H155" s="643" t="n"/>
      <c r="I155" s="643" t="n"/>
      <c r="J155" s="643" t="n"/>
      <c r="K155" s="643" t="n"/>
      <c r="L155" s="643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IFERROR(SUM(V152:V153),"0")</f>
        <v/>
      </c>
      <c r="W155" s="694">
        <f>IFERROR(SUM(W152:W153),"0")</f>
        <v/>
      </c>
      <c r="X155" s="43" t="n"/>
      <c r="Y155" s="695" t="n"/>
      <c r="Z155" s="695" t="n"/>
    </row>
    <row r="156" ht="14.25" customHeight="1">
      <c r="A156" s="381" t="inlineStr">
        <is>
          <t>Ветчины</t>
        </is>
      </c>
      <c r="B156" s="643" t="n"/>
      <c r="C156" s="643" t="n"/>
      <c r="D156" s="643" t="n"/>
      <c r="E156" s="643" t="n"/>
      <c r="F156" s="643" t="n"/>
      <c r="G156" s="643" t="n"/>
      <c r="H156" s="643" t="n"/>
      <c r="I156" s="643" t="n"/>
      <c r="J156" s="643" t="n"/>
      <c r="K156" s="643" t="n"/>
      <c r="L156" s="643" t="n"/>
      <c r="M156" s="643" t="n"/>
      <c r="N156" s="643" t="n"/>
      <c r="O156" s="643" t="n"/>
      <c r="P156" s="643" t="n"/>
      <c r="Q156" s="643" t="n"/>
      <c r="R156" s="643" t="n"/>
      <c r="S156" s="643" t="n"/>
      <c r="T156" s="643" t="n"/>
      <c r="U156" s="643" t="n"/>
      <c r="V156" s="643" t="n"/>
      <c r="W156" s="643" t="n"/>
      <c r="X156" s="643" t="n"/>
      <c r="Y156" s="381" t="n"/>
      <c r="Z156" s="381" t="n"/>
    </row>
    <row r="157" ht="16.5" customHeight="1">
      <c r="A157" s="64" t="inlineStr">
        <is>
          <t>SU003068</t>
        </is>
      </c>
      <c r="B157" s="64" t="inlineStr">
        <is>
          <t>P003611</t>
        </is>
      </c>
      <c r="C157" s="37" t="n">
        <v>4301020262</v>
      </c>
      <c r="D157" s="382" t="n">
        <v>4680115882935</v>
      </c>
      <c r="E157" s="655" t="n"/>
      <c r="F157" s="687" t="n">
        <v>1.35</v>
      </c>
      <c r="G157" s="38" t="n">
        <v>8</v>
      </c>
      <c r="H157" s="687" t="n">
        <v>10.8</v>
      </c>
      <c r="I157" s="687" t="n">
        <v>11.28</v>
      </c>
      <c r="J157" s="38" t="n">
        <v>56</v>
      </c>
      <c r="K157" s="38" t="inlineStr">
        <is>
          <t>8</t>
        </is>
      </c>
      <c r="L157" s="39" t="inlineStr">
        <is>
          <t>СК3</t>
        </is>
      </c>
      <c r="M157" s="38" t="n">
        <v>50</v>
      </c>
      <c r="N157" s="773" t="inlineStr">
        <is>
          <t>Ветчина «Сочинка с сочным окороком» Весовой п/а ТМ «Стародворье»</t>
        </is>
      </c>
      <c r="O157" s="689" t="n"/>
      <c r="P157" s="689" t="n"/>
      <c r="Q157" s="689" t="n"/>
      <c r="R157" s="655" t="n"/>
      <c r="S157" s="40" t="inlineStr"/>
      <c r="T157" s="40" t="inlineStr"/>
      <c r="U157" s="41" t="inlineStr">
        <is>
          <t>кг</t>
        </is>
      </c>
      <c r="V157" s="690" t="n">
        <v>0</v>
      </c>
      <c r="W157" s="691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1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82" t="n">
        <v>4680115880764</v>
      </c>
      <c r="E158" s="655" t="n"/>
      <c r="F158" s="687" t="n">
        <v>0.35</v>
      </c>
      <c r="G158" s="38" t="n">
        <v>6</v>
      </c>
      <c r="H158" s="687" t="n">
        <v>2.1</v>
      </c>
      <c r="I158" s="687" t="n">
        <v>2.3</v>
      </c>
      <c r="J158" s="38" t="n">
        <v>156</v>
      </c>
      <c r="K158" s="38" t="inlineStr">
        <is>
          <t>12</t>
        </is>
      </c>
      <c r="L158" s="39" t="inlineStr">
        <is>
          <t>СК1</t>
        </is>
      </c>
      <c r="M158" s="38" t="n">
        <v>50</v>
      </c>
      <c r="N158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0</v>
      </c>
      <c r="W158" s="691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2" t="inlineStr">
        <is>
          <t>КИ</t>
        </is>
      </c>
    </row>
    <row r="159">
      <c r="A159" s="390" t="n"/>
      <c r="B159" s="643" t="n"/>
      <c r="C159" s="643" t="n"/>
      <c r="D159" s="643" t="n"/>
      <c r="E159" s="643" t="n"/>
      <c r="F159" s="643" t="n"/>
      <c r="G159" s="643" t="n"/>
      <c r="H159" s="643" t="n"/>
      <c r="I159" s="643" t="n"/>
      <c r="J159" s="643" t="n"/>
      <c r="K159" s="643" t="n"/>
      <c r="L159" s="643" t="n"/>
      <c r="M159" s="692" t="n"/>
      <c r="N159" s="693" t="inlineStr">
        <is>
          <t>Итого</t>
        </is>
      </c>
      <c r="O159" s="663" t="n"/>
      <c r="P159" s="663" t="n"/>
      <c r="Q159" s="663" t="n"/>
      <c r="R159" s="663" t="n"/>
      <c r="S159" s="663" t="n"/>
      <c r="T159" s="664" t="n"/>
      <c r="U159" s="43" t="inlineStr">
        <is>
          <t>кор</t>
        </is>
      </c>
      <c r="V159" s="694">
        <f>IFERROR(V157/H157,"0")+IFERROR(V158/H158,"0")</f>
        <v/>
      </c>
      <c r="W159" s="694">
        <f>IFERROR(W157/H157,"0")+IFERROR(W158/H158,"0")</f>
        <v/>
      </c>
      <c r="X159" s="694">
        <f>IFERROR(IF(X157="",0,X157),"0")+IFERROR(IF(X158="",0,X158),"0")</f>
        <v/>
      </c>
      <c r="Y159" s="695" t="n"/>
      <c r="Z159" s="695" t="n"/>
    </row>
    <row r="160">
      <c r="A160" s="643" t="n"/>
      <c r="B160" s="643" t="n"/>
      <c r="C160" s="643" t="n"/>
      <c r="D160" s="643" t="n"/>
      <c r="E160" s="643" t="n"/>
      <c r="F160" s="643" t="n"/>
      <c r="G160" s="643" t="n"/>
      <c r="H160" s="643" t="n"/>
      <c r="I160" s="643" t="n"/>
      <c r="J160" s="643" t="n"/>
      <c r="K160" s="643" t="n"/>
      <c r="L160" s="643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кг</t>
        </is>
      </c>
      <c r="V160" s="694">
        <f>IFERROR(SUM(V157:V158),"0")</f>
        <v/>
      </c>
      <c r="W160" s="694">
        <f>IFERROR(SUM(W157:W158),"0")</f>
        <v/>
      </c>
      <c r="X160" s="43" t="n"/>
      <c r="Y160" s="695" t="n"/>
      <c r="Z160" s="695" t="n"/>
    </row>
    <row r="161" ht="14.25" customHeight="1">
      <c r="A161" s="381" t="inlineStr">
        <is>
          <t>Копченые колбасы</t>
        </is>
      </c>
      <c r="B161" s="643" t="n"/>
      <c r="C161" s="643" t="n"/>
      <c r="D161" s="643" t="n"/>
      <c r="E161" s="643" t="n"/>
      <c r="F161" s="643" t="n"/>
      <c r="G161" s="643" t="n"/>
      <c r="H161" s="643" t="n"/>
      <c r="I161" s="643" t="n"/>
      <c r="J161" s="643" t="n"/>
      <c r="K161" s="643" t="n"/>
      <c r="L161" s="643" t="n"/>
      <c r="M161" s="643" t="n"/>
      <c r="N161" s="643" t="n"/>
      <c r="O161" s="643" t="n"/>
      <c r="P161" s="643" t="n"/>
      <c r="Q161" s="643" t="n"/>
      <c r="R161" s="643" t="n"/>
      <c r="S161" s="643" t="n"/>
      <c r="T161" s="643" t="n"/>
      <c r="U161" s="643" t="n"/>
      <c r="V161" s="643" t="n"/>
      <c r="W161" s="643" t="n"/>
      <c r="X161" s="643" t="n"/>
      <c r="Y161" s="381" t="n"/>
      <c r="Z161" s="381" t="n"/>
    </row>
    <row r="162" ht="27" customHeight="1">
      <c r="A162" s="64" t="inlineStr">
        <is>
          <t>SU002941</t>
        </is>
      </c>
      <c r="B162" s="64" t="inlineStr">
        <is>
          <t>P003387</t>
        </is>
      </c>
      <c r="C162" s="37" t="n">
        <v>4301031224</v>
      </c>
      <c r="D162" s="382" t="n">
        <v>4680115882683</v>
      </c>
      <c r="E162" s="655" t="n"/>
      <c r="F162" s="687" t="n">
        <v>0.9</v>
      </c>
      <c r="G162" s="38" t="n">
        <v>6</v>
      </c>
      <c r="H162" s="687" t="n">
        <v>5.4</v>
      </c>
      <c r="I162" s="687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2" s="689" t="n"/>
      <c r="P162" s="689" t="n"/>
      <c r="Q162" s="689" t="n"/>
      <c r="R162" s="655" t="n"/>
      <c r="S162" s="40" t="inlineStr"/>
      <c r="T162" s="40" t="inlineStr"/>
      <c r="U162" s="41" t="inlineStr">
        <is>
          <t>кг</t>
        </is>
      </c>
      <c r="V162" s="690" t="n">
        <v>0</v>
      </c>
      <c r="W162" s="691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SU002943</t>
        </is>
      </c>
      <c r="B163" s="64" t="inlineStr">
        <is>
          <t>P003401</t>
        </is>
      </c>
      <c r="C163" s="37" t="n">
        <v>4301031230</v>
      </c>
      <c r="D163" s="382" t="n">
        <v>4680115882690</v>
      </c>
      <c r="E163" s="655" t="n"/>
      <c r="F163" s="687" t="n">
        <v>0.9</v>
      </c>
      <c r="G163" s="38" t="n">
        <v>6</v>
      </c>
      <c r="H163" s="687" t="n">
        <v>5.4</v>
      </c>
      <c r="I163" s="687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0</v>
      </c>
      <c r="W163" s="691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SU002945</t>
        </is>
      </c>
      <c r="B164" s="64" t="inlineStr">
        <is>
          <t>P003383</t>
        </is>
      </c>
      <c r="C164" s="37" t="n">
        <v>4301031220</v>
      </c>
      <c r="D164" s="382" t="n">
        <v>4680115882669</v>
      </c>
      <c r="E164" s="655" t="n"/>
      <c r="F164" s="687" t="n">
        <v>0.9</v>
      </c>
      <c r="G164" s="38" t="n">
        <v>6</v>
      </c>
      <c r="H164" s="687" t="n">
        <v>5.4</v>
      </c>
      <c r="I164" s="687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SU002947</t>
        </is>
      </c>
      <c r="B165" s="64" t="inlineStr">
        <is>
          <t>P003384</t>
        </is>
      </c>
      <c r="C165" s="37" t="n">
        <v>4301031221</v>
      </c>
      <c r="D165" s="382" t="n">
        <v>4680115882676</v>
      </c>
      <c r="E165" s="655" t="n"/>
      <c r="F165" s="687" t="n">
        <v>0.9</v>
      </c>
      <c r="G165" s="38" t="n">
        <v>6</v>
      </c>
      <c r="H165" s="687" t="n">
        <v>5.4</v>
      </c>
      <c r="I165" s="68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5" s="689" t="n"/>
      <c r="P165" s="689" t="n"/>
      <c r="Q165" s="689" t="n"/>
      <c r="R165" s="655" t="n"/>
      <c r="S165" s="40" t="inlineStr"/>
      <c r="T165" s="40" t="inlineStr"/>
      <c r="U165" s="41" t="inlineStr">
        <is>
          <t>кг</t>
        </is>
      </c>
      <c r="V165" s="690" t="n">
        <v>0</v>
      </c>
      <c r="W165" s="69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>
      <c r="A166" s="390" t="n"/>
      <c r="B166" s="643" t="n"/>
      <c r="C166" s="643" t="n"/>
      <c r="D166" s="643" t="n"/>
      <c r="E166" s="643" t="n"/>
      <c r="F166" s="643" t="n"/>
      <c r="G166" s="643" t="n"/>
      <c r="H166" s="643" t="n"/>
      <c r="I166" s="643" t="n"/>
      <c r="J166" s="643" t="n"/>
      <c r="K166" s="643" t="n"/>
      <c r="L166" s="643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кор</t>
        </is>
      </c>
      <c r="V166" s="694">
        <f>IFERROR(V162/H162,"0")+IFERROR(V163/H163,"0")+IFERROR(V164/H164,"0")+IFERROR(V165/H165,"0")</f>
        <v/>
      </c>
      <c r="W166" s="694">
        <f>IFERROR(W162/H162,"0")+IFERROR(W163/H163,"0")+IFERROR(W164/H164,"0")+IFERROR(W165/H165,"0")</f>
        <v/>
      </c>
      <c r="X166" s="694">
        <f>IFERROR(IF(X162="",0,X162),"0")+IFERROR(IF(X163="",0,X163),"0")+IFERROR(IF(X164="",0,X164),"0")+IFERROR(IF(X165="",0,X165),"0")</f>
        <v/>
      </c>
      <c r="Y166" s="695" t="n"/>
      <c r="Z166" s="695" t="n"/>
    </row>
    <row r="167">
      <c r="A167" s="643" t="n"/>
      <c r="B167" s="643" t="n"/>
      <c r="C167" s="643" t="n"/>
      <c r="D167" s="643" t="n"/>
      <c r="E167" s="643" t="n"/>
      <c r="F167" s="643" t="n"/>
      <c r="G167" s="643" t="n"/>
      <c r="H167" s="643" t="n"/>
      <c r="I167" s="643" t="n"/>
      <c r="J167" s="643" t="n"/>
      <c r="K167" s="643" t="n"/>
      <c r="L167" s="643" t="n"/>
      <c r="M167" s="692" t="n"/>
      <c r="N167" s="693" t="inlineStr">
        <is>
          <t>Итого</t>
        </is>
      </c>
      <c r="O167" s="663" t="n"/>
      <c r="P167" s="663" t="n"/>
      <c r="Q167" s="663" t="n"/>
      <c r="R167" s="663" t="n"/>
      <c r="S167" s="663" t="n"/>
      <c r="T167" s="664" t="n"/>
      <c r="U167" s="43" t="inlineStr">
        <is>
          <t>кг</t>
        </is>
      </c>
      <c r="V167" s="694">
        <f>IFERROR(SUM(V162:V165),"0")</f>
        <v/>
      </c>
      <c r="W167" s="694">
        <f>IFERROR(SUM(W162:W165),"0")</f>
        <v/>
      </c>
      <c r="X167" s="43" t="n"/>
      <c r="Y167" s="695" t="n"/>
      <c r="Z167" s="695" t="n"/>
    </row>
    <row r="168" ht="14.25" customHeight="1">
      <c r="A168" s="381" t="inlineStr">
        <is>
          <t>Сосиски</t>
        </is>
      </c>
      <c r="B168" s="643" t="n"/>
      <c r="C168" s="643" t="n"/>
      <c r="D168" s="643" t="n"/>
      <c r="E168" s="643" t="n"/>
      <c r="F168" s="643" t="n"/>
      <c r="G168" s="643" t="n"/>
      <c r="H168" s="643" t="n"/>
      <c r="I168" s="643" t="n"/>
      <c r="J168" s="643" t="n"/>
      <c r="K168" s="643" t="n"/>
      <c r="L168" s="643" t="n"/>
      <c r="M168" s="643" t="n"/>
      <c r="N168" s="643" t="n"/>
      <c r="O168" s="643" t="n"/>
      <c r="P168" s="643" t="n"/>
      <c r="Q168" s="643" t="n"/>
      <c r="R168" s="643" t="n"/>
      <c r="S168" s="643" t="n"/>
      <c r="T168" s="643" t="n"/>
      <c r="U168" s="643" t="n"/>
      <c r="V168" s="643" t="n"/>
      <c r="W168" s="643" t="n"/>
      <c r="X168" s="643" t="n"/>
      <c r="Y168" s="381" t="n"/>
      <c r="Z168" s="381" t="n"/>
    </row>
    <row r="169" ht="27" customHeight="1">
      <c r="A169" s="64" t="inlineStr">
        <is>
          <t>SU002857</t>
        </is>
      </c>
      <c r="B169" s="64" t="inlineStr">
        <is>
          <t>P003264</t>
        </is>
      </c>
      <c r="C169" s="37" t="n">
        <v>4301051409</v>
      </c>
      <c r="D169" s="382" t="n">
        <v>4680115881556</v>
      </c>
      <c r="E169" s="655" t="n"/>
      <c r="F169" s="687" t="n">
        <v>1</v>
      </c>
      <c r="G169" s="38" t="n">
        <v>4</v>
      </c>
      <c r="H169" s="687" t="n">
        <v>4</v>
      </c>
      <c r="I169" s="687" t="n">
        <v>4.408</v>
      </c>
      <c r="J169" s="38" t="n">
        <v>104</v>
      </c>
      <c r="K169" s="38" t="inlineStr">
        <is>
          <t>8</t>
        </is>
      </c>
      <c r="L169" s="39" t="inlineStr">
        <is>
          <t>СК3</t>
        </is>
      </c>
      <c r="M169" s="38" t="n">
        <v>45</v>
      </c>
      <c r="N169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0</v>
      </c>
      <c r="W169" s="691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SU002725</t>
        </is>
      </c>
      <c r="B170" s="64" t="inlineStr">
        <is>
          <t>P003672</t>
        </is>
      </c>
      <c r="C170" s="37" t="n">
        <v>4301051538</v>
      </c>
      <c r="D170" s="382" t="n">
        <v>4680115880573</v>
      </c>
      <c r="E170" s="655" t="n"/>
      <c r="F170" s="687" t="n">
        <v>1.45</v>
      </c>
      <c r="G170" s="38" t="n">
        <v>6</v>
      </c>
      <c r="H170" s="687" t="n">
        <v>8.699999999999999</v>
      </c>
      <c r="I170" s="687" t="n">
        <v>9.263999999999999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45</v>
      </c>
      <c r="N170" s="780" t="inlineStr">
        <is>
          <t>Сосиски «Сочинки» Весовой п/а ТМ «Стародворье»</t>
        </is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0</v>
      </c>
      <c r="W170" s="691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SU002843</t>
        </is>
      </c>
      <c r="B171" s="64" t="inlineStr">
        <is>
          <t>P003263</t>
        </is>
      </c>
      <c r="C171" s="37" t="n">
        <v>4301051408</v>
      </c>
      <c r="D171" s="382" t="n">
        <v>4680115881594</v>
      </c>
      <c r="E171" s="655" t="n"/>
      <c r="F171" s="687" t="n">
        <v>1.35</v>
      </c>
      <c r="G171" s="38" t="n">
        <v>6</v>
      </c>
      <c r="H171" s="687" t="n">
        <v>8.1</v>
      </c>
      <c r="I171" s="687" t="n">
        <v>8.664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0</v>
      </c>
      <c r="W171" s="691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SU002858</t>
        </is>
      </c>
      <c r="B172" s="64" t="inlineStr">
        <is>
          <t>P003581</t>
        </is>
      </c>
      <c r="C172" s="37" t="n">
        <v>4301051505</v>
      </c>
      <c r="D172" s="382" t="n">
        <v>4680115881587</v>
      </c>
      <c r="E172" s="655" t="n"/>
      <c r="F172" s="687" t="n">
        <v>1</v>
      </c>
      <c r="G172" s="38" t="n">
        <v>4</v>
      </c>
      <c r="H172" s="687" t="n">
        <v>4</v>
      </c>
      <c r="I172" s="687" t="n">
        <v>4.408</v>
      </c>
      <c r="J172" s="38" t="n">
        <v>104</v>
      </c>
      <c r="K172" s="38" t="inlineStr">
        <is>
          <t>8</t>
        </is>
      </c>
      <c r="L172" s="39" t="inlineStr">
        <is>
          <t>СК2</t>
        </is>
      </c>
      <c r="M172" s="38" t="n">
        <v>40</v>
      </c>
      <c r="N172" s="782" t="inlineStr">
        <is>
          <t>Сосиски «Сочинки по-баварски с сыром» вес п/а ТМ «Стародворье» 1,0 кг</t>
        </is>
      </c>
      <c r="O172" s="689" t="n"/>
      <c r="P172" s="689" t="n"/>
      <c r="Q172" s="689" t="n"/>
      <c r="R172" s="655" t="n"/>
      <c r="S172" s="40" t="inlineStr"/>
      <c r="T172" s="40" t="inlineStr"/>
      <c r="U172" s="41" t="inlineStr">
        <is>
          <t>кг</t>
        </is>
      </c>
      <c r="V172" s="690" t="n">
        <v>0</v>
      </c>
      <c r="W172" s="69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SU002795</t>
        </is>
      </c>
      <c r="B173" s="64" t="inlineStr">
        <is>
          <t>P003203</t>
        </is>
      </c>
      <c r="C173" s="37" t="n">
        <v>4301051380</v>
      </c>
      <c r="D173" s="382" t="n">
        <v>4680115880962</v>
      </c>
      <c r="E173" s="655" t="n"/>
      <c r="F173" s="687" t="n">
        <v>1.3</v>
      </c>
      <c r="G173" s="38" t="n">
        <v>6</v>
      </c>
      <c r="H173" s="687" t="n">
        <v>7.8</v>
      </c>
      <c r="I173" s="687" t="n">
        <v>8.364000000000001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3" s="689" t="n"/>
      <c r="P173" s="689" t="n"/>
      <c r="Q173" s="689" t="n"/>
      <c r="R173" s="655" t="n"/>
      <c r="S173" s="40" t="inlineStr"/>
      <c r="T173" s="40" t="inlineStr"/>
      <c r="U173" s="41" t="inlineStr">
        <is>
          <t>кг</t>
        </is>
      </c>
      <c r="V173" s="690" t="n">
        <v>0</v>
      </c>
      <c r="W173" s="69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SU002845</t>
        </is>
      </c>
      <c r="B174" s="64" t="inlineStr">
        <is>
          <t>P003266</t>
        </is>
      </c>
      <c r="C174" s="37" t="n">
        <v>4301051411</v>
      </c>
      <c r="D174" s="382" t="n">
        <v>4680115881617</v>
      </c>
      <c r="E174" s="655" t="n"/>
      <c r="F174" s="687" t="n">
        <v>1.35</v>
      </c>
      <c r="G174" s="38" t="n">
        <v>6</v>
      </c>
      <c r="H174" s="687" t="n">
        <v>8.1</v>
      </c>
      <c r="I174" s="687" t="n">
        <v>8.646000000000001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4" s="689" t="n"/>
      <c r="P174" s="689" t="n"/>
      <c r="Q174" s="689" t="n"/>
      <c r="R174" s="655" t="n"/>
      <c r="S174" s="40" t="inlineStr"/>
      <c r="T174" s="40" t="inlineStr"/>
      <c r="U174" s="41" t="inlineStr">
        <is>
          <t>кг</t>
        </is>
      </c>
      <c r="V174" s="690" t="n">
        <v>0</v>
      </c>
      <c r="W174" s="69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SU002801</t>
        </is>
      </c>
      <c r="B175" s="64" t="inlineStr">
        <is>
          <t>P003475</t>
        </is>
      </c>
      <c r="C175" s="37" t="n">
        <v>4301051487</v>
      </c>
      <c r="D175" s="382" t="n">
        <v>4680115881228</v>
      </c>
      <c r="E175" s="655" t="n"/>
      <c r="F175" s="687" t="n">
        <v>0.4</v>
      </c>
      <c r="G175" s="38" t="n">
        <v>6</v>
      </c>
      <c r="H175" s="687" t="n">
        <v>2.4</v>
      </c>
      <c r="I175" s="687" t="n">
        <v>2.672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785" t="inlineStr">
        <is>
          <t>Сосиски «Сочинки по-баварски с сыром» Фикс.вес 0,4 П/а мгс ТМ «Стародворье»</t>
        </is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SU002802</t>
        </is>
      </c>
      <c r="B176" s="64" t="inlineStr">
        <is>
          <t>P003580</t>
        </is>
      </c>
      <c r="C176" s="37" t="n">
        <v>4301051506</v>
      </c>
      <c r="D176" s="382" t="n">
        <v>4680115881037</v>
      </c>
      <c r="E176" s="655" t="n"/>
      <c r="F176" s="687" t="n">
        <v>0.84</v>
      </c>
      <c r="G176" s="38" t="n">
        <v>4</v>
      </c>
      <c r="H176" s="687" t="n">
        <v>3.36</v>
      </c>
      <c r="I176" s="687" t="n">
        <v>3.618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86" t="inlineStr">
        <is>
          <t>Сосиски «Сочинки по-баварски с сыром» Фикс.вес 0,84 кг п/а мгс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0</v>
      </c>
      <c r="W176" s="691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SU002799</t>
        </is>
      </c>
      <c r="B177" s="64" t="inlineStr">
        <is>
          <t>P003217</t>
        </is>
      </c>
      <c r="C177" s="37" t="n">
        <v>4301051384</v>
      </c>
      <c r="D177" s="382" t="n">
        <v>4680115881211</v>
      </c>
      <c r="E177" s="655" t="n"/>
      <c r="F177" s="687" t="n">
        <v>0.4</v>
      </c>
      <c r="G177" s="38" t="n">
        <v>6</v>
      </c>
      <c r="H177" s="687" t="n">
        <v>2.4</v>
      </c>
      <c r="I177" s="687" t="n">
        <v>2.6</v>
      </c>
      <c r="J177" s="38" t="n">
        <v>156</v>
      </c>
      <c r="K177" s="38" t="inlineStr">
        <is>
          <t>12</t>
        </is>
      </c>
      <c r="L177" s="39" t="inlineStr">
        <is>
          <t>СК2</t>
        </is>
      </c>
      <c r="M177" s="38" t="n">
        <v>45</v>
      </c>
      <c r="N177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0</v>
      </c>
      <c r="W177" s="691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SU002800</t>
        </is>
      </c>
      <c r="B178" s="64" t="inlineStr">
        <is>
          <t>P003201</t>
        </is>
      </c>
      <c r="C178" s="37" t="n">
        <v>4301051378</v>
      </c>
      <c r="D178" s="382" t="n">
        <v>4680115881020</v>
      </c>
      <c r="E178" s="655" t="n"/>
      <c r="F178" s="687" t="n">
        <v>0.84</v>
      </c>
      <c r="G178" s="38" t="n">
        <v>4</v>
      </c>
      <c r="H178" s="687" t="n">
        <v>3.36</v>
      </c>
      <c r="I178" s="687" t="n">
        <v>3.57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IFERROR(IF(W178=0,"",ROUNDUP(W178/H178,0)*0.00937),"")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382" t="n">
        <v>4680115882195</v>
      </c>
      <c r="E179" s="655" t="n"/>
      <c r="F179" s="687" t="n">
        <v>0.4</v>
      </c>
      <c r="G179" s="38" t="n">
        <v>6</v>
      </c>
      <c r="H179" s="687" t="n">
        <v>2.4</v>
      </c>
      <c r="I179" s="687" t="n">
        <v>2.69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40</v>
      </c>
      <c r="N179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SU002992</t>
        </is>
      </c>
      <c r="B180" s="64" t="inlineStr">
        <is>
          <t>P003443</t>
        </is>
      </c>
      <c r="C180" s="37" t="n">
        <v>4301051479</v>
      </c>
      <c r="D180" s="382" t="n">
        <v>4680115882607</v>
      </c>
      <c r="E180" s="655" t="n"/>
      <c r="F180" s="687" t="n">
        <v>0.3</v>
      </c>
      <c r="G180" s="38" t="n">
        <v>6</v>
      </c>
      <c r="H180" s="687" t="n">
        <v>1.8</v>
      </c>
      <c r="I180" s="687" t="n">
        <v>2.072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82" t="n">
        <v>4680115880092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82" t="n">
        <v>4680115880221</v>
      </c>
      <c r="E182" s="655" t="n"/>
      <c r="F182" s="687" t="n">
        <v>0.4</v>
      </c>
      <c r="G182" s="38" t="n">
        <v>6</v>
      </c>
      <c r="H182" s="687" t="n">
        <v>2.4</v>
      </c>
      <c r="I182" s="687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82" t="n">
        <v>4680115882942</v>
      </c>
      <c r="E183" s="655" t="n"/>
      <c r="F183" s="687" t="n">
        <v>0.3</v>
      </c>
      <c r="G183" s="38" t="n">
        <v>6</v>
      </c>
      <c r="H183" s="687" t="n">
        <v>1.8</v>
      </c>
      <c r="I183" s="687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82" t="n">
        <v>4680115880504</v>
      </c>
      <c r="E184" s="655" t="n"/>
      <c r="F184" s="687" t="n">
        <v>0.4</v>
      </c>
      <c r="G184" s="38" t="n">
        <v>6</v>
      </c>
      <c r="H184" s="687" t="n">
        <v>2.4</v>
      </c>
      <c r="I184" s="687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82" t="n">
        <v>4680115882164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90" t="n"/>
      <c r="B186" s="643" t="n"/>
      <c r="C186" s="643" t="n"/>
      <c r="D186" s="643" t="n"/>
      <c r="E186" s="643" t="n"/>
      <c r="F186" s="643" t="n"/>
      <c r="G186" s="643" t="n"/>
      <c r="H186" s="643" t="n"/>
      <c r="I186" s="643" t="n"/>
      <c r="J186" s="643" t="n"/>
      <c r="K186" s="643" t="n"/>
      <c r="L186" s="643" t="n"/>
      <c r="M186" s="692" t="n"/>
      <c r="N186" s="693" t="inlineStr">
        <is>
          <t>Итого</t>
        </is>
      </c>
      <c r="O186" s="663" t="n"/>
      <c r="P186" s="663" t="n"/>
      <c r="Q186" s="663" t="n"/>
      <c r="R186" s="663" t="n"/>
      <c r="S186" s="663" t="n"/>
      <c r="T186" s="664" t="n"/>
      <c r="U186" s="43" t="inlineStr">
        <is>
          <t>кор</t>
        </is>
      </c>
      <c r="V186" s="694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94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94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95" t="n"/>
      <c r="Z186" s="695" t="n"/>
    </row>
    <row r="187">
      <c r="A187" s="643" t="n"/>
      <c r="B187" s="643" t="n"/>
      <c r="C187" s="643" t="n"/>
      <c r="D187" s="643" t="n"/>
      <c r="E187" s="643" t="n"/>
      <c r="F187" s="643" t="n"/>
      <c r="G187" s="643" t="n"/>
      <c r="H187" s="643" t="n"/>
      <c r="I187" s="643" t="n"/>
      <c r="J187" s="643" t="n"/>
      <c r="K187" s="643" t="n"/>
      <c r="L187" s="643" t="n"/>
      <c r="M187" s="692" t="n"/>
      <c r="N187" s="693" t="inlineStr">
        <is>
          <t>Итого</t>
        </is>
      </c>
      <c r="O187" s="663" t="n"/>
      <c r="P187" s="663" t="n"/>
      <c r="Q187" s="663" t="n"/>
      <c r="R187" s="663" t="n"/>
      <c r="S187" s="663" t="n"/>
      <c r="T187" s="664" t="n"/>
      <c r="U187" s="43" t="inlineStr">
        <is>
          <t>кг</t>
        </is>
      </c>
      <c r="V187" s="694">
        <f>IFERROR(SUM(V169:V185),"0")</f>
        <v/>
      </c>
      <c r="W187" s="694">
        <f>IFERROR(SUM(W169:W185),"0")</f>
        <v/>
      </c>
      <c r="X187" s="43" t="n"/>
      <c r="Y187" s="695" t="n"/>
      <c r="Z187" s="695" t="n"/>
    </row>
    <row r="188" ht="14.25" customHeight="1">
      <c r="A188" s="381" t="inlineStr">
        <is>
          <t>Сардельки</t>
        </is>
      </c>
      <c r="B188" s="643" t="n"/>
      <c r="C188" s="643" t="n"/>
      <c r="D188" s="643" t="n"/>
      <c r="E188" s="643" t="n"/>
      <c r="F188" s="643" t="n"/>
      <c r="G188" s="643" t="n"/>
      <c r="H188" s="643" t="n"/>
      <c r="I188" s="643" t="n"/>
      <c r="J188" s="643" t="n"/>
      <c r="K188" s="643" t="n"/>
      <c r="L188" s="643" t="n"/>
      <c r="M188" s="643" t="n"/>
      <c r="N188" s="643" t="n"/>
      <c r="O188" s="643" t="n"/>
      <c r="P188" s="643" t="n"/>
      <c r="Q188" s="643" t="n"/>
      <c r="R188" s="643" t="n"/>
      <c r="S188" s="643" t="n"/>
      <c r="T188" s="643" t="n"/>
      <c r="U188" s="643" t="n"/>
      <c r="V188" s="643" t="n"/>
      <c r="W188" s="643" t="n"/>
      <c r="X188" s="643" t="n"/>
      <c r="Y188" s="381" t="n"/>
      <c r="Z188" s="381" t="n"/>
    </row>
    <row r="189" ht="16.5" customHeight="1">
      <c r="A189" s="64" t="inlineStr">
        <is>
          <t>SU003042</t>
        </is>
      </c>
      <c r="B189" s="64" t="inlineStr">
        <is>
          <t>P003608</t>
        </is>
      </c>
      <c r="C189" s="37" t="n">
        <v>4301060360</v>
      </c>
      <c r="D189" s="382" t="n">
        <v>4680115882874</v>
      </c>
      <c r="E189" s="655" t="n"/>
      <c r="F189" s="687" t="n">
        <v>0.8</v>
      </c>
      <c r="G189" s="38" t="n">
        <v>4</v>
      </c>
      <c r="H189" s="687" t="n">
        <v>3.2</v>
      </c>
      <c r="I189" s="687" t="n">
        <v>3.466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8" t="n">
        <v>30</v>
      </c>
      <c r="N189" s="796" t="inlineStr">
        <is>
          <t>Сардельки «Сочинки» Весовой н/о ТМ «Стародворье»</t>
        </is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IFERROR(IF(W189=0,"",ROUNDUP(W189/H189,0)*0.00937),"")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16.5" customHeight="1">
      <c r="A190" s="64" t="inlineStr">
        <is>
          <t>SU003043</t>
        </is>
      </c>
      <c r="B190" s="64" t="inlineStr">
        <is>
          <t>P003604</t>
        </is>
      </c>
      <c r="C190" s="37" t="n">
        <v>4301060359</v>
      </c>
      <c r="D190" s="382" t="n">
        <v>4680115884434</v>
      </c>
      <c r="E190" s="655" t="n"/>
      <c r="F190" s="687" t="n">
        <v>0.8</v>
      </c>
      <c r="G190" s="38" t="n">
        <v>4</v>
      </c>
      <c r="H190" s="687" t="n">
        <v>3.2</v>
      </c>
      <c r="I190" s="687" t="n">
        <v>3.466</v>
      </c>
      <c r="J190" s="38" t="n">
        <v>120</v>
      </c>
      <c r="K190" s="38" t="inlineStr">
        <is>
          <t>12</t>
        </is>
      </c>
      <c r="L190" s="39" t="inlineStr">
        <is>
          <t>СК2</t>
        </is>
      </c>
      <c r="M190" s="38" t="n">
        <v>30</v>
      </c>
      <c r="N190" s="797" t="inlineStr">
        <is>
          <t>Сардельки «Шпикачки Сочинки» Весовой н/о ТМ «Стародворье»</t>
        </is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0</v>
      </c>
      <c r="W190" s="691">
        <f>IFERROR(IF(V190="",0,CEILING((V190/$H190),1)*$H190),"")</f>
        <v/>
      </c>
      <c r="X190" s="42">
        <f>IFERROR(IF(W190=0,"",ROUNDUP(W190/H190,0)*0.00937),"")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82" t="n">
        <v>4680115880801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9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0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82" t="n">
        <v>4680115880818</v>
      </c>
      <c r="E192" s="655" t="n"/>
      <c r="F192" s="687" t="n">
        <v>0.4</v>
      </c>
      <c r="G192" s="38" t="n">
        <v>6</v>
      </c>
      <c r="H192" s="687" t="n">
        <v>2.4</v>
      </c>
      <c r="I192" s="68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9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89" t="n"/>
      <c r="P192" s="689" t="n"/>
      <c r="Q192" s="689" t="n"/>
      <c r="R192" s="655" t="n"/>
      <c r="S192" s="40" t="inlineStr"/>
      <c r="T192" s="40" t="inlineStr"/>
      <c r="U192" s="41" t="inlineStr">
        <is>
          <t>кг</t>
        </is>
      </c>
      <c r="V192" s="690" t="n">
        <v>0</v>
      </c>
      <c r="W192" s="69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90" t="n"/>
      <c r="B193" s="643" t="n"/>
      <c r="C193" s="643" t="n"/>
      <c r="D193" s="643" t="n"/>
      <c r="E193" s="643" t="n"/>
      <c r="F193" s="643" t="n"/>
      <c r="G193" s="643" t="n"/>
      <c r="H193" s="643" t="n"/>
      <c r="I193" s="643" t="n"/>
      <c r="J193" s="643" t="n"/>
      <c r="K193" s="643" t="n"/>
      <c r="L193" s="643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кор</t>
        </is>
      </c>
      <c r="V193" s="694">
        <f>IFERROR(V189/H189,"0")+IFERROR(V190/H190,"0")+IFERROR(V191/H191,"0")+IFERROR(V192/H192,"0")</f>
        <v/>
      </c>
      <c r="W193" s="694">
        <f>IFERROR(W189/H189,"0")+IFERROR(W190/H190,"0")+IFERROR(W191/H191,"0")+IFERROR(W192/H192,"0")</f>
        <v/>
      </c>
      <c r="X193" s="694">
        <f>IFERROR(IF(X189="",0,X189),"0")+IFERROR(IF(X190="",0,X190),"0")+IFERROR(IF(X191="",0,X191),"0")+IFERROR(IF(X192="",0,X192),"0")</f>
        <v/>
      </c>
      <c r="Y193" s="695" t="n"/>
      <c r="Z193" s="695" t="n"/>
    </row>
    <row r="194">
      <c r="A194" s="643" t="n"/>
      <c r="B194" s="643" t="n"/>
      <c r="C194" s="643" t="n"/>
      <c r="D194" s="643" t="n"/>
      <c r="E194" s="643" t="n"/>
      <c r="F194" s="643" t="n"/>
      <c r="G194" s="643" t="n"/>
      <c r="H194" s="643" t="n"/>
      <c r="I194" s="643" t="n"/>
      <c r="J194" s="643" t="n"/>
      <c r="K194" s="643" t="n"/>
      <c r="L194" s="643" t="n"/>
      <c r="M194" s="692" t="n"/>
      <c r="N194" s="693" t="inlineStr">
        <is>
          <t>Итого</t>
        </is>
      </c>
      <c r="O194" s="663" t="n"/>
      <c r="P194" s="663" t="n"/>
      <c r="Q194" s="663" t="n"/>
      <c r="R194" s="663" t="n"/>
      <c r="S194" s="663" t="n"/>
      <c r="T194" s="664" t="n"/>
      <c r="U194" s="43" t="inlineStr">
        <is>
          <t>кг</t>
        </is>
      </c>
      <c r="V194" s="694">
        <f>IFERROR(SUM(V189:V192),"0")</f>
        <v/>
      </c>
      <c r="W194" s="694">
        <f>IFERROR(SUM(W189:W192),"0")</f>
        <v/>
      </c>
      <c r="X194" s="43" t="n"/>
      <c r="Y194" s="695" t="n"/>
      <c r="Z194" s="695" t="n"/>
    </row>
    <row r="195" ht="16.5" customHeight="1">
      <c r="A195" s="380" t="inlineStr">
        <is>
          <t>Филедворская</t>
        </is>
      </c>
      <c r="B195" s="643" t="n"/>
      <c r="C195" s="643" t="n"/>
      <c r="D195" s="643" t="n"/>
      <c r="E195" s="643" t="n"/>
      <c r="F195" s="643" t="n"/>
      <c r="G195" s="643" t="n"/>
      <c r="H195" s="643" t="n"/>
      <c r="I195" s="643" t="n"/>
      <c r="J195" s="643" t="n"/>
      <c r="K195" s="643" t="n"/>
      <c r="L195" s="643" t="n"/>
      <c r="M195" s="643" t="n"/>
      <c r="N195" s="643" t="n"/>
      <c r="O195" s="643" t="n"/>
      <c r="P195" s="643" t="n"/>
      <c r="Q195" s="643" t="n"/>
      <c r="R195" s="643" t="n"/>
      <c r="S195" s="643" t="n"/>
      <c r="T195" s="643" t="n"/>
      <c r="U195" s="643" t="n"/>
      <c r="V195" s="643" t="n"/>
      <c r="W195" s="643" t="n"/>
      <c r="X195" s="643" t="n"/>
      <c r="Y195" s="380" t="n"/>
      <c r="Z195" s="380" t="n"/>
    </row>
    <row r="196" ht="14.25" customHeight="1">
      <c r="A196" s="381" t="inlineStr">
        <is>
          <t>Копченые колбасы</t>
        </is>
      </c>
      <c r="B196" s="643" t="n"/>
      <c r="C196" s="643" t="n"/>
      <c r="D196" s="643" t="n"/>
      <c r="E196" s="643" t="n"/>
      <c r="F196" s="643" t="n"/>
      <c r="G196" s="643" t="n"/>
      <c r="H196" s="643" t="n"/>
      <c r="I196" s="643" t="n"/>
      <c r="J196" s="643" t="n"/>
      <c r="K196" s="643" t="n"/>
      <c r="L196" s="643" t="n"/>
      <c r="M196" s="643" t="n"/>
      <c r="N196" s="643" t="n"/>
      <c r="O196" s="643" t="n"/>
      <c r="P196" s="643" t="n"/>
      <c r="Q196" s="643" t="n"/>
      <c r="R196" s="643" t="n"/>
      <c r="S196" s="643" t="n"/>
      <c r="T196" s="643" t="n"/>
      <c r="U196" s="643" t="n"/>
      <c r="V196" s="643" t="n"/>
      <c r="W196" s="643" t="n"/>
      <c r="X196" s="643" t="n"/>
      <c r="Y196" s="381" t="n"/>
      <c r="Z196" s="381" t="n"/>
    </row>
    <row r="197" ht="27" customHeight="1">
      <c r="A197" s="64" t="inlineStr">
        <is>
          <t>SU002617</t>
        </is>
      </c>
      <c r="B197" s="64" t="inlineStr">
        <is>
          <t>P002951</t>
        </is>
      </c>
      <c r="C197" s="37" t="n">
        <v>4301031151</v>
      </c>
      <c r="D197" s="382" t="n">
        <v>4607091389845</v>
      </c>
      <c r="E197" s="655" t="n"/>
      <c r="F197" s="687" t="n">
        <v>0.35</v>
      </c>
      <c r="G197" s="38" t="n">
        <v>6</v>
      </c>
      <c r="H197" s="687" t="n">
        <v>2.1</v>
      </c>
      <c r="I197" s="687" t="n">
        <v>2.2</v>
      </c>
      <c r="J197" s="38" t="n">
        <v>234</v>
      </c>
      <c r="K197" s="38" t="inlineStr">
        <is>
          <t>18</t>
        </is>
      </c>
      <c r="L197" s="39" t="inlineStr">
        <is>
          <t>СК2</t>
        </is>
      </c>
      <c r="M197" s="38" t="n">
        <v>40</v>
      </c>
      <c r="N197" s="80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7" s="689" t="n"/>
      <c r="P197" s="689" t="n"/>
      <c r="Q197" s="689" t="n"/>
      <c r="R197" s="655" t="n"/>
      <c r="S197" s="40" t="inlineStr"/>
      <c r="T197" s="40" t="inlineStr"/>
      <c r="U197" s="41" t="inlineStr">
        <is>
          <t>кг</t>
        </is>
      </c>
      <c r="V197" s="690" t="n">
        <v>0</v>
      </c>
      <c r="W197" s="691">
        <f>IFERROR(IF(V197="",0,CEILING((V197/$H197),1)*$H197),"")</f>
        <v/>
      </c>
      <c r="X197" s="42">
        <f>IFERROR(IF(W197=0,"",ROUNDUP(W197/H197,0)*0.00502),"")</f>
        <v/>
      </c>
      <c r="Y197" s="69" t="inlineStr"/>
      <c r="Z197" s="70" t="inlineStr"/>
      <c r="AD197" s="71" t="n"/>
      <c r="BA197" s="178" t="inlineStr">
        <is>
          <t>КИ</t>
        </is>
      </c>
    </row>
    <row r="198">
      <c r="A198" s="390" t="n"/>
      <c r="B198" s="643" t="n"/>
      <c r="C198" s="643" t="n"/>
      <c r="D198" s="643" t="n"/>
      <c r="E198" s="643" t="n"/>
      <c r="F198" s="643" t="n"/>
      <c r="G198" s="643" t="n"/>
      <c r="H198" s="643" t="n"/>
      <c r="I198" s="643" t="n"/>
      <c r="J198" s="643" t="n"/>
      <c r="K198" s="643" t="n"/>
      <c r="L198" s="643" t="n"/>
      <c r="M198" s="692" t="n"/>
      <c r="N198" s="693" t="inlineStr">
        <is>
          <t>Итого</t>
        </is>
      </c>
      <c r="O198" s="663" t="n"/>
      <c r="P198" s="663" t="n"/>
      <c r="Q198" s="663" t="n"/>
      <c r="R198" s="663" t="n"/>
      <c r="S198" s="663" t="n"/>
      <c r="T198" s="664" t="n"/>
      <c r="U198" s="43" t="inlineStr">
        <is>
          <t>кор</t>
        </is>
      </c>
      <c r="V198" s="694">
        <f>IFERROR(V197/H197,"0")</f>
        <v/>
      </c>
      <c r="W198" s="694">
        <f>IFERROR(W197/H197,"0")</f>
        <v/>
      </c>
      <c r="X198" s="694">
        <f>IFERROR(IF(X197="",0,X197),"0")</f>
        <v/>
      </c>
      <c r="Y198" s="695" t="n"/>
      <c r="Z198" s="695" t="n"/>
    </row>
    <row r="199">
      <c r="A199" s="643" t="n"/>
      <c r="B199" s="643" t="n"/>
      <c r="C199" s="643" t="n"/>
      <c r="D199" s="643" t="n"/>
      <c r="E199" s="643" t="n"/>
      <c r="F199" s="643" t="n"/>
      <c r="G199" s="643" t="n"/>
      <c r="H199" s="643" t="n"/>
      <c r="I199" s="643" t="n"/>
      <c r="J199" s="643" t="n"/>
      <c r="K199" s="643" t="n"/>
      <c r="L199" s="643" t="n"/>
      <c r="M199" s="692" t="n"/>
      <c r="N199" s="693" t="inlineStr">
        <is>
          <t>Итого</t>
        </is>
      </c>
      <c r="O199" s="663" t="n"/>
      <c r="P199" s="663" t="n"/>
      <c r="Q199" s="663" t="n"/>
      <c r="R199" s="663" t="n"/>
      <c r="S199" s="663" t="n"/>
      <c r="T199" s="664" t="n"/>
      <c r="U199" s="43" t="inlineStr">
        <is>
          <t>кг</t>
        </is>
      </c>
      <c r="V199" s="694">
        <f>IFERROR(SUM(V197:V197),"0")</f>
        <v/>
      </c>
      <c r="W199" s="694">
        <f>IFERROR(SUM(W197:W197),"0")</f>
        <v/>
      </c>
      <c r="X199" s="43" t="n"/>
      <c r="Y199" s="695" t="n"/>
      <c r="Z199" s="695" t="n"/>
    </row>
    <row r="200" ht="16.5" customHeight="1">
      <c r="A200" s="380" t="inlineStr">
        <is>
          <t>Бордо</t>
        </is>
      </c>
      <c r="B200" s="643" t="n"/>
      <c r="C200" s="643" t="n"/>
      <c r="D200" s="643" t="n"/>
      <c r="E200" s="643" t="n"/>
      <c r="F200" s="643" t="n"/>
      <c r="G200" s="643" t="n"/>
      <c r="H200" s="643" t="n"/>
      <c r="I200" s="643" t="n"/>
      <c r="J200" s="643" t="n"/>
      <c r="K200" s="643" t="n"/>
      <c r="L200" s="643" t="n"/>
      <c r="M200" s="643" t="n"/>
      <c r="N200" s="643" t="n"/>
      <c r="O200" s="643" t="n"/>
      <c r="P200" s="643" t="n"/>
      <c r="Q200" s="643" t="n"/>
      <c r="R200" s="643" t="n"/>
      <c r="S200" s="643" t="n"/>
      <c r="T200" s="643" t="n"/>
      <c r="U200" s="643" t="n"/>
      <c r="V200" s="643" t="n"/>
      <c r="W200" s="643" t="n"/>
      <c r="X200" s="643" t="n"/>
      <c r="Y200" s="380" t="n"/>
      <c r="Z200" s="380" t="n"/>
    </row>
    <row r="201" ht="14.25" customHeight="1">
      <c r="A201" s="381" t="inlineStr">
        <is>
          <t>Вареные колбасы</t>
        </is>
      </c>
      <c r="B201" s="643" t="n"/>
      <c r="C201" s="643" t="n"/>
      <c r="D201" s="643" t="n"/>
      <c r="E201" s="643" t="n"/>
      <c r="F201" s="643" t="n"/>
      <c r="G201" s="643" t="n"/>
      <c r="H201" s="643" t="n"/>
      <c r="I201" s="643" t="n"/>
      <c r="J201" s="643" t="n"/>
      <c r="K201" s="643" t="n"/>
      <c r="L201" s="643" t="n"/>
      <c r="M201" s="643" t="n"/>
      <c r="N201" s="643" t="n"/>
      <c r="O201" s="643" t="n"/>
      <c r="P201" s="643" t="n"/>
      <c r="Q201" s="643" t="n"/>
      <c r="R201" s="643" t="n"/>
      <c r="S201" s="643" t="n"/>
      <c r="T201" s="643" t="n"/>
      <c r="U201" s="643" t="n"/>
      <c r="V201" s="643" t="n"/>
      <c r="W201" s="643" t="n"/>
      <c r="X201" s="643" t="n"/>
      <c r="Y201" s="381" t="n"/>
      <c r="Z201" s="381" t="n"/>
    </row>
    <row r="202" ht="27" customHeight="1">
      <c r="A202" s="64" t="inlineStr">
        <is>
          <t>SU000057</t>
        </is>
      </c>
      <c r="B202" s="64" t="inlineStr">
        <is>
          <t>P002047</t>
        </is>
      </c>
      <c r="C202" s="37" t="n">
        <v>4301011346</v>
      </c>
      <c r="D202" s="382" t="n">
        <v>4607091387445</v>
      </c>
      <c r="E202" s="655" t="n"/>
      <c r="F202" s="687" t="n">
        <v>0.9</v>
      </c>
      <c r="G202" s="38" t="n">
        <v>10</v>
      </c>
      <c r="H202" s="687" t="n">
        <v>9</v>
      </c>
      <c r="I202" s="687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2" s="689" t="n"/>
      <c r="P202" s="689" t="n"/>
      <c r="Q202" s="689" t="n"/>
      <c r="R202" s="655" t="n"/>
      <c r="S202" s="40" t="inlineStr"/>
      <c r="T202" s="40" t="inlineStr"/>
      <c r="U202" s="41" t="inlineStr">
        <is>
          <t>кг</t>
        </is>
      </c>
      <c r="V202" s="690" t="n">
        <v>0</v>
      </c>
      <c r="W202" s="69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SU001777</t>
        </is>
      </c>
      <c r="B203" s="64" t="inlineStr">
        <is>
          <t>P002226</t>
        </is>
      </c>
      <c r="C203" s="37" t="n">
        <v>4301011362</v>
      </c>
      <c r="D203" s="382" t="n">
        <v>4607091386004</v>
      </c>
      <c r="E203" s="655" t="n"/>
      <c r="F203" s="687" t="n">
        <v>1.35</v>
      </c>
      <c r="G203" s="38" t="n">
        <v>8</v>
      </c>
      <c r="H203" s="687" t="n">
        <v>10.8</v>
      </c>
      <c r="I203" s="687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0</v>
      </c>
      <c r="W203" s="691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SU001777</t>
        </is>
      </c>
      <c r="B204" s="64" t="inlineStr">
        <is>
          <t>P001777</t>
        </is>
      </c>
      <c r="C204" s="37" t="n">
        <v>4301011308</v>
      </c>
      <c r="D204" s="382" t="n">
        <v>4607091386004</v>
      </c>
      <c r="E204" s="655" t="n"/>
      <c r="F204" s="687" t="n">
        <v>1.35</v>
      </c>
      <c r="G204" s="38" t="n">
        <v>8</v>
      </c>
      <c r="H204" s="687" t="n">
        <v>10.8</v>
      </c>
      <c r="I204" s="68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4" s="689" t="n"/>
      <c r="P204" s="689" t="n"/>
      <c r="Q204" s="689" t="n"/>
      <c r="R204" s="655" t="n"/>
      <c r="S204" s="40" t="inlineStr"/>
      <c r="T204" s="40" t="inlineStr"/>
      <c r="U204" s="41" t="inlineStr">
        <is>
          <t>кг</t>
        </is>
      </c>
      <c r="V204" s="690" t="n">
        <v>0</v>
      </c>
      <c r="W204" s="69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SU000058</t>
        </is>
      </c>
      <c r="B205" s="64" t="inlineStr">
        <is>
          <t>P002048</t>
        </is>
      </c>
      <c r="C205" s="37" t="n">
        <v>4301011347</v>
      </c>
      <c r="D205" s="382" t="n">
        <v>4607091386073</v>
      </c>
      <c r="E205" s="655" t="n"/>
      <c r="F205" s="687" t="n">
        <v>0.9</v>
      </c>
      <c r="G205" s="38" t="n">
        <v>10</v>
      </c>
      <c r="H205" s="687" t="n">
        <v>9</v>
      </c>
      <c r="I205" s="687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5" s="689" t="n"/>
      <c r="P205" s="689" t="n"/>
      <c r="Q205" s="689" t="n"/>
      <c r="R205" s="655" t="n"/>
      <c r="S205" s="40" t="inlineStr"/>
      <c r="T205" s="40" t="inlineStr"/>
      <c r="U205" s="41" t="inlineStr">
        <is>
          <t>кг</t>
        </is>
      </c>
      <c r="V205" s="690" t="n">
        <v>0</v>
      </c>
      <c r="W205" s="691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SU001780</t>
        </is>
      </c>
      <c r="B206" s="64" t="inlineStr">
        <is>
          <t>P001780</t>
        </is>
      </c>
      <c r="C206" s="37" t="n">
        <v>4301010928</v>
      </c>
      <c r="D206" s="382" t="n">
        <v>4607091387322</v>
      </c>
      <c r="E206" s="655" t="n"/>
      <c r="F206" s="687" t="n">
        <v>1.35</v>
      </c>
      <c r="G206" s="38" t="n">
        <v>8</v>
      </c>
      <c r="H206" s="687" t="n">
        <v>10.8</v>
      </c>
      <c r="I206" s="687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6" s="689" t="n"/>
      <c r="P206" s="689" t="n"/>
      <c r="Q206" s="689" t="n"/>
      <c r="R206" s="655" t="n"/>
      <c r="S206" s="40" t="inlineStr"/>
      <c r="T206" s="40" t="inlineStr"/>
      <c r="U206" s="41" t="inlineStr">
        <is>
          <t>кг</t>
        </is>
      </c>
      <c r="V206" s="690" t="n">
        <v>0</v>
      </c>
      <c r="W206" s="69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SU001780</t>
        </is>
      </c>
      <c r="B207" s="64" t="inlineStr">
        <is>
          <t>P003075</t>
        </is>
      </c>
      <c r="C207" s="37" t="n">
        <v>4301011395</v>
      </c>
      <c r="D207" s="382" t="n">
        <v>4607091387322</v>
      </c>
      <c r="E207" s="655" t="n"/>
      <c r="F207" s="687" t="n">
        <v>1.35</v>
      </c>
      <c r="G207" s="38" t="n">
        <v>8</v>
      </c>
      <c r="H207" s="687" t="n">
        <v>10.8</v>
      </c>
      <c r="I207" s="687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0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7" s="689" t="n"/>
      <c r="P207" s="689" t="n"/>
      <c r="Q207" s="689" t="n"/>
      <c r="R207" s="655" t="n"/>
      <c r="S207" s="40" t="inlineStr"/>
      <c r="T207" s="40" t="inlineStr"/>
      <c r="U207" s="41" t="inlineStr">
        <is>
          <t>кг</t>
        </is>
      </c>
      <c r="V207" s="690" t="n">
        <v>0</v>
      </c>
      <c r="W207" s="691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SU001778</t>
        </is>
      </c>
      <c r="B208" s="64" t="inlineStr">
        <is>
          <t>P001778</t>
        </is>
      </c>
      <c r="C208" s="37" t="n">
        <v>4301011311</v>
      </c>
      <c r="D208" s="382" t="n">
        <v>4607091387377</v>
      </c>
      <c r="E208" s="655" t="n"/>
      <c r="F208" s="687" t="n">
        <v>1.35</v>
      </c>
      <c r="G208" s="38" t="n">
        <v>8</v>
      </c>
      <c r="H208" s="687" t="n">
        <v>10.8</v>
      </c>
      <c r="I208" s="687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0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SU000043</t>
        </is>
      </c>
      <c r="B209" s="64" t="inlineStr">
        <is>
          <t>P001807</t>
        </is>
      </c>
      <c r="C209" s="37" t="n">
        <v>4301010945</v>
      </c>
      <c r="D209" s="382" t="n">
        <v>4607091387353</v>
      </c>
      <c r="E209" s="655" t="n"/>
      <c r="F209" s="687" t="n">
        <v>1.35</v>
      </c>
      <c r="G209" s="38" t="n">
        <v>8</v>
      </c>
      <c r="H209" s="687" t="n">
        <v>10.8</v>
      </c>
      <c r="I209" s="687" t="n">
        <v>11.28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0</v>
      </c>
      <c r="W209" s="69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SU001800</t>
        </is>
      </c>
      <c r="B210" s="64" t="inlineStr">
        <is>
          <t>P001800</t>
        </is>
      </c>
      <c r="C210" s="37" t="n">
        <v>4301011328</v>
      </c>
      <c r="D210" s="382" t="n">
        <v>4607091386011</v>
      </c>
      <c r="E210" s="655" t="n"/>
      <c r="F210" s="687" t="n">
        <v>0.5</v>
      </c>
      <c r="G210" s="38" t="n">
        <v>10</v>
      </c>
      <c r="H210" s="687" t="n">
        <v>5</v>
      </c>
      <c r="I210" s="687" t="n">
        <v>5.21</v>
      </c>
      <c r="J210" s="38" t="n">
        <v>120</v>
      </c>
      <c r="K210" s="38" t="inlineStr">
        <is>
          <t>12</t>
        </is>
      </c>
      <c r="L210" s="39" t="inlineStr">
        <is>
          <t>СК2</t>
        </is>
      </c>
      <c r="M210" s="38" t="n">
        <v>55</v>
      </c>
      <c r="N210" s="80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SU001805</t>
        </is>
      </c>
      <c r="B211" s="64" t="inlineStr">
        <is>
          <t>P001805</t>
        </is>
      </c>
      <c r="C211" s="37" t="n">
        <v>4301011329</v>
      </c>
      <c r="D211" s="382" t="n">
        <v>4607091387308</v>
      </c>
      <c r="E211" s="655" t="n"/>
      <c r="F211" s="687" t="n">
        <v>0.5</v>
      </c>
      <c r="G211" s="38" t="n">
        <v>10</v>
      </c>
      <c r="H211" s="687" t="n">
        <v>5</v>
      </c>
      <c r="I211" s="687" t="n">
        <v>5.21</v>
      </c>
      <c r="J211" s="38" t="n">
        <v>120</v>
      </c>
      <c r="K211" s="38" t="inlineStr">
        <is>
          <t>12</t>
        </is>
      </c>
      <c r="L211" s="39" t="inlineStr">
        <is>
          <t>СК2</t>
        </is>
      </c>
      <c r="M211" s="38" t="n">
        <v>55</v>
      </c>
      <c r="N211" s="81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SU001829</t>
        </is>
      </c>
      <c r="B212" s="64" t="inlineStr">
        <is>
          <t>P001829</t>
        </is>
      </c>
      <c r="C212" s="37" t="n">
        <v>4301011049</v>
      </c>
      <c r="D212" s="382" t="n">
        <v>4607091387339</v>
      </c>
      <c r="E212" s="655" t="n"/>
      <c r="F212" s="687" t="n">
        <v>0.5</v>
      </c>
      <c r="G212" s="38" t="n">
        <v>10</v>
      </c>
      <c r="H212" s="687" t="n">
        <v>5</v>
      </c>
      <c r="I212" s="687" t="n">
        <v>5.24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SU002787</t>
        </is>
      </c>
      <c r="B213" s="64" t="inlineStr">
        <is>
          <t>P003189</t>
        </is>
      </c>
      <c r="C213" s="37" t="n">
        <v>4301011433</v>
      </c>
      <c r="D213" s="382" t="n">
        <v>4680115882638</v>
      </c>
      <c r="E213" s="655" t="n"/>
      <c r="F213" s="687" t="n">
        <v>0.4</v>
      </c>
      <c r="G213" s="38" t="n">
        <v>10</v>
      </c>
      <c r="H213" s="687" t="n">
        <v>4</v>
      </c>
      <c r="I213" s="687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81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SU002894</t>
        </is>
      </c>
      <c r="B214" s="64" t="inlineStr">
        <is>
          <t>P003314</t>
        </is>
      </c>
      <c r="C214" s="37" t="n">
        <v>4301011573</v>
      </c>
      <c r="D214" s="382" t="n">
        <v>4680115881938</v>
      </c>
      <c r="E214" s="655" t="n"/>
      <c r="F214" s="687" t="n">
        <v>0.4</v>
      </c>
      <c r="G214" s="38" t="n">
        <v>10</v>
      </c>
      <c r="H214" s="687" t="n">
        <v>4</v>
      </c>
      <c r="I214" s="68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81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SU000078</t>
        </is>
      </c>
      <c r="B215" s="64" t="inlineStr">
        <is>
          <t>P001806</t>
        </is>
      </c>
      <c r="C215" s="37" t="n">
        <v>4301010944</v>
      </c>
      <c r="D215" s="382" t="n">
        <v>4607091387346</v>
      </c>
      <c r="E215" s="655" t="n"/>
      <c r="F215" s="687" t="n">
        <v>0.4</v>
      </c>
      <c r="G215" s="38" t="n">
        <v>10</v>
      </c>
      <c r="H215" s="687" t="n">
        <v>4</v>
      </c>
      <c r="I215" s="68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SU002616</t>
        </is>
      </c>
      <c r="B216" s="64" t="inlineStr">
        <is>
          <t>P002950</t>
        </is>
      </c>
      <c r="C216" s="37" t="n">
        <v>4301011353</v>
      </c>
      <c r="D216" s="382" t="n">
        <v>4607091389807</v>
      </c>
      <c r="E216" s="655" t="n"/>
      <c r="F216" s="687" t="n">
        <v>0.4</v>
      </c>
      <c r="G216" s="38" t="n">
        <v>10</v>
      </c>
      <c r="H216" s="687" t="n">
        <v>4</v>
      </c>
      <c r="I216" s="687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1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6" s="689" t="n"/>
      <c r="P216" s="689" t="n"/>
      <c r="Q216" s="689" t="n"/>
      <c r="R216" s="655" t="n"/>
      <c r="S216" s="40" t="inlineStr"/>
      <c r="T216" s="40" t="inlineStr"/>
      <c r="U216" s="41" t="inlineStr">
        <is>
          <t>кг</t>
        </is>
      </c>
      <c r="V216" s="690" t="n">
        <v>0</v>
      </c>
      <c r="W216" s="69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>
      <c r="A217" s="390" t="n"/>
      <c r="B217" s="643" t="n"/>
      <c r="C217" s="643" t="n"/>
      <c r="D217" s="643" t="n"/>
      <c r="E217" s="643" t="n"/>
      <c r="F217" s="643" t="n"/>
      <c r="G217" s="643" t="n"/>
      <c r="H217" s="643" t="n"/>
      <c r="I217" s="643" t="n"/>
      <c r="J217" s="643" t="n"/>
      <c r="K217" s="643" t="n"/>
      <c r="L217" s="643" t="n"/>
      <c r="M217" s="692" t="n"/>
      <c r="N217" s="693" t="inlineStr">
        <is>
          <t>Итого</t>
        </is>
      </c>
      <c r="O217" s="663" t="n"/>
      <c r="P217" s="663" t="n"/>
      <c r="Q217" s="663" t="n"/>
      <c r="R217" s="663" t="n"/>
      <c r="S217" s="663" t="n"/>
      <c r="T217" s="664" t="n"/>
      <c r="U217" s="43" t="inlineStr">
        <is>
          <t>кор</t>
        </is>
      </c>
      <c r="V217" s="694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/>
      </c>
      <c r="W217" s="694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/>
      </c>
      <c r="X217" s="694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/>
      </c>
      <c r="Y217" s="695" t="n"/>
      <c r="Z217" s="695" t="n"/>
    </row>
    <row r="218">
      <c r="A218" s="643" t="n"/>
      <c r="B218" s="643" t="n"/>
      <c r="C218" s="643" t="n"/>
      <c r="D218" s="643" t="n"/>
      <c r="E218" s="643" t="n"/>
      <c r="F218" s="643" t="n"/>
      <c r="G218" s="643" t="n"/>
      <c r="H218" s="643" t="n"/>
      <c r="I218" s="643" t="n"/>
      <c r="J218" s="643" t="n"/>
      <c r="K218" s="643" t="n"/>
      <c r="L218" s="643" t="n"/>
      <c r="M218" s="692" t="n"/>
      <c r="N218" s="693" t="inlineStr">
        <is>
          <t>Итого</t>
        </is>
      </c>
      <c r="O218" s="663" t="n"/>
      <c r="P218" s="663" t="n"/>
      <c r="Q218" s="663" t="n"/>
      <c r="R218" s="663" t="n"/>
      <c r="S218" s="663" t="n"/>
      <c r="T218" s="664" t="n"/>
      <c r="U218" s="43" t="inlineStr">
        <is>
          <t>кг</t>
        </is>
      </c>
      <c r="V218" s="694">
        <f>IFERROR(SUM(V202:V216),"0")</f>
        <v/>
      </c>
      <c r="W218" s="694">
        <f>IFERROR(SUM(W202:W216),"0")</f>
        <v/>
      </c>
      <c r="X218" s="43" t="n"/>
      <c r="Y218" s="695" t="n"/>
      <c r="Z218" s="695" t="n"/>
    </row>
    <row r="219" ht="14.25" customHeight="1">
      <c r="A219" s="381" t="inlineStr">
        <is>
          <t>Ветчины</t>
        </is>
      </c>
      <c r="B219" s="643" t="n"/>
      <c r="C219" s="643" t="n"/>
      <c r="D219" s="643" t="n"/>
      <c r="E219" s="643" t="n"/>
      <c r="F219" s="643" t="n"/>
      <c r="G219" s="643" t="n"/>
      <c r="H219" s="643" t="n"/>
      <c r="I219" s="643" t="n"/>
      <c r="J219" s="643" t="n"/>
      <c r="K219" s="643" t="n"/>
      <c r="L219" s="643" t="n"/>
      <c r="M219" s="643" t="n"/>
      <c r="N219" s="643" t="n"/>
      <c r="O219" s="643" t="n"/>
      <c r="P219" s="643" t="n"/>
      <c r="Q219" s="643" t="n"/>
      <c r="R219" s="643" t="n"/>
      <c r="S219" s="643" t="n"/>
      <c r="T219" s="643" t="n"/>
      <c r="U219" s="643" t="n"/>
      <c r="V219" s="643" t="n"/>
      <c r="W219" s="643" t="n"/>
      <c r="X219" s="643" t="n"/>
      <c r="Y219" s="381" t="n"/>
      <c r="Z219" s="381" t="n"/>
    </row>
    <row r="220" ht="27" customHeight="1">
      <c r="A220" s="64" t="inlineStr">
        <is>
          <t>SU002788</t>
        </is>
      </c>
      <c r="B220" s="64" t="inlineStr">
        <is>
          <t>P003190</t>
        </is>
      </c>
      <c r="C220" s="37" t="n">
        <v>4301020254</v>
      </c>
      <c r="D220" s="382" t="n">
        <v>4680115881914</v>
      </c>
      <c r="E220" s="655" t="n"/>
      <c r="F220" s="687" t="n">
        <v>0.4</v>
      </c>
      <c r="G220" s="38" t="n">
        <v>10</v>
      </c>
      <c r="H220" s="687" t="n">
        <v>4</v>
      </c>
      <c r="I220" s="68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1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0" s="689" t="n"/>
      <c r="P220" s="689" t="n"/>
      <c r="Q220" s="689" t="n"/>
      <c r="R220" s="655" t="n"/>
      <c r="S220" s="40" t="inlineStr"/>
      <c r="T220" s="40" t="inlineStr"/>
      <c r="U220" s="41" t="inlineStr">
        <is>
          <t>кг</t>
        </is>
      </c>
      <c r="V220" s="690" t="n">
        <v>0</v>
      </c>
      <c r="W220" s="69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>
      <c r="A221" s="390" t="n"/>
      <c r="B221" s="643" t="n"/>
      <c r="C221" s="643" t="n"/>
      <c r="D221" s="643" t="n"/>
      <c r="E221" s="643" t="n"/>
      <c r="F221" s="643" t="n"/>
      <c r="G221" s="643" t="n"/>
      <c r="H221" s="643" t="n"/>
      <c r="I221" s="643" t="n"/>
      <c r="J221" s="643" t="n"/>
      <c r="K221" s="643" t="n"/>
      <c r="L221" s="643" t="n"/>
      <c r="M221" s="692" t="n"/>
      <c r="N221" s="693" t="inlineStr">
        <is>
          <t>Итого</t>
        </is>
      </c>
      <c r="O221" s="663" t="n"/>
      <c r="P221" s="663" t="n"/>
      <c r="Q221" s="663" t="n"/>
      <c r="R221" s="663" t="n"/>
      <c r="S221" s="663" t="n"/>
      <c r="T221" s="664" t="n"/>
      <c r="U221" s="43" t="inlineStr">
        <is>
          <t>кор</t>
        </is>
      </c>
      <c r="V221" s="694">
        <f>IFERROR(V220/H220,"0")</f>
        <v/>
      </c>
      <c r="W221" s="694">
        <f>IFERROR(W220/H220,"0")</f>
        <v/>
      </c>
      <c r="X221" s="694">
        <f>IFERROR(IF(X220="",0,X220),"0")</f>
        <v/>
      </c>
      <c r="Y221" s="695" t="n"/>
      <c r="Z221" s="695" t="n"/>
    </row>
    <row r="222">
      <c r="A222" s="643" t="n"/>
      <c r="B222" s="643" t="n"/>
      <c r="C222" s="643" t="n"/>
      <c r="D222" s="643" t="n"/>
      <c r="E222" s="643" t="n"/>
      <c r="F222" s="643" t="n"/>
      <c r="G222" s="643" t="n"/>
      <c r="H222" s="643" t="n"/>
      <c r="I222" s="643" t="n"/>
      <c r="J222" s="643" t="n"/>
      <c r="K222" s="643" t="n"/>
      <c r="L222" s="643" t="n"/>
      <c r="M222" s="692" t="n"/>
      <c r="N222" s="693" t="inlineStr">
        <is>
          <t>Итого</t>
        </is>
      </c>
      <c r="O222" s="663" t="n"/>
      <c r="P222" s="663" t="n"/>
      <c r="Q222" s="663" t="n"/>
      <c r="R222" s="663" t="n"/>
      <c r="S222" s="663" t="n"/>
      <c r="T222" s="664" t="n"/>
      <c r="U222" s="43" t="inlineStr">
        <is>
          <t>кг</t>
        </is>
      </c>
      <c r="V222" s="694">
        <f>IFERROR(SUM(V220:V220),"0")</f>
        <v/>
      </c>
      <c r="W222" s="694">
        <f>IFERROR(SUM(W220:W220),"0")</f>
        <v/>
      </c>
      <c r="X222" s="43" t="n"/>
      <c r="Y222" s="695" t="n"/>
      <c r="Z222" s="695" t="n"/>
    </row>
    <row r="223" ht="14.25" customHeight="1">
      <c r="A223" s="381" t="inlineStr">
        <is>
          <t>Копченые колбасы</t>
        </is>
      </c>
      <c r="B223" s="643" t="n"/>
      <c r="C223" s="643" t="n"/>
      <c r="D223" s="643" t="n"/>
      <c r="E223" s="643" t="n"/>
      <c r="F223" s="643" t="n"/>
      <c r="G223" s="643" t="n"/>
      <c r="H223" s="643" t="n"/>
      <c r="I223" s="643" t="n"/>
      <c r="J223" s="643" t="n"/>
      <c r="K223" s="643" t="n"/>
      <c r="L223" s="643" t="n"/>
      <c r="M223" s="643" t="n"/>
      <c r="N223" s="643" t="n"/>
      <c r="O223" s="643" t="n"/>
      <c r="P223" s="643" t="n"/>
      <c r="Q223" s="643" t="n"/>
      <c r="R223" s="643" t="n"/>
      <c r="S223" s="643" t="n"/>
      <c r="T223" s="643" t="n"/>
      <c r="U223" s="643" t="n"/>
      <c r="V223" s="643" t="n"/>
      <c r="W223" s="643" t="n"/>
      <c r="X223" s="643" t="n"/>
      <c r="Y223" s="381" t="n"/>
      <c r="Z223" s="381" t="n"/>
    </row>
    <row r="224" ht="27" customHeight="1">
      <c r="A224" s="64" t="inlineStr">
        <is>
          <t>SU001820</t>
        </is>
      </c>
      <c r="B224" s="64" t="inlineStr">
        <is>
          <t>P001820</t>
        </is>
      </c>
      <c r="C224" s="37" t="n">
        <v>4301030878</v>
      </c>
      <c r="D224" s="382" t="n">
        <v>4607091387193</v>
      </c>
      <c r="E224" s="655" t="n"/>
      <c r="F224" s="687" t="n">
        <v>0.7</v>
      </c>
      <c r="G224" s="38" t="n">
        <v>6</v>
      </c>
      <c r="H224" s="687" t="n">
        <v>4.2</v>
      </c>
      <c r="I224" s="687" t="n">
        <v>4.46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35</v>
      </c>
      <c r="N224" s="81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4" s="689" t="n"/>
      <c r="P224" s="689" t="n"/>
      <c r="Q224" s="689" t="n"/>
      <c r="R224" s="655" t="n"/>
      <c r="S224" s="40" t="inlineStr"/>
      <c r="T224" s="40" t="inlineStr"/>
      <c r="U224" s="41" t="inlineStr">
        <is>
          <t>кг</t>
        </is>
      </c>
      <c r="V224" s="690" t="n">
        <v>0</v>
      </c>
      <c r="W224" s="691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5" t="inlineStr">
        <is>
          <t>КИ</t>
        </is>
      </c>
    </row>
    <row r="225" ht="27" customHeight="1">
      <c r="A225" s="64" t="inlineStr">
        <is>
          <t>SU001822</t>
        </is>
      </c>
      <c r="B225" s="64" t="inlineStr">
        <is>
          <t>P003013</t>
        </is>
      </c>
      <c r="C225" s="37" t="n">
        <v>4301031153</v>
      </c>
      <c r="D225" s="382" t="n">
        <v>4607091387230</v>
      </c>
      <c r="E225" s="655" t="n"/>
      <c r="F225" s="687" t="n">
        <v>0.7</v>
      </c>
      <c r="G225" s="38" t="n">
        <v>6</v>
      </c>
      <c r="H225" s="687" t="n">
        <v>4.2</v>
      </c>
      <c r="I225" s="687" t="n">
        <v>4.46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1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6" t="inlineStr">
        <is>
          <t>КИ</t>
        </is>
      </c>
    </row>
    <row r="226" ht="27" customHeight="1">
      <c r="A226" s="64" t="inlineStr">
        <is>
          <t>SU002579</t>
        </is>
      </c>
      <c r="B226" s="64" t="inlineStr">
        <is>
          <t>P003012</t>
        </is>
      </c>
      <c r="C226" s="37" t="n">
        <v>4301031152</v>
      </c>
      <c r="D226" s="382" t="n">
        <v>4607091387285</v>
      </c>
      <c r="E226" s="655" t="n"/>
      <c r="F226" s="687" t="n">
        <v>0.35</v>
      </c>
      <c r="G226" s="38" t="n">
        <v>6</v>
      </c>
      <c r="H226" s="687" t="n">
        <v>2.1</v>
      </c>
      <c r="I226" s="687" t="n">
        <v>2.23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8" t="n">
        <v>40</v>
      </c>
      <c r="N226" s="81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6" s="689" t="n"/>
      <c r="P226" s="689" t="n"/>
      <c r="Q226" s="689" t="n"/>
      <c r="R226" s="655" t="n"/>
      <c r="S226" s="40" t="inlineStr"/>
      <c r="T226" s="40" t="inlineStr"/>
      <c r="U226" s="41" t="inlineStr">
        <is>
          <t>кг</t>
        </is>
      </c>
      <c r="V226" s="690" t="n">
        <v>0</v>
      </c>
      <c r="W226" s="691">
        <f>IFERROR(IF(V226="",0,CEILING((V226/$H226),1)*$H226),"")</f>
        <v/>
      </c>
      <c r="X226" s="42">
        <f>IFERROR(IF(W226=0,"",ROUNDUP(W226/H226,0)*0.00502),"")</f>
        <v/>
      </c>
      <c r="Y226" s="69" t="inlineStr"/>
      <c r="Z226" s="70" t="inlineStr"/>
      <c r="AD226" s="71" t="n"/>
      <c r="BA226" s="197" t="inlineStr">
        <is>
          <t>КИ</t>
        </is>
      </c>
    </row>
    <row r="227">
      <c r="A227" s="390" t="n"/>
      <c r="B227" s="643" t="n"/>
      <c r="C227" s="643" t="n"/>
      <c r="D227" s="643" t="n"/>
      <c r="E227" s="643" t="n"/>
      <c r="F227" s="643" t="n"/>
      <c r="G227" s="643" t="n"/>
      <c r="H227" s="643" t="n"/>
      <c r="I227" s="643" t="n"/>
      <c r="J227" s="643" t="n"/>
      <c r="K227" s="643" t="n"/>
      <c r="L227" s="643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кор</t>
        </is>
      </c>
      <c r="V227" s="694">
        <f>IFERROR(V224/H224,"0")+IFERROR(V225/H225,"0")+IFERROR(V226/H226,"0")</f>
        <v/>
      </c>
      <c r="W227" s="694">
        <f>IFERROR(W224/H224,"0")+IFERROR(W225/H225,"0")+IFERROR(W226/H226,"0")</f>
        <v/>
      </c>
      <c r="X227" s="694">
        <f>IFERROR(IF(X224="",0,X224),"0")+IFERROR(IF(X225="",0,X225),"0")+IFERROR(IF(X226="",0,X226),"0")</f>
        <v/>
      </c>
      <c r="Y227" s="695" t="n"/>
      <c r="Z227" s="695" t="n"/>
    </row>
    <row r="228">
      <c r="A228" s="643" t="n"/>
      <c r="B228" s="643" t="n"/>
      <c r="C228" s="643" t="n"/>
      <c r="D228" s="643" t="n"/>
      <c r="E228" s="643" t="n"/>
      <c r="F228" s="643" t="n"/>
      <c r="G228" s="643" t="n"/>
      <c r="H228" s="643" t="n"/>
      <c r="I228" s="643" t="n"/>
      <c r="J228" s="643" t="n"/>
      <c r="K228" s="643" t="n"/>
      <c r="L228" s="643" t="n"/>
      <c r="M228" s="692" t="n"/>
      <c r="N228" s="693" t="inlineStr">
        <is>
          <t>Итого</t>
        </is>
      </c>
      <c r="O228" s="663" t="n"/>
      <c r="P228" s="663" t="n"/>
      <c r="Q228" s="663" t="n"/>
      <c r="R228" s="663" t="n"/>
      <c r="S228" s="663" t="n"/>
      <c r="T228" s="664" t="n"/>
      <c r="U228" s="43" t="inlineStr">
        <is>
          <t>кг</t>
        </is>
      </c>
      <c r="V228" s="694">
        <f>IFERROR(SUM(V224:V226),"0")</f>
        <v/>
      </c>
      <c r="W228" s="694">
        <f>IFERROR(SUM(W224:W226),"0")</f>
        <v/>
      </c>
      <c r="X228" s="43" t="n"/>
      <c r="Y228" s="695" t="n"/>
      <c r="Z228" s="695" t="n"/>
    </row>
    <row r="229" ht="14.25" customHeight="1">
      <c r="A229" s="381" t="inlineStr">
        <is>
          <t>Сосиски</t>
        </is>
      </c>
      <c r="B229" s="643" t="n"/>
      <c r="C229" s="643" t="n"/>
      <c r="D229" s="643" t="n"/>
      <c r="E229" s="643" t="n"/>
      <c r="F229" s="643" t="n"/>
      <c r="G229" s="643" t="n"/>
      <c r="H229" s="643" t="n"/>
      <c r="I229" s="643" t="n"/>
      <c r="J229" s="643" t="n"/>
      <c r="K229" s="643" t="n"/>
      <c r="L229" s="643" t="n"/>
      <c r="M229" s="643" t="n"/>
      <c r="N229" s="643" t="n"/>
      <c r="O229" s="643" t="n"/>
      <c r="P229" s="643" t="n"/>
      <c r="Q229" s="643" t="n"/>
      <c r="R229" s="643" t="n"/>
      <c r="S229" s="643" t="n"/>
      <c r="T229" s="643" t="n"/>
      <c r="U229" s="643" t="n"/>
      <c r="V229" s="643" t="n"/>
      <c r="W229" s="643" t="n"/>
      <c r="X229" s="643" t="n"/>
      <c r="Y229" s="381" t="n"/>
      <c r="Z229" s="381" t="n"/>
    </row>
    <row r="230" ht="16.5" customHeight="1">
      <c r="A230" s="64" t="inlineStr">
        <is>
          <t>SU001340</t>
        </is>
      </c>
      <c r="B230" s="64" t="inlineStr">
        <is>
          <t>P002209</t>
        </is>
      </c>
      <c r="C230" s="37" t="n">
        <v>4301051100</v>
      </c>
      <c r="D230" s="382" t="n">
        <v>4607091387766</v>
      </c>
      <c r="E230" s="655" t="n"/>
      <c r="F230" s="687" t="n">
        <v>1.3</v>
      </c>
      <c r="G230" s="38" t="n">
        <v>6</v>
      </c>
      <c r="H230" s="687" t="n">
        <v>7.8</v>
      </c>
      <c r="I230" s="687" t="n">
        <v>8.358000000000001</v>
      </c>
      <c r="J230" s="38" t="n">
        <v>56</v>
      </c>
      <c r="K230" s="38" t="inlineStr">
        <is>
          <t>8</t>
        </is>
      </c>
      <c r="L230" s="39" t="inlineStr">
        <is>
          <t>СК3</t>
        </is>
      </c>
      <c r="M230" s="38" t="n">
        <v>40</v>
      </c>
      <c r="N230" s="820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0</v>
      </c>
      <c r="W230" s="69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SU001727</t>
        </is>
      </c>
      <c r="B231" s="64" t="inlineStr">
        <is>
          <t>P002205</t>
        </is>
      </c>
      <c r="C231" s="37" t="n">
        <v>4301051116</v>
      </c>
      <c r="D231" s="382" t="n">
        <v>4607091387957</v>
      </c>
      <c r="E231" s="655" t="n"/>
      <c r="F231" s="687" t="n">
        <v>1.3</v>
      </c>
      <c r="G231" s="38" t="n">
        <v>6</v>
      </c>
      <c r="H231" s="687" t="n">
        <v>7.8</v>
      </c>
      <c r="I231" s="687" t="n">
        <v>8.364000000000001</v>
      </c>
      <c r="J231" s="38" t="n">
        <v>56</v>
      </c>
      <c r="K231" s="38" t="inlineStr">
        <is>
          <t>8</t>
        </is>
      </c>
      <c r="L231" s="39" t="inlineStr">
        <is>
          <t>СК2</t>
        </is>
      </c>
      <c r="M231" s="38" t="n">
        <v>40</v>
      </c>
      <c r="N231" s="82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0</v>
      </c>
      <c r="W231" s="69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SU001728</t>
        </is>
      </c>
      <c r="B232" s="64" t="inlineStr">
        <is>
          <t>P002207</t>
        </is>
      </c>
      <c r="C232" s="37" t="n">
        <v>4301051115</v>
      </c>
      <c r="D232" s="382" t="n">
        <v>4607091387964</v>
      </c>
      <c r="E232" s="655" t="n"/>
      <c r="F232" s="687" t="n">
        <v>1.35</v>
      </c>
      <c r="G232" s="38" t="n">
        <v>6</v>
      </c>
      <c r="H232" s="687" t="n">
        <v>8.1</v>
      </c>
      <c r="I232" s="687" t="n">
        <v>8.646000000000001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689" t="n"/>
      <c r="P232" s="689" t="n"/>
      <c r="Q232" s="689" t="n"/>
      <c r="R232" s="655" t="n"/>
      <c r="S232" s="40" t="inlineStr"/>
      <c r="T232" s="40" t="inlineStr"/>
      <c r="U232" s="41" t="inlineStr">
        <is>
          <t>кг</t>
        </is>
      </c>
      <c r="V232" s="690" t="n">
        <v>0</v>
      </c>
      <c r="W232" s="69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SU003167</t>
        </is>
      </c>
      <c r="B233" s="64" t="inlineStr">
        <is>
          <t>P003363</t>
        </is>
      </c>
      <c r="C233" s="37" t="n">
        <v>4301051461</v>
      </c>
      <c r="D233" s="382" t="n">
        <v>4680115883604</v>
      </c>
      <c r="E233" s="655" t="n"/>
      <c r="F233" s="687" t="n">
        <v>0.35</v>
      </c>
      <c r="G233" s="38" t="n">
        <v>6</v>
      </c>
      <c r="H233" s="687" t="n">
        <v>2.1</v>
      </c>
      <c r="I233" s="687" t="n">
        <v>2.372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45</v>
      </c>
      <c r="N233" s="823" t="inlineStr">
        <is>
          <t>Сосиски «Баварские» Фикс.вес 0,35 П/а ТМ «Стародворье»</t>
        </is>
      </c>
      <c r="O233" s="689" t="n"/>
      <c r="P233" s="689" t="n"/>
      <c r="Q233" s="689" t="n"/>
      <c r="R233" s="655" t="n"/>
      <c r="S233" s="40" t="inlineStr"/>
      <c r="T233" s="40" t="inlineStr"/>
      <c r="U233" s="41" t="inlineStr">
        <is>
          <t>кг</t>
        </is>
      </c>
      <c r="V233" s="690" t="n">
        <v>0</v>
      </c>
      <c r="W233" s="691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SU003168</t>
        </is>
      </c>
      <c r="B234" s="64" t="inlineStr">
        <is>
          <t>P003364</t>
        </is>
      </c>
      <c r="C234" s="37" t="n">
        <v>4301051485</v>
      </c>
      <c r="D234" s="382" t="n">
        <v>4680115883567</v>
      </c>
      <c r="E234" s="655" t="n"/>
      <c r="F234" s="687" t="n">
        <v>0.35</v>
      </c>
      <c r="G234" s="38" t="n">
        <v>6</v>
      </c>
      <c r="H234" s="687" t="n">
        <v>2.1</v>
      </c>
      <c r="I234" s="687" t="n">
        <v>2.36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 t="inlineStr">
        <is>
          <t>Сосиски «Баварские с сыром» Фикс.вес 0,35 п/а ТМ «Стародворье»</t>
        </is>
      </c>
      <c r="O234" s="689" t="n"/>
      <c r="P234" s="689" t="n"/>
      <c r="Q234" s="689" t="n"/>
      <c r="R234" s="655" t="n"/>
      <c r="S234" s="40" t="inlineStr"/>
      <c r="T234" s="40" t="inlineStr"/>
      <c r="U234" s="41" t="inlineStr">
        <is>
          <t>кг</t>
        </is>
      </c>
      <c r="V234" s="690" t="n">
        <v>0</v>
      </c>
      <c r="W234" s="691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SU001341</t>
        </is>
      </c>
      <c r="B235" s="64" t="inlineStr">
        <is>
          <t>P002204</t>
        </is>
      </c>
      <c r="C235" s="37" t="n">
        <v>4301051134</v>
      </c>
      <c r="D235" s="382" t="n">
        <v>4607091381672</v>
      </c>
      <c r="E235" s="655" t="n"/>
      <c r="F235" s="687" t="n">
        <v>0.6</v>
      </c>
      <c r="G235" s="38" t="n">
        <v>6</v>
      </c>
      <c r="H235" s="687" t="n">
        <v>3.6</v>
      </c>
      <c r="I235" s="687" t="n">
        <v>3.876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2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SU001763</t>
        </is>
      </c>
      <c r="B236" s="64" t="inlineStr">
        <is>
          <t>P002206</t>
        </is>
      </c>
      <c r="C236" s="37" t="n">
        <v>4301051130</v>
      </c>
      <c r="D236" s="382" t="n">
        <v>4607091387537</v>
      </c>
      <c r="E236" s="655" t="n"/>
      <c r="F236" s="687" t="n">
        <v>0.45</v>
      </c>
      <c r="G236" s="38" t="n">
        <v>6</v>
      </c>
      <c r="H236" s="687" t="n">
        <v>2.7</v>
      </c>
      <c r="I236" s="687" t="n">
        <v>2.99</v>
      </c>
      <c r="J236" s="38" t="n">
        <v>156</v>
      </c>
      <c r="K236" s="38" t="inlineStr">
        <is>
          <t>12</t>
        </is>
      </c>
      <c r="L236" s="39" t="inlineStr">
        <is>
          <t>СК2</t>
        </is>
      </c>
      <c r="M236" s="38" t="n">
        <v>40</v>
      </c>
      <c r="N236" s="82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SU001762</t>
        </is>
      </c>
      <c r="B237" s="64" t="inlineStr">
        <is>
          <t>P002208</t>
        </is>
      </c>
      <c r="C237" s="37" t="n">
        <v>4301051132</v>
      </c>
      <c r="D237" s="382" t="n">
        <v>4607091387513</v>
      </c>
      <c r="E237" s="655" t="n"/>
      <c r="F237" s="687" t="n">
        <v>0.45</v>
      </c>
      <c r="G237" s="38" t="n">
        <v>6</v>
      </c>
      <c r="H237" s="687" t="n">
        <v>2.7</v>
      </c>
      <c r="I237" s="687" t="n">
        <v>2.978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SU002619</t>
        </is>
      </c>
      <c r="B238" s="64" t="inlineStr">
        <is>
          <t>P002953</t>
        </is>
      </c>
      <c r="C238" s="37" t="n">
        <v>4301051277</v>
      </c>
      <c r="D238" s="382" t="n">
        <v>4680115880511</v>
      </c>
      <c r="E238" s="655" t="n"/>
      <c r="F238" s="687" t="n">
        <v>0.33</v>
      </c>
      <c r="G238" s="38" t="n">
        <v>6</v>
      </c>
      <c r="H238" s="687" t="n">
        <v>1.98</v>
      </c>
      <c r="I238" s="687" t="n">
        <v>2.18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40</v>
      </c>
      <c r="N238" s="82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0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>
      <c r="A239" s="390" t="n"/>
      <c r="B239" s="643" t="n"/>
      <c r="C239" s="643" t="n"/>
      <c r="D239" s="643" t="n"/>
      <c r="E239" s="643" t="n"/>
      <c r="F239" s="643" t="n"/>
      <c r="G239" s="643" t="n"/>
      <c r="H239" s="643" t="n"/>
      <c r="I239" s="643" t="n"/>
      <c r="J239" s="643" t="n"/>
      <c r="K239" s="643" t="n"/>
      <c r="L239" s="643" t="n"/>
      <c r="M239" s="692" t="n"/>
      <c r="N239" s="693" t="inlineStr">
        <is>
          <t>Итого</t>
        </is>
      </c>
      <c r="O239" s="663" t="n"/>
      <c r="P239" s="663" t="n"/>
      <c r="Q239" s="663" t="n"/>
      <c r="R239" s="663" t="n"/>
      <c r="S239" s="663" t="n"/>
      <c r="T239" s="664" t="n"/>
      <c r="U239" s="43" t="inlineStr">
        <is>
          <t>кор</t>
        </is>
      </c>
      <c r="V239" s="694">
        <f>IFERROR(V230/H230,"0")+IFERROR(V231/H231,"0")+IFERROR(V232/H232,"0")+IFERROR(V233/H233,"0")+IFERROR(V234/H234,"0")+IFERROR(V235/H235,"0")+IFERROR(V236/H236,"0")+IFERROR(V237/H237,"0")+IFERROR(V238/H238,"0")</f>
        <v/>
      </c>
      <c r="W239" s="694">
        <f>IFERROR(W230/H230,"0")+IFERROR(W231/H231,"0")+IFERROR(W232/H232,"0")+IFERROR(W233/H233,"0")+IFERROR(W234/H234,"0")+IFERROR(W235/H235,"0")+IFERROR(W236/H236,"0")+IFERROR(W237/H237,"0")+IFERROR(W238/H238,"0")</f>
        <v/>
      </c>
      <c r="X239" s="69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95" t="n"/>
      <c r="Z239" s="695" t="n"/>
    </row>
    <row r="240">
      <c r="A240" s="643" t="n"/>
      <c r="B240" s="643" t="n"/>
      <c r="C240" s="643" t="n"/>
      <c r="D240" s="643" t="n"/>
      <c r="E240" s="643" t="n"/>
      <c r="F240" s="643" t="n"/>
      <c r="G240" s="643" t="n"/>
      <c r="H240" s="643" t="n"/>
      <c r="I240" s="643" t="n"/>
      <c r="J240" s="643" t="n"/>
      <c r="K240" s="643" t="n"/>
      <c r="L240" s="643" t="n"/>
      <c r="M240" s="692" t="n"/>
      <c r="N240" s="693" t="inlineStr">
        <is>
          <t>Итого</t>
        </is>
      </c>
      <c r="O240" s="663" t="n"/>
      <c r="P240" s="663" t="n"/>
      <c r="Q240" s="663" t="n"/>
      <c r="R240" s="663" t="n"/>
      <c r="S240" s="663" t="n"/>
      <c r="T240" s="664" t="n"/>
      <c r="U240" s="43" t="inlineStr">
        <is>
          <t>кг</t>
        </is>
      </c>
      <c r="V240" s="694">
        <f>IFERROR(SUM(V230:V238),"0")</f>
        <v/>
      </c>
      <c r="W240" s="694">
        <f>IFERROR(SUM(W230:W238),"0")</f>
        <v/>
      </c>
      <c r="X240" s="43" t="n"/>
      <c r="Y240" s="695" t="n"/>
      <c r="Z240" s="695" t="n"/>
    </row>
    <row r="241" ht="14.25" customHeight="1">
      <c r="A241" s="381" t="inlineStr">
        <is>
          <t>Сардельки</t>
        </is>
      </c>
      <c r="B241" s="643" t="n"/>
      <c r="C241" s="643" t="n"/>
      <c r="D241" s="643" t="n"/>
      <c r="E241" s="643" t="n"/>
      <c r="F241" s="643" t="n"/>
      <c r="G241" s="643" t="n"/>
      <c r="H241" s="643" t="n"/>
      <c r="I241" s="643" t="n"/>
      <c r="J241" s="643" t="n"/>
      <c r="K241" s="643" t="n"/>
      <c r="L241" s="643" t="n"/>
      <c r="M241" s="643" t="n"/>
      <c r="N241" s="643" t="n"/>
      <c r="O241" s="643" t="n"/>
      <c r="P241" s="643" t="n"/>
      <c r="Q241" s="643" t="n"/>
      <c r="R241" s="643" t="n"/>
      <c r="S241" s="643" t="n"/>
      <c r="T241" s="643" t="n"/>
      <c r="U241" s="643" t="n"/>
      <c r="V241" s="643" t="n"/>
      <c r="W241" s="643" t="n"/>
      <c r="X241" s="643" t="n"/>
      <c r="Y241" s="381" t="n"/>
      <c r="Z241" s="381" t="n"/>
    </row>
    <row r="242" ht="16.5" customHeight="1">
      <c r="A242" s="64" t="inlineStr">
        <is>
          <t>SU001051</t>
        </is>
      </c>
      <c r="B242" s="64" t="inlineStr">
        <is>
          <t>P002061</t>
        </is>
      </c>
      <c r="C242" s="37" t="n">
        <v>4301060326</v>
      </c>
      <c r="D242" s="382" t="n">
        <v>4607091380880</v>
      </c>
      <c r="E242" s="655" t="n"/>
      <c r="F242" s="687" t="n">
        <v>1.4</v>
      </c>
      <c r="G242" s="38" t="n">
        <v>6</v>
      </c>
      <c r="H242" s="687" t="n">
        <v>8.4</v>
      </c>
      <c r="I242" s="687" t="n">
        <v>8.964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30</v>
      </c>
      <c r="N242" s="829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07" t="inlineStr">
        <is>
          <t>КИ</t>
        </is>
      </c>
    </row>
    <row r="243" ht="27" customHeight="1">
      <c r="A243" s="64" t="inlineStr">
        <is>
          <t>SU000227</t>
        </is>
      </c>
      <c r="B243" s="64" t="inlineStr">
        <is>
          <t>P002536</t>
        </is>
      </c>
      <c r="C243" s="37" t="n">
        <v>4301060308</v>
      </c>
      <c r="D243" s="382" t="n">
        <v>4607091384482</v>
      </c>
      <c r="E243" s="655" t="n"/>
      <c r="F243" s="687" t="n">
        <v>1.3</v>
      </c>
      <c r="G243" s="38" t="n">
        <v>6</v>
      </c>
      <c r="H243" s="687" t="n">
        <v>7.8</v>
      </c>
      <c r="I243" s="687" t="n">
        <v>8.364000000000001</v>
      </c>
      <c r="J243" s="38" t="n">
        <v>56</v>
      </c>
      <c r="K243" s="38" t="inlineStr">
        <is>
          <t>8</t>
        </is>
      </c>
      <c r="L243" s="39" t="inlineStr">
        <is>
          <t>СК2</t>
        </is>
      </c>
      <c r="M243" s="38" t="n">
        <v>30</v>
      </c>
      <c r="N243" s="83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0</v>
      </c>
      <c r="W243" s="691">
        <f>IFERROR(IF(V243="",0,CEILING((V243/$H243),1)*$H243),"")</f>
        <v/>
      </c>
      <c r="X243" s="42">
        <f>IFERROR(IF(W243=0,"",ROUNDUP(W243/H243,0)*0.02175),"")</f>
        <v/>
      </c>
      <c r="Y243" s="69" t="inlineStr"/>
      <c r="Z243" s="70" t="inlineStr"/>
      <c r="AD243" s="71" t="n"/>
      <c r="BA243" s="208" t="inlineStr">
        <is>
          <t>КИ</t>
        </is>
      </c>
    </row>
    <row r="244" ht="16.5" customHeight="1">
      <c r="A244" s="64" t="inlineStr">
        <is>
          <t>SU001430</t>
        </is>
      </c>
      <c r="B244" s="64" t="inlineStr">
        <is>
          <t>P002036</t>
        </is>
      </c>
      <c r="C244" s="37" t="n">
        <v>4301060325</v>
      </c>
      <c r="D244" s="382" t="n">
        <v>4607091380897</v>
      </c>
      <c r="E244" s="655" t="n"/>
      <c r="F244" s="687" t="n">
        <v>1.4</v>
      </c>
      <c r="G244" s="38" t="n">
        <v>6</v>
      </c>
      <c r="H244" s="687" t="n">
        <v>8.4</v>
      </c>
      <c r="I244" s="687" t="n">
        <v>8.964</v>
      </c>
      <c r="J244" s="38" t="n">
        <v>56</v>
      </c>
      <c r="K244" s="38" t="inlineStr">
        <is>
          <t>8</t>
        </is>
      </c>
      <c r="L244" s="39" t="inlineStr">
        <is>
          <t>СК2</t>
        </is>
      </c>
      <c r="M244" s="38" t="n">
        <v>30</v>
      </c>
      <c r="N244" s="831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689" t="n"/>
      <c r="P244" s="689" t="n"/>
      <c r="Q244" s="689" t="n"/>
      <c r="R244" s="655" t="n"/>
      <c r="S244" s="40" t="inlineStr"/>
      <c r="T244" s="40" t="inlineStr"/>
      <c r="U244" s="41" t="inlineStr">
        <is>
          <t>кг</t>
        </is>
      </c>
      <c r="V244" s="690" t="n">
        <v>0</v>
      </c>
      <c r="W244" s="691">
        <f>IFERROR(IF(V244="",0,CEILING((V244/$H244),1)*$H244),"")</f>
        <v/>
      </c>
      <c r="X244" s="42">
        <f>IFERROR(IF(W244=0,"",ROUNDUP(W244/H244,0)*0.02175),"")</f>
        <v/>
      </c>
      <c r="Y244" s="69" t="inlineStr"/>
      <c r="Z244" s="70" t="inlineStr"/>
      <c r="AD244" s="71" t="n"/>
      <c r="BA244" s="209" t="inlineStr">
        <is>
          <t>КИ</t>
        </is>
      </c>
    </row>
    <row r="245">
      <c r="A245" s="390" t="n"/>
      <c r="B245" s="643" t="n"/>
      <c r="C245" s="643" t="n"/>
      <c r="D245" s="643" t="n"/>
      <c r="E245" s="643" t="n"/>
      <c r="F245" s="643" t="n"/>
      <c r="G245" s="643" t="n"/>
      <c r="H245" s="643" t="n"/>
      <c r="I245" s="643" t="n"/>
      <c r="J245" s="643" t="n"/>
      <c r="K245" s="643" t="n"/>
      <c r="L245" s="643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кор</t>
        </is>
      </c>
      <c r="V245" s="694">
        <f>IFERROR(V242/H242,"0")+IFERROR(V243/H243,"0")+IFERROR(V244/H244,"0")</f>
        <v/>
      </c>
      <c r="W245" s="694">
        <f>IFERROR(W242/H242,"0")+IFERROR(W243/H243,"0")+IFERROR(W244/H244,"0")</f>
        <v/>
      </c>
      <c r="X245" s="694">
        <f>IFERROR(IF(X242="",0,X242),"0")+IFERROR(IF(X243="",0,X243),"0")+IFERROR(IF(X244="",0,X244),"0")</f>
        <v/>
      </c>
      <c r="Y245" s="695" t="n"/>
      <c r="Z245" s="695" t="n"/>
    </row>
    <row r="246">
      <c r="A246" s="643" t="n"/>
      <c r="B246" s="643" t="n"/>
      <c r="C246" s="643" t="n"/>
      <c r="D246" s="643" t="n"/>
      <c r="E246" s="643" t="n"/>
      <c r="F246" s="643" t="n"/>
      <c r="G246" s="643" t="n"/>
      <c r="H246" s="643" t="n"/>
      <c r="I246" s="643" t="n"/>
      <c r="J246" s="643" t="n"/>
      <c r="K246" s="643" t="n"/>
      <c r="L246" s="643" t="n"/>
      <c r="M246" s="692" t="n"/>
      <c r="N246" s="693" t="inlineStr">
        <is>
          <t>Итого</t>
        </is>
      </c>
      <c r="O246" s="663" t="n"/>
      <c r="P246" s="663" t="n"/>
      <c r="Q246" s="663" t="n"/>
      <c r="R246" s="663" t="n"/>
      <c r="S246" s="663" t="n"/>
      <c r="T246" s="664" t="n"/>
      <c r="U246" s="43" t="inlineStr">
        <is>
          <t>кг</t>
        </is>
      </c>
      <c r="V246" s="694">
        <f>IFERROR(SUM(V242:V244),"0")</f>
        <v/>
      </c>
      <c r="W246" s="694">
        <f>IFERROR(SUM(W242:W244),"0")</f>
        <v/>
      </c>
      <c r="X246" s="43" t="n"/>
      <c r="Y246" s="695" t="n"/>
      <c r="Z246" s="695" t="n"/>
    </row>
    <row r="247" ht="14.25" customHeight="1">
      <c r="A247" s="381" t="inlineStr">
        <is>
          <t>Сырокопченые колбасы</t>
        </is>
      </c>
      <c r="B247" s="643" t="n"/>
      <c r="C247" s="643" t="n"/>
      <c r="D247" s="643" t="n"/>
      <c r="E247" s="643" t="n"/>
      <c r="F247" s="643" t="n"/>
      <c r="G247" s="643" t="n"/>
      <c r="H247" s="643" t="n"/>
      <c r="I247" s="643" t="n"/>
      <c r="J247" s="643" t="n"/>
      <c r="K247" s="643" t="n"/>
      <c r="L247" s="643" t="n"/>
      <c r="M247" s="643" t="n"/>
      <c r="N247" s="643" t="n"/>
      <c r="O247" s="643" t="n"/>
      <c r="P247" s="643" t="n"/>
      <c r="Q247" s="643" t="n"/>
      <c r="R247" s="643" t="n"/>
      <c r="S247" s="643" t="n"/>
      <c r="T247" s="643" t="n"/>
      <c r="U247" s="643" t="n"/>
      <c r="V247" s="643" t="n"/>
      <c r="W247" s="643" t="n"/>
      <c r="X247" s="643" t="n"/>
      <c r="Y247" s="381" t="n"/>
      <c r="Z247" s="381" t="n"/>
    </row>
    <row r="248" ht="16.5" customHeight="1">
      <c r="A248" s="64" t="inlineStr">
        <is>
          <t>SU001920</t>
        </is>
      </c>
      <c r="B248" s="64" t="inlineStr">
        <is>
          <t>P001900</t>
        </is>
      </c>
      <c r="C248" s="37" t="n">
        <v>4301030232</v>
      </c>
      <c r="D248" s="382" t="n">
        <v>4607091388374</v>
      </c>
      <c r="E248" s="655" t="n"/>
      <c r="F248" s="687" t="n">
        <v>0.38</v>
      </c>
      <c r="G248" s="38" t="n">
        <v>8</v>
      </c>
      <c r="H248" s="687" t="n">
        <v>3.04</v>
      </c>
      <c r="I248" s="687" t="n">
        <v>3.28</v>
      </c>
      <c r="J248" s="38" t="n">
        <v>156</v>
      </c>
      <c r="K248" s="38" t="inlineStr">
        <is>
          <t>12</t>
        </is>
      </c>
      <c r="L248" s="39" t="inlineStr">
        <is>
          <t>АК</t>
        </is>
      </c>
      <c r="M248" s="38" t="n">
        <v>180</v>
      </c>
      <c r="N248" s="832" t="inlineStr">
        <is>
          <t>С/к колбасы Княжеская Бордо Весовые б/о терм/п Стародворье</t>
        </is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0</v>
      </c>
      <c r="W248" s="691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0" t="inlineStr">
        <is>
          <t>КИ</t>
        </is>
      </c>
    </row>
    <row r="249" ht="27" customHeight="1">
      <c r="A249" s="64" t="inlineStr">
        <is>
          <t>SU001921</t>
        </is>
      </c>
      <c r="B249" s="64" t="inlineStr">
        <is>
          <t>P001916</t>
        </is>
      </c>
      <c r="C249" s="37" t="n">
        <v>4301030235</v>
      </c>
      <c r="D249" s="382" t="n">
        <v>4607091388381</v>
      </c>
      <c r="E249" s="655" t="n"/>
      <c r="F249" s="687" t="n">
        <v>0.38</v>
      </c>
      <c r="G249" s="38" t="n">
        <v>8</v>
      </c>
      <c r="H249" s="687" t="n">
        <v>3.04</v>
      </c>
      <c r="I249" s="687" t="n">
        <v>3.32</v>
      </c>
      <c r="J249" s="38" t="n">
        <v>156</v>
      </c>
      <c r="K249" s="38" t="inlineStr">
        <is>
          <t>12</t>
        </is>
      </c>
      <c r="L249" s="39" t="inlineStr">
        <is>
          <t>АК</t>
        </is>
      </c>
      <c r="M249" s="38" t="n">
        <v>180</v>
      </c>
      <c r="N249" s="833" t="inlineStr">
        <is>
          <t>С/к колбасы Салями Охотничья Бордо Весовые б/о терм/п 180 Стародворье</t>
        </is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0</v>
      </c>
      <c r="W249" s="69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1" t="inlineStr">
        <is>
          <t>КИ</t>
        </is>
      </c>
    </row>
    <row r="250" ht="27" customHeight="1">
      <c r="A250" s="64" t="inlineStr">
        <is>
          <t>SU001869</t>
        </is>
      </c>
      <c r="B250" s="64" t="inlineStr">
        <is>
          <t>P001909</t>
        </is>
      </c>
      <c r="C250" s="37" t="n">
        <v>4301030233</v>
      </c>
      <c r="D250" s="382" t="n">
        <v>4607091388404</v>
      </c>
      <c r="E250" s="655" t="n"/>
      <c r="F250" s="687" t="n">
        <v>0.17</v>
      </c>
      <c r="G250" s="38" t="n">
        <v>15</v>
      </c>
      <c r="H250" s="687" t="n">
        <v>2.55</v>
      </c>
      <c r="I250" s="687" t="n">
        <v>2.9</v>
      </c>
      <c r="J250" s="38" t="n">
        <v>156</v>
      </c>
      <c r="K250" s="38" t="inlineStr">
        <is>
          <t>12</t>
        </is>
      </c>
      <c r="L250" s="39" t="inlineStr">
        <is>
          <t>АК</t>
        </is>
      </c>
      <c r="M250" s="38" t="n">
        <v>180</v>
      </c>
      <c r="N250" s="83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689" t="n"/>
      <c r="P250" s="689" t="n"/>
      <c r="Q250" s="689" t="n"/>
      <c r="R250" s="655" t="n"/>
      <c r="S250" s="40" t="inlineStr"/>
      <c r="T250" s="40" t="inlineStr"/>
      <c r="U250" s="41" t="inlineStr">
        <is>
          <t>кг</t>
        </is>
      </c>
      <c r="V250" s="690" t="n">
        <v>0</v>
      </c>
      <c r="W250" s="69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2" t="inlineStr">
        <is>
          <t>КИ</t>
        </is>
      </c>
    </row>
    <row r="251">
      <c r="A251" s="390" t="n"/>
      <c r="B251" s="643" t="n"/>
      <c r="C251" s="643" t="n"/>
      <c r="D251" s="643" t="n"/>
      <c r="E251" s="643" t="n"/>
      <c r="F251" s="643" t="n"/>
      <c r="G251" s="643" t="n"/>
      <c r="H251" s="643" t="n"/>
      <c r="I251" s="643" t="n"/>
      <c r="J251" s="643" t="n"/>
      <c r="K251" s="643" t="n"/>
      <c r="L251" s="643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кор</t>
        </is>
      </c>
      <c r="V251" s="694">
        <f>IFERROR(V248/H248,"0")+IFERROR(V249/H249,"0")+IFERROR(V250/H250,"0")</f>
        <v/>
      </c>
      <c r="W251" s="694">
        <f>IFERROR(W248/H248,"0")+IFERROR(W249/H249,"0")+IFERROR(W250/H250,"0")</f>
        <v/>
      </c>
      <c r="X251" s="694">
        <f>IFERROR(IF(X248="",0,X248),"0")+IFERROR(IF(X249="",0,X249),"0")+IFERROR(IF(X250="",0,X250),"0")</f>
        <v/>
      </c>
      <c r="Y251" s="695" t="n"/>
      <c r="Z251" s="695" t="n"/>
    </row>
    <row r="252">
      <c r="A252" s="643" t="n"/>
      <c r="B252" s="643" t="n"/>
      <c r="C252" s="643" t="n"/>
      <c r="D252" s="643" t="n"/>
      <c r="E252" s="643" t="n"/>
      <c r="F252" s="643" t="n"/>
      <c r="G252" s="643" t="n"/>
      <c r="H252" s="643" t="n"/>
      <c r="I252" s="643" t="n"/>
      <c r="J252" s="643" t="n"/>
      <c r="K252" s="643" t="n"/>
      <c r="L252" s="643" t="n"/>
      <c r="M252" s="692" t="n"/>
      <c r="N252" s="693" t="inlineStr">
        <is>
          <t>Итого</t>
        </is>
      </c>
      <c r="O252" s="663" t="n"/>
      <c r="P252" s="663" t="n"/>
      <c r="Q252" s="663" t="n"/>
      <c r="R252" s="663" t="n"/>
      <c r="S252" s="663" t="n"/>
      <c r="T252" s="664" t="n"/>
      <c r="U252" s="43" t="inlineStr">
        <is>
          <t>кг</t>
        </is>
      </c>
      <c r="V252" s="694">
        <f>IFERROR(SUM(V248:V250),"0")</f>
        <v/>
      </c>
      <c r="W252" s="694">
        <f>IFERROR(SUM(W248:W250),"0")</f>
        <v/>
      </c>
      <c r="X252" s="43" t="n"/>
      <c r="Y252" s="695" t="n"/>
      <c r="Z252" s="695" t="n"/>
    </row>
    <row r="253" ht="14.25" customHeight="1">
      <c r="A253" s="381" t="inlineStr">
        <is>
          <t>Паштеты</t>
        </is>
      </c>
      <c r="B253" s="643" t="n"/>
      <c r="C253" s="643" t="n"/>
      <c r="D253" s="643" t="n"/>
      <c r="E253" s="643" t="n"/>
      <c r="F253" s="643" t="n"/>
      <c r="G253" s="643" t="n"/>
      <c r="H253" s="643" t="n"/>
      <c r="I253" s="643" t="n"/>
      <c r="J253" s="643" t="n"/>
      <c r="K253" s="643" t="n"/>
      <c r="L253" s="643" t="n"/>
      <c r="M253" s="643" t="n"/>
      <c r="N253" s="643" t="n"/>
      <c r="O253" s="643" t="n"/>
      <c r="P253" s="643" t="n"/>
      <c r="Q253" s="643" t="n"/>
      <c r="R253" s="643" t="n"/>
      <c r="S253" s="643" t="n"/>
      <c r="T253" s="643" t="n"/>
      <c r="U253" s="643" t="n"/>
      <c r="V253" s="643" t="n"/>
      <c r="W253" s="643" t="n"/>
      <c r="X253" s="643" t="n"/>
      <c r="Y253" s="381" t="n"/>
      <c r="Z253" s="381" t="n"/>
    </row>
    <row r="254" ht="16.5" customHeight="1">
      <c r="A254" s="64" t="inlineStr">
        <is>
          <t>SU002841</t>
        </is>
      </c>
      <c r="B254" s="64" t="inlineStr">
        <is>
          <t>P003253</t>
        </is>
      </c>
      <c r="C254" s="37" t="n">
        <v>4301180007</v>
      </c>
      <c r="D254" s="382" t="n">
        <v>4680115881808</v>
      </c>
      <c r="E254" s="655" t="n"/>
      <c r="F254" s="687" t="n">
        <v>0.1</v>
      </c>
      <c r="G254" s="38" t="n">
        <v>20</v>
      </c>
      <c r="H254" s="687" t="n">
        <v>2</v>
      </c>
      <c r="I254" s="687" t="n">
        <v>2.24</v>
      </c>
      <c r="J254" s="38" t="n">
        <v>238</v>
      </c>
      <c r="K254" s="38" t="inlineStr">
        <is>
          <t>14</t>
        </is>
      </c>
      <c r="L254" s="39" t="inlineStr">
        <is>
          <t>РК</t>
        </is>
      </c>
      <c r="M254" s="38" t="n">
        <v>730</v>
      </c>
      <c r="N254" s="83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IFERROR(IF(W254=0,"",ROUNDUP(W254/H254,0)*0.00474),"")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SU002840</t>
        </is>
      </c>
      <c r="B255" s="64" t="inlineStr">
        <is>
          <t>P003252</t>
        </is>
      </c>
      <c r="C255" s="37" t="n">
        <v>4301180006</v>
      </c>
      <c r="D255" s="382" t="n">
        <v>4680115881822</v>
      </c>
      <c r="E255" s="655" t="n"/>
      <c r="F255" s="687" t="n">
        <v>0.1</v>
      </c>
      <c r="G255" s="38" t="n">
        <v>20</v>
      </c>
      <c r="H255" s="687" t="n">
        <v>2</v>
      </c>
      <c r="I255" s="687" t="n">
        <v>2.24</v>
      </c>
      <c r="J255" s="38" t="n">
        <v>238</v>
      </c>
      <c r="K255" s="38" t="inlineStr">
        <is>
          <t>14</t>
        </is>
      </c>
      <c r="L255" s="39" t="inlineStr">
        <is>
          <t>РК</t>
        </is>
      </c>
      <c r="M255" s="38" t="n">
        <v>730</v>
      </c>
      <c r="N255" s="83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IFERROR(IF(W255=0,"",ROUNDUP(W255/H255,0)*0.00474),"")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SU002368</t>
        </is>
      </c>
      <c r="B256" s="64" t="inlineStr">
        <is>
          <t>P002648</t>
        </is>
      </c>
      <c r="C256" s="37" t="n">
        <v>4301180001</v>
      </c>
      <c r="D256" s="382" t="n">
        <v>4680115880016</v>
      </c>
      <c r="E256" s="655" t="n"/>
      <c r="F256" s="687" t="n">
        <v>0.1</v>
      </c>
      <c r="G256" s="38" t="n">
        <v>20</v>
      </c>
      <c r="H256" s="687" t="n">
        <v>2</v>
      </c>
      <c r="I256" s="687" t="n">
        <v>2.24</v>
      </c>
      <c r="J256" s="38" t="n">
        <v>238</v>
      </c>
      <c r="K256" s="38" t="inlineStr">
        <is>
          <t>14</t>
        </is>
      </c>
      <c r="L256" s="39" t="inlineStr">
        <is>
          <t>РК</t>
        </is>
      </c>
      <c r="M256" s="38" t="n">
        <v>730</v>
      </c>
      <c r="N256" s="83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689" t="n"/>
      <c r="P256" s="689" t="n"/>
      <c r="Q256" s="689" t="n"/>
      <c r="R256" s="655" t="n"/>
      <c r="S256" s="40" t="inlineStr"/>
      <c r="T256" s="40" t="inlineStr"/>
      <c r="U256" s="41" t="inlineStr">
        <is>
          <t>кг</t>
        </is>
      </c>
      <c r="V256" s="690" t="n">
        <v>0</v>
      </c>
      <c r="W256" s="691">
        <f>IFERROR(IF(V256="",0,CEILING((V256/$H256),1)*$H256),"")</f>
        <v/>
      </c>
      <c r="X256" s="42">
        <f>IFERROR(IF(W256=0,"",ROUNDUP(W256/H256,0)*0.00474),"")</f>
        <v/>
      </c>
      <c r="Y256" s="69" t="inlineStr"/>
      <c r="Z256" s="70" t="inlineStr"/>
      <c r="AD256" s="71" t="n"/>
      <c r="BA256" s="215" t="inlineStr">
        <is>
          <t>КИ</t>
        </is>
      </c>
    </row>
    <row r="257">
      <c r="A257" s="390" t="n"/>
      <c r="B257" s="643" t="n"/>
      <c r="C257" s="643" t="n"/>
      <c r="D257" s="643" t="n"/>
      <c r="E257" s="643" t="n"/>
      <c r="F257" s="643" t="n"/>
      <c r="G257" s="643" t="n"/>
      <c r="H257" s="643" t="n"/>
      <c r="I257" s="643" t="n"/>
      <c r="J257" s="643" t="n"/>
      <c r="K257" s="643" t="n"/>
      <c r="L257" s="643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кор</t>
        </is>
      </c>
      <c r="V257" s="694">
        <f>IFERROR(V254/H254,"0")+IFERROR(V255/H255,"0")+IFERROR(V256/H256,"0")</f>
        <v/>
      </c>
      <c r="W257" s="694">
        <f>IFERROR(W254/H254,"0")+IFERROR(W255/H255,"0")+IFERROR(W256/H256,"0")</f>
        <v/>
      </c>
      <c r="X257" s="694">
        <f>IFERROR(IF(X254="",0,X254),"0")+IFERROR(IF(X255="",0,X255),"0")+IFERROR(IF(X256="",0,X256),"0")</f>
        <v/>
      </c>
      <c r="Y257" s="695" t="n"/>
      <c r="Z257" s="695" t="n"/>
    </row>
    <row r="258">
      <c r="A258" s="643" t="n"/>
      <c r="B258" s="643" t="n"/>
      <c r="C258" s="643" t="n"/>
      <c r="D258" s="643" t="n"/>
      <c r="E258" s="643" t="n"/>
      <c r="F258" s="643" t="n"/>
      <c r="G258" s="643" t="n"/>
      <c r="H258" s="643" t="n"/>
      <c r="I258" s="643" t="n"/>
      <c r="J258" s="643" t="n"/>
      <c r="K258" s="643" t="n"/>
      <c r="L258" s="643" t="n"/>
      <c r="M258" s="692" t="n"/>
      <c r="N258" s="693" t="inlineStr">
        <is>
          <t>Итого</t>
        </is>
      </c>
      <c r="O258" s="663" t="n"/>
      <c r="P258" s="663" t="n"/>
      <c r="Q258" s="663" t="n"/>
      <c r="R258" s="663" t="n"/>
      <c r="S258" s="663" t="n"/>
      <c r="T258" s="664" t="n"/>
      <c r="U258" s="43" t="inlineStr">
        <is>
          <t>кг</t>
        </is>
      </c>
      <c r="V258" s="694">
        <f>IFERROR(SUM(V254:V256),"0")</f>
        <v/>
      </c>
      <c r="W258" s="694">
        <f>IFERROR(SUM(W254:W256),"0")</f>
        <v/>
      </c>
      <c r="X258" s="43" t="n"/>
      <c r="Y258" s="695" t="n"/>
      <c r="Z258" s="695" t="n"/>
    </row>
    <row r="259" ht="16.5" customHeight="1">
      <c r="A259" s="380" t="inlineStr">
        <is>
          <t>Фирменная</t>
        </is>
      </c>
      <c r="B259" s="643" t="n"/>
      <c r="C259" s="643" t="n"/>
      <c r="D259" s="643" t="n"/>
      <c r="E259" s="643" t="n"/>
      <c r="F259" s="643" t="n"/>
      <c r="G259" s="643" t="n"/>
      <c r="H259" s="643" t="n"/>
      <c r="I259" s="643" t="n"/>
      <c r="J259" s="643" t="n"/>
      <c r="K259" s="643" t="n"/>
      <c r="L259" s="643" t="n"/>
      <c r="M259" s="643" t="n"/>
      <c r="N259" s="643" t="n"/>
      <c r="O259" s="643" t="n"/>
      <c r="P259" s="643" t="n"/>
      <c r="Q259" s="643" t="n"/>
      <c r="R259" s="643" t="n"/>
      <c r="S259" s="643" t="n"/>
      <c r="T259" s="643" t="n"/>
      <c r="U259" s="643" t="n"/>
      <c r="V259" s="643" t="n"/>
      <c r="W259" s="643" t="n"/>
      <c r="X259" s="643" t="n"/>
      <c r="Y259" s="380" t="n"/>
      <c r="Z259" s="380" t="n"/>
    </row>
    <row r="260" ht="14.25" customHeight="1">
      <c r="A260" s="381" t="inlineStr">
        <is>
          <t>Вареные колбасы</t>
        </is>
      </c>
      <c r="B260" s="643" t="n"/>
      <c r="C260" s="643" t="n"/>
      <c r="D260" s="643" t="n"/>
      <c r="E260" s="643" t="n"/>
      <c r="F260" s="643" t="n"/>
      <c r="G260" s="643" t="n"/>
      <c r="H260" s="643" t="n"/>
      <c r="I260" s="643" t="n"/>
      <c r="J260" s="643" t="n"/>
      <c r="K260" s="643" t="n"/>
      <c r="L260" s="643" t="n"/>
      <c r="M260" s="643" t="n"/>
      <c r="N260" s="643" t="n"/>
      <c r="O260" s="643" t="n"/>
      <c r="P260" s="643" t="n"/>
      <c r="Q260" s="643" t="n"/>
      <c r="R260" s="643" t="n"/>
      <c r="S260" s="643" t="n"/>
      <c r="T260" s="643" t="n"/>
      <c r="U260" s="643" t="n"/>
      <c r="V260" s="643" t="n"/>
      <c r="W260" s="643" t="n"/>
      <c r="X260" s="643" t="n"/>
      <c r="Y260" s="381" t="n"/>
      <c r="Z260" s="381" t="n"/>
    </row>
    <row r="261" ht="27" customHeight="1">
      <c r="A261" s="64" t="inlineStr">
        <is>
          <t>SU001793</t>
        </is>
      </c>
      <c r="B261" s="64" t="inlineStr">
        <is>
          <t>P001793</t>
        </is>
      </c>
      <c r="C261" s="37" t="n">
        <v>4301011315</v>
      </c>
      <c r="D261" s="382" t="n">
        <v>4607091387421</v>
      </c>
      <c r="E261" s="655" t="n"/>
      <c r="F261" s="687" t="n">
        <v>1.35</v>
      </c>
      <c r="G261" s="38" t="n">
        <v>8</v>
      </c>
      <c r="H261" s="687" t="n">
        <v>10.8</v>
      </c>
      <c r="I261" s="687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SU001793</t>
        </is>
      </c>
      <c r="B262" s="64" t="inlineStr">
        <is>
          <t>P002227</t>
        </is>
      </c>
      <c r="C262" s="37" t="n">
        <v>4301011121</v>
      </c>
      <c r="D262" s="382" t="n">
        <v>4607091387421</v>
      </c>
      <c r="E262" s="655" t="n"/>
      <c r="F262" s="687" t="n">
        <v>1.35</v>
      </c>
      <c r="G262" s="38" t="n">
        <v>8</v>
      </c>
      <c r="H262" s="687" t="n">
        <v>10.8</v>
      </c>
      <c r="I262" s="687" t="n">
        <v>11.28</v>
      </c>
      <c r="J262" s="38" t="n">
        <v>48</v>
      </c>
      <c r="K262" s="38" t="inlineStr">
        <is>
          <t>8</t>
        </is>
      </c>
      <c r="L262" s="39" t="inlineStr">
        <is>
          <t>ВЗ</t>
        </is>
      </c>
      <c r="M262" s="38" t="n">
        <v>55</v>
      </c>
      <c r="N262" s="83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689" t="n"/>
      <c r="P262" s="689" t="n"/>
      <c r="Q262" s="689" t="n"/>
      <c r="R262" s="655" t="n"/>
      <c r="S262" s="40" t="inlineStr"/>
      <c r="T262" s="40" t="inlineStr"/>
      <c r="U262" s="41" t="inlineStr">
        <is>
          <t>кг</t>
        </is>
      </c>
      <c r="V262" s="690" t="n">
        <v>0</v>
      </c>
      <c r="W262" s="691">
        <f>IFERROR(IF(V262="",0,CEILING((V262/$H262),1)*$H262),"")</f>
        <v/>
      </c>
      <c r="X262" s="42">
        <f>IFERROR(IF(W262=0,"",ROUNDUP(W262/H262,0)*0.02039),"")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SU001799</t>
        </is>
      </c>
      <c r="B263" s="64" t="inlineStr">
        <is>
          <t>P003673</t>
        </is>
      </c>
      <c r="C263" s="37" t="n">
        <v>4301011619</v>
      </c>
      <c r="D263" s="382" t="n">
        <v>4607091387452</v>
      </c>
      <c r="E263" s="655" t="n"/>
      <c r="F263" s="687" t="n">
        <v>1.45</v>
      </c>
      <c r="G263" s="38" t="n">
        <v>8</v>
      </c>
      <c r="H263" s="687" t="n">
        <v>11.6</v>
      </c>
      <c r="I263" s="687" t="n">
        <v>12.08</v>
      </c>
      <c r="J263" s="38" t="n">
        <v>56</v>
      </c>
      <c r="K263" s="38" t="inlineStr">
        <is>
          <t>8</t>
        </is>
      </c>
      <c r="L263" s="39" t="inlineStr">
        <is>
          <t>СК1</t>
        </is>
      </c>
      <c r="M263" s="38" t="n">
        <v>55</v>
      </c>
      <c r="N263" s="840" t="inlineStr">
        <is>
          <t>Вареные колбасы Молочная По-стародворски Фирменная Весовые П/а Стародворье</t>
        </is>
      </c>
      <c r="O263" s="689" t="n"/>
      <c r="P263" s="689" t="n"/>
      <c r="Q263" s="689" t="n"/>
      <c r="R263" s="655" t="n"/>
      <c r="S263" s="40" t="inlineStr"/>
      <c r="T263" s="40" t="inlineStr"/>
      <c r="U263" s="41" t="inlineStr">
        <is>
          <t>кг</t>
        </is>
      </c>
      <c r="V263" s="690" t="n">
        <v>0</v>
      </c>
      <c r="W263" s="691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SU001799</t>
        </is>
      </c>
      <c r="B264" s="64" t="inlineStr">
        <is>
          <t>P003076</t>
        </is>
      </c>
      <c r="C264" s="37" t="n">
        <v>4301011396</v>
      </c>
      <c r="D264" s="382" t="n">
        <v>4607091387452</v>
      </c>
      <c r="E264" s="655" t="n"/>
      <c r="F264" s="687" t="n">
        <v>1.35</v>
      </c>
      <c r="G264" s="38" t="n">
        <v>8</v>
      </c>
      <c r="H264" s="687" t="n">
        <v>10.8</v>
      </c>
      <c r="I264" s="687" t="n">
        <v>11.28</v>
      </c>
      <c r="J264" s="38" t="n">
        <v>48</v>
      </c>
      <c r="K264" s="38" t="inlineStr">
        <is>
          <t>8</t>
        </is>
      </c>
      <c r="L264" s="39" t="inlineStr">
        <is>
          <t>ВЗ</t>
        </is>
      </c>
      <c r="M264" s="38" t="n">
        <v>55</v>
      </c>
      <c r="N264" s="84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4" s="689" t="n"/>
      <c r="P264" s="689" t="n"/>
      <c r="Q264" s="689" t="n"/>
      <c r="R264" s="655" t="n"/>
      <c r="S264" s="40" t="inlineStr"/>
      <c r="T264" s="40" t="inlineStr"/>
      <c r="U264" s="41" t="inlineStr">
        <is>
          <t>кг</t>
        </is>
      </c>
      <c r="V264" s="690" t="n">
        <v>0</v>
      </c>
      <c r="W264" s="691">
        <f>IFERROR(IF(V264="",0,CEILING((V264/$H264),1)*$H264),"")</f>
        <v/>
      </c>
      <c r="X264" s="42">
        <f>IFERROR(IF(W264=0,"",ROUNDUP(W264/H264,0)*0.02039),"")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SU001792</t>
        </is>
      </c>
      <c r="B265" s="64" t="inlineStr">
        <is>
          <t>P001792</t>
        </is>
      </c>
      <c r="C265" s="37" t="n">
        <v>4301011313</v>
      </c>
      <c r="D265" s="382" t="n">
        <v>4607091385984</v>
      </c>
      <c r="E265" s="655" t="n"/>
      <c r="F265" s="687" t="n">
        <v>1.35</v>
      </c>
      <c r="G265" s="38" t="n">
        <v>8</v>
      </c>
      <c r="H265" s="687" t="n">
        <v>10.8</v>
      </c>
      <c r="I265" s="687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4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689" t="n"/>
      <c r="P265" s="689" t="n"/>
      <c r="Q265" s="689" t="n"/>
      <c r="R265" s="655" t="n"/>
      <c r="S265" s="40" t="inlineStr"/>
      <c r="T265" s="40" t="inlineStr"/>
      <c r="U265" s="41" t="inlineStr">
        <is>
          <t>кг</t>
        </is>
      </c>
      <c r="V265" s="690" t="n">
        <v>0</v>
      </c>
      <c r="W265" s="69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SU001794</t>
        </is>
      </c>
      <c r="B266" s="64" t="inlineStr">
        <is>
          <t>P001794</t>
        </is>
      </c>
      <c r="C266" s="37" t="n">
        <v>4301011316</v>
      </c>
      <c r="D266" s="382" t="n">
        <v>4607091387438</v>
      </c>
      <c r="E266" s="655" t="n"/>
      <c r="F266" s="687" t="n">
        <v>0.5</v>
      </c>
      <c r="G266" s="38" t="n">
        <v>10</v>
      </c>
      <c r="H266" s="687" t="n">
        <v>5</v>
      </c>
      <c r="I266" s="687" t="n">
        <v>5.24</v>
      </c>
      <c r="J266" s="38" t="n">
        <v>120</v>
      </c>
      <c r="K266" s="38" t="inlineStr">
        <is>
          <t>12</t>
        </is>
      </c>
      <c r="L266" s="39" t="inlineStr">
        <is>
          <t>СК1</t>
        </is>
      </c>
      <c r="M266" s="38" t="n">
        <v>55</v>
      </c>
      <c r="N266" s="84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0</v>
      </c>
      <c r="W266" s="691">
        <f>IFERROR(IF(V266="",0,CEILING((V266/$H266),1)*$H266),"")</f>
        <v/>
      </c>
      <c r="X266" s="42">
        <f>IFERROR(IF(W266=0,"",ROUNDUP(W266/H266,0)*0.00937),"")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SU001795</t>
        </is>
      </c>
      <c r="B267" s="64" t="inlineStr">
        <is>
          <t>P001795</t>
        </is>
      </c>
      <c r="C267" s="37" t="n">
        <v>4301011318</v>
      </c>
      <c r="D267" s="382" t="n">
        <v>4607091387469</v>
      </c>
      <c r="E267" s="655" t="n"/>
      <c r="F267" s="687" t="n">
        <v>0.5</v>
      </c>
      <c r="G267" s="38" t="n">
        <v>10</v>
      </c>
      <c r="H267" s="687" t="n">
        <v>5</v>
      </c>
      <c r="I267" s="687" t="n">
        <v>5.21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8" t="n">
        <v>55</v>
      </c>
      <c r="N267" s="84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IFERROR(IF(W267=0,"",ROUNDUP(W267/H267,0)*0.00937),"")</f>
        <v/>
      </c>
      <c r="Y267" s="69" t="inlineStr"/>
      <c r="Z267" s="70" t="inlineStr"/>
      <c r="AD267" s="71" t="n"/>
      <c r="BA267" s="222" t="inlineStr">
        <is>
          <t>КИ</t>
        </is>
      </c>
    </row>
    <row r="268">
      <c r="A268" s="390" t="n"/>
      <c r="B268" s="643" t="n"/>
      <c r="C268" s="643" t="n"/>
      <c r="D268" s="643" t="n"/>
      <c r="E268" s="643" t="n"/>
      <c r="F268" s="643" t="n"/>
      <c r="G268" s="643" t="n"/>
      <c r="H268" s="643" t="n"/>
      <c r="I268" s="643" t="n"/>
      <c r="J268" s="643" t="n"/>
      <c r="K268" s="643" t="n"/>
      <c r="L268" s="643" t="n"/>
      <c r="M268" s="692" t="n"/>
      <c r="N268" s="693" t="inlineStr">
        <is>
          <t>Итого</t>
        </is>
      </c>
      <c r="O268" s="663" t="n"/>
      <c r="P268" s="663" t="n"/>
      <c r="Q268" s="663" t="n"/>
      <c r="R268" s="663" t="n"/>
      <c r="S268" s="663" t="n"/>
      <c r="T268" s="664" t="n"/>
      <c r="U268" s="43" t="inlineStr">
        <is>
          <t>кор</t>
        </is>
      </c>
      <c r="V268" s="694">
        <f>IFERROR(V261/H261,"0")+IFERROR(V262/H262,"0")+IFERROR(V263/H263,"0")+IFERROR(V264/H264,"0")+IFERROR(V265/H265,"0")+IFERROR(V266/H266,"0")+IFERROR(V267/H267,"0")</f>
        <v/>
      </c>
      <c r="W268" s="694">
        <f>IFERROR(W261/H261,"0")+IFERROR(W262/H262,"0")+IFERROR(W263/H263,"0")+IFERROR(W264/H264,"0")+IFERROR(W265/H265,"0")+IFERROR(W266/H266,"0")+IFERROR(W267/H267,"0")</f>
        <v/>
      </c>
      <c r="X268" s="694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95" t="n"/>
      <c r="Z268" s="695" t="n"/>
    </row>
    <row r="269">
      <c r="A269" s="643" t="n"/>
      <c r="B269" s="643" t="n"/>
      <c r="C269" s="643" t="n"/>
      <c r="D269" s="643" t="n"/>
      <c r="E269" s="643" t="n"/>
      <c r="F269" s="643" t="n"/>
      <c r="G269" s="643" t="n"/>
      <c r="H269" s="643" t="n"/>
      <c r="I269" s="643" t="n"/>
      <c r="J269" s="643" t="n"/>
      <c r="K269" s="643" t="n"/>
      <c r="L269" s="643" t="n"/>
      <c r="M269" s="692" t="n"/>
      <c r="N269" s="693" t="inlineStr">
        <is>
          <t>Итого</t>
        </is>
      </c>
      <c r="O269" s="663" t="n"/>
      <c r="P269" s="663" t="n"/>
      <c r="Q269" s="663" t="n"/>
      <c r="R269" s="663" t="n"/>
      <c r="S269" s="663" t="n"/>
      <c r="T269" s="664" t="n"/>
      <c r="U269" s="43" t="inlineStr">
        <is>
          <t>кг</t>
        </is>
      </c>
      <c r="V269" s="694">
        <f>IFERROR(SUM(V261:V267),"0")</f>
        <v/>
      </c>
      <c r="W269" s="694">
        <f>IFERROR(SUM(W261:W267),"0")</f>
        <v/>
      </c>
      <c r="X269" s="43" t="n"/>
      <c r="Y269" s="695" t="n"/>
      <c r="Z269" s="695" t="n"/>
    </row>
    <row r="270" ht="14.25" customHeight="1">
      <c r="A270" s="381" t="inlineStr">
        <is>
          <t>Копченые колбасы</t>
        </is>
      </c>
      <c r="B270" s="643" t="n"/>
      <c r="C270" s="643" t="n"/>
      <c r="D270" s="643" t="n"/>
      <c r="E270" s="643" t="n"/>
      <c r="F270" s="643" t="n"/>
      <c r="G270" s="643" t="n"/>
      <c r="H270" s="643" t="n"/>
      <c r="I270" s="643" t="n"/>
      <c r="J270" s="643" t="n"/>
      <c r="K270" s="643" t="n"/>
      <c r="L270" s="643" t="n"/>
      <c r="M270" s="643" t="n"/>
      <c r="N270" s="643" t="n"/>
      <c r="O270" s="643" t="n"/>
      <c r="P270" s="643" t="n"/>
      <c r="Q270" s="643" t="n"/>
      <c r="R270" s="643" t="n"/>
      <c r="S270" s="643" t="n"/>
      <c r="T270" s="643" t="n"/>
      <c r="U270" s="643" t="n"/>
      <c r="V270" s="643" t="n"/>
      <c r="W270" s="643" t="n"/>
      <c r="X270" s="643" t="n"/>
      <c r="Y270" s="381" t="n"/>
      <c r="Z270" s="381" t="n"/>
    </row>
    <row r="271" ht="27" customHeight="1">
      <c r="A271" s="64" t="inlineStr">
        <is>
          <t>SU001801</t>
        </is>
      </c>
      <c r="B271" s="64" t="inlineStr">
        <is>
          <t>P003014</t>
        </is>
      </c>
      <c r="C271" s="37" t="n">
        <v>4301031154</v>
      </c>
      <c r="D271" s="382" t="n">
        <v>4607091387292</v>
      </c>
      <c r="E271" s="655" t="n"/>
      <c r="F271" s="687" t="n">
        <v>0.73</v>
      </c>
      <c r="G271" s="38" t="n">
        <v>6</v>
      </c>
      <c r="H271" s="687" t="n">
        <v>4.38</v>
      </c>
      <c r="I271" s="687" t="n">
        <v>4.64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45</v>
      </c>
      <c r="N271" s="84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 ht="27" customHeight="1">
      <c r="A272" s="64" t="inlineStr">
        <is>
          <t>SU000231</t>
        </is>
      </c>
      <c r="B272" s="64" t="inlineStr">
        <is>
          <t>P003015</t>
        </is>
      </c>
      <c r="C272" s="37" t="n">
        <v>4301031155</v>
      </c>
      <c r="D272" s="382" t="n">
        <v>4607091387315</v>
      </c>
      <c r="E272" s="655" t="n"/>
      <c r="F272" s="687" t="n">
        <v>0.7</v>
      </c>
      <c r="G272" s="38" t="n">
        <v>4</v>
      </c>
      <c r="H272" s="687" t="n">
        <v>2.8</v>
      </c>
      <c r="I272" s="687" t="n">
        <v>3.048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45</v>
      </c>
      <c r="N272" s="84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90" t="n"/>
      <c r="B273" s="643" t="n"/>
      <c r="C273" s="643" t="n"/>
      <c r="D273" s="643" t="n"/>
      <c r="E273" s="643" t="n"/>
      <c r="F273" s="643" t="n"/>
      <c r="G273" s="643" t="n"/>
      <c r="H273" s="643" t="n"/>
      <c r="I273" s="643" t="n"/>
      <c r="J273" s="643" t="n"/>
      <c r="K273" s="643" t="n"/>
      <c r="L273" s="643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IFERROR(V271/H271,"0")+IFERROR(V272/H272,"0")</f>
        <v/>
      </c>
      <c r="W273" s="694">
        <f>IFERROR(W271/H271,"0")+IFERROR(W272/H272,"0")</f>
        <v/>
      </c>
      <c r="X273" s="694">
        <f>IFERROR(IF(X271="",0,X271),"0")+IFERROR(IF(X272="",0,X272),"0")</f>
        <v/>
      </c>
      <c r="Y273" s="695" t="n"/>
      <c r="Z273" s="695" t="n"/>
    </row>
    <row r="274">
      <c r="A274" s="643" t="n"/>
      <c r="B274" s="643" t="n"/>
      <c r="C274" s="643" t="n"/>
      <c r="D274" s="643" t="n"/>
      <c r="E274" s="643" t="n"/>
      <c r="F274" s="643" t="n"/>
      <c r="G274" s="643" t="n"/>
      <c r="H274" s="643" t="n"/>
      <c r="I274" s="643" t="n"/>
      <c r="J274" s="643" t="n"/>
      <c r="K274" s="643" t="n"/>
      <c r="L274" s="643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IFERROR(SUM(V271:V272),"0")</f>
        <v/>
      </c>
      <c r="W274" s="694">
        <f>IFERROR(SUM(W271:W272),"0")</f>
        <v/>
      </c>
      <c r="X274" s="43" t="n"/>
      <c r="Y274" s="695" t="n"/>
      <c r="Z274" s="695" t="n"/>
    </row>
    <row r="275" ht="16.5" customHeight="1">
      <c r="A275" s="380" t="inlineStr">
        <is>
          <t>Бавария</t>
        </is>
      </c>
      <c r="B275" s="643" t="n"/>
      <c r="C275" s="643" t="n"/>
      <c r="D275" s="643" t="n"/>
      <c r="E275" s="643" t="n"/>
      <c r="F275" s="643" t="n"/>
      <c r="G275" s="643" t="n"/>
      <c r="H275" s="643" t="n"/>
      <c r="I275" s="643" t="n"/>
      <c r="J275" s="643" t="n"/>
      <c r="K275" s="643" t="n"/>
      <c r="L275" s="643" t="n"/>
      <c r="M275" s="643" t="n"/>
      <c r="N275" s="643" t="n"/>
      <c r="O275" s="643" t="n"/>
      <c r="P275" s="643" t="n"/>
      <c r="Q275" s="643" t="n"/>
      <c r="R275" s="643" t="n"/>
      <c r="S275" s="643" t="n"/>
      <c r="T275" s="643" t="n"/>
      <c r="U275" s="643" t="n"/>
      <c r="V275" s="643" t="n"/>
      <c r="W275" s="643" t="n"/>
      <c r="X275" s="643" t="n"/>
      <c r="Y275" s="380" t="n"/>
      <c r="Z275" s="380" t="n"/>
    </row>
    <row r="276" ht="14.25" customHeight="1">
      <c r="A276" s="381" t="inlineStr">
        <is>
          <t>Копченые колбасы</t>
        </is>
      </c>
      <c r="B276" s="643" t="n"/>
      <c r="C276" s="643" t="n"/>
      <c r="D276" s="643" t="n"/>
      <c r="E276" s="643" t="n"/>
      <c r="F276" s="643" t="n"/>
      <c r="G276" s="643" t="n"/>
      <c r="H276" s="643" t="n"/>
      <c r="I276" s="643" t="n"/>
      <c r="J276" s="643" t="n"/>
      <c r="K276" s="643" t="n"/>
      <c r="L276" s="643" t="n"/>
      <c r="M276" s="643" t="n"/>
      <c r="N276" s="643" t="n"/>
      <c r="O276" s="643" t="n"/>
      <c r="P276" s="643" t="n"/>
      <c r="Q276" s="643" t="n"/>
      <c r="R276" s="643" t="n"/>
      <c r="S276" s="643" t="n"/>
      <c r="T276" s="643" t="n"/>
      <c r="U276" s="643" t="n"/>
      <c r="V276" s="643" t="n"/>
      <c r="W276" s="643" t="n"/>
      <c r="X276" s="643" t="n"/>
      <c r="Y276" s="381" t="n"/>
      <c r="Z276" s="381" t="n"/>
    </row>
    <row r="277" ht="27" customHeight="1">
      <c r="A277" s="64" t="inlineStr">
        <is>
          <t>SU002252</t>
        </is>
      </c>
      <c r="B277" s="64" t="inlineStr">
        <is>
          <t>P002461</t>
        </is>
      </c>
      <c r="C277" s="37" t="n">
        <v>4301031066</v>
      </c>
      <c r="D277" s="382" t="n">
        <v>4607091383836</v>
      </c>
      <c r="E277" s="655" t="n"/>
      <c r="F277" s="687" t="n">
        <v>0.3</v>
      </c>
      <c r="G277" s="38" t="n">
        <v>6</v>
      </c>
      <c r="H277" s="687" t="n">
        <v>1.8</v>
      </c>
      <c r="I277" s="687" t="n">
        <v>2.048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4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5" t="inlineStr">
        <is>
          <t>КИ</t>
        </is>
      </c>
    </row>
    <row r="278">
      <c r="A278" s="390" t="n"/>
      <c r="B278" s="643" t="n"/>
      <c r="C278" s="643" t="n"/>
      <c r="D278" s="643" t="n"/>
      <c r="E278" s="643" t="n"/>
      <c r="F278" s="643" t="n"/>
      <c r="G278" s="643" t="n"/>
      <c r="H278" s="643" t="n"/>
      <c r="I278" s="643" t="n"/>
      <c r="J278" s="643" t="n"/>
      <c r="K278" s="643" t="n"/>
      <c r="L278" s="643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IFERROR(V277/H277,"0")</f>
        <v/>
      </c>
      <c r="W278" s="694">
        <f>IFERROR(W277/H277,"0")</f>
        <v/>
      </c>
      <c r="X278" s="694">
        <f>IFERROR(IF(X277="",0,X277),"0")</f>
        <v/>
      </c>
      <c r="Y278" s="695" t="n"/>
      <c r="Z278" s="695" t="n"/>
    </row>
    <row r="279">
      <c r="A279" s="643" t="n"/>
      <c r="B279" s="643" t="n"/>
      <c r="C279" s="643" t="n"/>
      <c r="D279" s="643" t="n"/>
      <c r="E279" s="643" t="n"/>
      <c r="F279" s="643" t="n"/>
      <c r="G279" s="643" t="n"/>
      <c r="H279" s="643" t="n"/>
      <c r="I279" s="643" t="n"/>
      <c r="J279" s="643" t="n"/>
      <c r="K279" s="643" t="n"/>
      <c r="L279" s="643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IFERROR(SUM(V277:V277),"0")</f>
        <v/>
      </c>
      <c r="W279" s="694">
        <f>IFERROR(SUM(W277:W277),"0")</f>
        <v/>
      </c>
      <c r="X279" s="43" t="n"/>
      <c r="Y279" s="695" t="n"/>
      <c r="Z279" s="695" t="n"/>
    </row>
    <row r="280" ht="14.25" customHeight="1">
      <c r="A280" s="381" t="inlineStr">
        <is>
          <t>Сосиски</t>
        </is>
      </c>
      <c r="B280" s="643" t="n"/>
      <c r="C280" s="643" t="n"/>
      <c r="D280" s="643" t="n"/>
      <c r="E280" s="643" t="n"/>
      <c r="F280" s="643" t="n"/>
      <c r="G280" s="643" t="n"/>
      <c r="H280" s="643" t="n"/>
      <c r="I280" s="643" t="n"/>
      <c r="J280" s="643" t="n"/>
      <c r="K280" s="643" t="n"/>
      <c r="L280" s="643" t="n"/>
      <c r="M280" s="643" t="n"/>
      <c r="N280" s="643" t="n"/>
      <c r="O280" s="643" t="n"/>
      <c r="P280" s="643" t="n"/>
      <c r="Q280" s="643" t="n"/>
      <c r="R280" s="643" t="n"/>
      <c r="S280" s="643" t="n"/>
      <c r="T280" s="643" t="n"/>
      <c r="U280" s="643" t="n"/>
      <c r="V280" s="643" t="n"/>
      <c r="W280" s="643" t="n"/>
      <c r="X280" s="643" t="n"/>
      <c r="Y280" s="381" t="n"/>
      <c r="Z280" s="381" t="n"/>
    </row>
    <row r="281" ht="27" customHeight="1">
      <c r="A281" s="64" t="inlineStr">
        <is>
          <t>SU001835</t>
        </is>
      </c>
      <c r="B281" s="64" t="inlineStr">
        <is>
          <t>P002202</t>
        </is>
      </c>
      <c r="C281" s="37" t="n">
        <v>4301051142</v>
      </c>
      <c r="D281" s="382" t="n">
        <v>4607091387919</v>
      </c>
      <c r="E281" s="655" t="n"/>
      <c r="F281" s="687" t="n">
        <v>1.35</v>
      </c>
      <c r="G281" s="38" t="n">
        <v>6</v>
      </c>
      <c r="H281" s="687" t="n">
        <v>8.1</v>
      </c>
      <c r="I281" s="687" t="n">
        <v>8.664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8" t="n">
        <v>45</v>
      </c>
      <c r="N281" s="84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689" t="n"/>
      <c r="P281" s="689" t="n"/>
      <c r="Q281" s="689" t="n"/>
      <c r="R281" s="655" t="n"/>
      <c r="S281" s="40" t="inlineStr"/>
      <c r="T281" s="40" t="inlineStr"/>
      <c r="U281" s="41" t="inlineStr">
        <is>
          <t>кг</t>
        </is>
      </c>
      <c r="V281" s="690" t="n">
        <v>0</v>
      </c>
      <c r="W281" s="691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26" t="inlineStr">
        <is>
          <t>КИ</t>
        </is>
      </c>
    </row>
    <row r="282">
      <c r="A282" s="390" t="n"/>
      <c r="B282" s="643" t="n"/>
      <c r="C282" s="643" t="n"/>
      <c r="D282" s="643" t="n"/>
      <c r="E282" s="643" t="n"/>
      <c r="F282" s="643" t="n"/>
      <c r="G282" s="643" t="n"/>
      <c r="H282" s="643" t="n"/>
      <c r="I282" s="643" t="n"/>
      <c r="J282" s="643" t="n"/>
      <c r="K282" s="643" t="n"/>
      <c r="L282" s="643" t="n"/>
      <c r="M282" s="692" t="n"/>
      <c r="N282" s="693" t="inlineStr">
        <is>
          <t>Итого</t>
        </is>
      </c>
      <c r="O282" s="663" t="n"/>
      <c r="P282" s="663" t="n"/>
      <c r="Q282" s="663" t="n"/>
      <c r="R282" s="663" t="n"/>
      <c r="S282" s="663" t="n"/>
      <c r="T282" s="664" t="n"/>
      <c r="U282" s="43" t="inlineStr">
        <is>
          <t>кор</t>
        </is>
      </c>
      <c r="V282" s="694">
        <f>IFERROR(V281/H281,"0")</f>
        <v/>
      </c>
      <c r="W282" s="694">
        <f>IFERROR(W281/H281,"0")</f>
        <v/>
      </c>
      <c r="X282" s="694">
        <f>IFERROR(IF(X281="",0,X281),"0")</f>
        <v/>
      </c>
      <c r="Y282" s="695" t="n"/>
      <c r="Z282" s="695" t="n"/>
    </row>
    <row r="283">
      <c r="A283" s="643" t="n"/>
      <c r="B283" s="643" t="n"/>
      <c r="C283" s="643" t="n"/>
      <c r="D283" s="643" t="n"/>
      <c r="E283" s="643" t="n"/>
      <c r="F283" s="643" t="n"/>
      <c r="G283" s="643" t="n"/>
      <c r="H283" s="643" t="n"/>
      <c r="I283" s="643" t="n"/>
      <c r="J283" s="643" t="n"/>
      <c r="K283" s="643" t="n"/>
      <c r="L283" s="643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кг</t>
        </is>
      </c>
      <c r="V283" s="694">
        <f>IFERROR(SUM(V281:V281),"0")</f>
        <v/>
      </c>
      <c r="W283" s="694">
        <f>IFERROR(SUM(W281:W281),"0")</f>
        <v/>
      </c>
      <c r="X283" s="43" t="n"/>
      <c r="Y283" s="695" t="n"/>
      <c r="Z283" s="695" t="n"/>
    </row>
    <row r="284" ht="14.25" customHeight="1">
      <c r="A284" s="381" t="inlineStr">
        <is>
          <t>Сардельки</t>
        </is>
      </c>
      <c r="B284" s="643" t="n"/>
      <c r="C284" s="643" t="n"/>
      <c r="D284" s="643" t="n"/>
      <c r="E284" s="643" t="n"/>
      <c r="F284" s="643" t="n"/>
      <c r="G284" s="643" t="n"/>
      <c r="H284" s="643" t="n"/>
      <c r="I284" s="643" t="n"/>
      <c r="J284" s="643" t="n"/>
      <c r="K284" s="643" t="n"/>
      <c r="L284" s="643" t="n"/>
      <c r="M284" s="643" t="n"/>
      <c r="N284" s="643" t="n"/>
      <c r="O284" s="643" t="n"/>
      <c r="P284" s="643" t="n"/>
      <c r="Q284" s="643" t="n"/>
      <c r="R284" s="643" t="n"/>
      <c r="S284" s="643" t="n"/>
      <c r="T284" s="643" t="n"/>
      <c r="U284" s="643" t="n"/>
      <c r="V284" s="643" t="n"/>
      <c r="W284" s="643" t="n"/>
      <c r="X284" s="643" t="n"/>
      <c r="Y284" s="381" t="n"/>
      <c r="Z284" s="381" t="n"/>
    </row>
    <row r="285" ht="27" customHeight="1">
      <c r="A285" s="64" t="inlineStr">
        <is>
          <t>SU002173</t>
        </is>
      </c>
      <c r="B285" s="64" t="inlineStr">
        <is>
          <t>P002361</t>
        </is>
      </c>
      <c r="C285" s="37" t="n">
        <v>4301060324</v>
      </c>
      <c r="D285" s="382" t="n">
        <v>4607091388831</v>
      </c>
      <c r="E285" s="655" t="n"/>
      <c r="F285" s="687" t="n">
        <v>0.38</v>
      </c>
      <c r="G285" s="38" t="n">
        <v>6</v>
      </c>
      <c r="H285" s="687" t="n">
        <v>2.28</v>
      </c>
      <c r="I285" s="687" t="n">
        <v>2.552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4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689" t="n"/>
      <c r="P285" s="689" t="n"/>
      <c r="Q285" s="689" t="n"/>
      <c r="R285" s="655" t="n"/>
      <c r="S285" s="40" t="inlineStr"/>
      <c r="T285" s="40" t="inlineStr"/>
      <c r="U285" s="41" t="inlineStr">
        <is>
          <t>кг</t>
        </is>
      </c>
      <c r="V285" s="690" t="n">
        <v>0</v>
      </c>
      <c r="W285" s="69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7" t="inlineStr">
        <is>
          <t>КИ</t>
        </is>
      </c>
    </row>
    <row r="286">
      <c r="A286" s="390" t="n"/>
      <c r="B286" s="643" t="n"/>
      <c r="C286" s="643" t="n"/>
      <c r="D286" s="643" t="n"/>
      <c r="E286" s="643" t="n"/>
      <c r="F286" s="643" t="n"/>
      <c r="G286" s="643" t="n"/>
      <c r="H286" s="643" t="n"/>
      <c r="I286" s="643" t="n"/>
      <c r="J286" s="643" t="n"/>
      <c r="K286" s="643" t="n"/>
      <c r="L286" s="643" t="n"/>
      <c r="M286" s="692" t="n"/>
      <c r="N286" s="693" t="inlineStr">
        <is>
          <t>Итого</t>
        </is>
      </c>
      <c r="O286" s="663" t="n"/>
      <c r="P286" s="663" t="n"/>
      <c r="Q286" s="663" t="n"/>
      <c r="R286" s="663" t="n"/>
      <c r="S286" s="663" t="n"/>
      <c r="T286" s="664" t="n"/>
      <c r="U286" s="43" t="inlineStr">
        <is>
          <t>кор</t>
        </is>
      </c>
      <c r="V286" s="694">
        <f>IFERROR(V285/H285,"0")</f>
        <v/>
      </c>
      <c r="W286" s="694">
        <f>IFERROR(W285/H285,"0")</f>
        <v/>
      </c>
      <c r="X286" s="694">
        <f>IFERROR(IF(X285="",0,X285),"0")</f>
        <v/>
      </c>
      <c r="Y286" s="695" t="n"/>
      <c r="Z286" s="695" t="n"/>
    </row>
    <row r="287">
      <c r="A287" s="643" t="n"/>
      <c r="B287" s="643" t="n"/>
      <c r="C287" s="643" t="n"/>
      <c r="D287" s="643" t="n"/>
      <c r="E287" s="643" t="n"/>
      <c r="F287" s="643" t="n"/>
      <c r="G287" s="643" t="n"/>
      <c r="H287" s="643" t="n"/>
      <c r="I287" s="643" t="n"/>
      <c r="J287" s="643" t="n"/>
      <c r="K287" s="643" t="n"/>
      <c r="L287" s="643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кг</t>
        </is>
      </c>
      <c r="V287" s="694">
        <f>IFERROR(SUM(V285:V285),"0")</f>
        <v/>
      </c>
      <c r="W287" s="694">
        <f>IFERROR(SUM(W285:W285),"0")</f>
        <v/>
      </c>
      <c r="X287" s="43" t="n"/>
      <c r="Y287" s="695" t="n"/>
      <c r="Z287" s="695" t="n"/>
    </row>
    <row r="288" ht="14.25" customHeight="1">
      <c r="A288" s="381" t="inlineStr">
        <is>
          <t>Сырокопченые колбасы</t>
        </is>
      </c>
      <c r="B288" s="643" t="n"/>
      <c r="C288" s="643" t="n"/>
      <c r="D288" s="643" t="n"/>
      <c r="E288" s="643" t="n"/>
      <c r="F288" s="643" t="n"/>
      <c r="G288" s="643" t="n"/>
      <c r="H288" s="643" t="n"/>
      <c r="I288" s="643" t="n"/>
      <c r="J288" s="643" t="n"/>
      <c r="K288" s="643" t="n"/>
      <c r="L288" s="643" t="n"/>
      <c r="M288" s="643" t="n"/>
      <c r="N288" s="643" t="n"/>
      <c r="O288" s="643" t="n"/>
      <c r="P288" s="643" t="n"/>
      <c r="Q288" s="643" t="n"/>
      <c r="R288" s="643" t="n"/>
      <c r="S288" s="643" t="n"/>
      <c r="T288" s="643" t="n"/>
      <c r="U288" s="643" t="n"/>
      <c r="V288" s="643" t="n"/>
      <c r="W288" s="643" t="n"/>
      <c r="X288" s="643" t="n"/>
      <c r="Y288" s="381" t="n"/>
      <c r="Z288" s="381" t="n"/>
    </row>
    <row r="289" ht="27" customHeight="1">
      <c r="A289" s="64" t="inlineStr">
        <is>
          <t>SU002092</t>
        </is>
      </c>
      <c r="B289" s="64" t="inlineStr">
        <is>
          <t>P002290</t>
        </is>
      </c>
      <c r="C289" s="37" t="n">
        <v>4301032015</v>
      </c>
      <c r="D289" s="382" t="n">
        <v>4607091383102</v>
      </c>
      <c r="E289" s="655" t="n"/>
      <c r="F289" s="687" t="n">
        <v>0.17</v>
      </c>
      <c r="G289" s="38" t="n">
        <v>15</v>
      </c>
      <c r="H289" s="687" t="n">
        <v>2.55</v>
      </c>
      <c r="I289" s="687" t="n">
        <v>2.975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8" t="n">
        <v>180</v>
      </c>
      <c r="N289" s="85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689" t="n"/>
      <c r="P289" s="689" t="n"/>
      <c r="Q289" s="689" t="n"/>
      <c r="R289" s="655" t="n"/>
      <c r="S289" s="40" t="inlineStr"/>
      <c r="T289" s="40" t="inlineStr"/>
      <c r="U289" s="41" t="inlineStr">
        <is>
          <t>кг</t>
        </is>
      </c>
      <c r="V289" s="690" t="n">
        <v>0</v>
      </c>
      <c r="W289" s="691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28" t="inlineStr">
        <is>
          <t>КИ</t>
        </is>
      </c>
    </row>
    <row r="290">
      <c r="A290" s="390" t="n"/>
      <c r="B290" s="643" t="n"/>
      <c r="C290" s="643" t="n"/>
      <c r="D290" s="643" t="n"/>
      <c r="E290" s="643" t="n"/>
      <c r="F290" s="643" t="n"/>
      <c r="G290" s="643" t="n"/>
      <c r="H290" s="643" t="n"/>
      <c r="I290" s="643" t="n"/>
      <c r="J290" s="643" t="n"/>
      <c r="K290" s="643" t="n"/>
      <c r="L290" s="643" t="n"/>
      <c r="M290" s="692" t="n"/>
      <c r="N290" s="693" t="inlineStr">
        <is>
          <t>Итого</t>
        </is>
      </c>
      <c r="O290" s="663" t="n"/>
      <c r="P290" s="663" t="n"/>
      <c r="Q290" s="663" t="n"/>
      <c r="R290" s="663" t="n"/>
      <c r="S290" s="663" t="n"/>
      <c r="T290" s="664" t="n"/>
      <c r="U290" s="43" t="inlineStr">
        <is>
          <t>кор</t>
        </is>
      </c>
      <c r="V290" s="694">
        <f>IFERROR(V289/H289,"0")</f>
        <v/>
      </c>
      <c r="W290" s="694">
        <f>IFERROR(W289/H289,"0")</f>
        <v/>
      </c>
      <c r="X290" s="694">
        <f>IFERROR(IF(X289="",0,X289),"0")</f>
        <v/>
      </c>
      <c r="Y290" s="695" t="n"/>
      <c r="Z290" s="695" t="n"/>
    </row>
    <row r="291">
      <c r="A291" s="643" t="n"/>
      <c r="B291" s="643" t="n"/>
      <c r="C291" s="643" t="n"/>
      <c r="D291" s="643" t="n"/>
      <c r="E291" s="643" t="n"/>
      <c r="F291" s="643" t="n"/>
      <c r="G291" s="643" t="n"/>
      <c r="H291" s="643" t="n"/>
      <c r="I291" s="643" t="n"/>
      <c r="J291" s="643" t="n"/>
      <c r="K291" s="643" t="n"/>
      <c r="L291" s="643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кг</t>
        </is>
      </c>
      <c r="V291" s="694">
        <f>IFERROR(SUM(V289:V289),"0")</f>
        <v/>
      </c>
      <c r="W291" s="694">
        <f>IFERROR(SUM(W289:W289),"0")</f>
        <v/>
      </c>
      <c r="X291" s="43" t="n"/>
      <c r="Y291" s="695" t="n"/>
      <c r="Z291" s="695" t="n"/>
    </row>
    <row r="292" ht="27.75" customHeight="1">
      <c r="A292" s="379" t="inlineStr">
        <is>
          <t>Особый рецепт</t>
        </is>
      </c>
      <c r="B292" s="686" t="n"/>
      <c r="C292" s="686" t="n"/>
      <c r="D292" s="686" t="n"/>
      <c r="E292" s="686" t="n"/>
      <c r="F292" s="686" t="n"/>
      <c r="G292" s="686" t="n"/>
      <c r="H292" s="686" t="n"/>
      <c r="I292" s="686" t="n"/>
      <c r="J292" s="686" t="n"/>
      <c r="K292" s="686" t="n"/>
      <c r="L292" s="686" t="n"/>
      <c r="M292" s="686" t="n"/>
      <c r="N292" s="686" t="n"/>
      <c r="O292" s="686" t="n"/>
      <c r="P292" s="686" t="n"/>
      <c r="Q292" s="686" t="n"/>
      <c r="R292" s="686" t="n"/>
      <c r="S292" s="686" t="n"/>
      <c r="T292" s="686" t="n"/>
      <c r="U292" s="686" t="n"/>
      <c r="V292" s="686" t="n"/>
      <c r="W292" s="686" t="n"/>
      <c r="X292" s="686" t="n"/>
      <c r="Y292" s="55" t="n"/>
      <c r="Z292" s="55" t="n"/>
    </row>
    <row r="293" ht="16.5" customHeight="1">
      <c r="A293" s="380" t="inlineStr">
        <is>
          <t>Особая</t>
        </is>
      </c>
      <c r="B293" s="643" t="n"/>
      <c r="C293" s="643" t="n"/>
      <c r="D293" s="643" t="n"/>
      <c r="E293" s="643" t="n"/>
      <c r="F293" s="643" t="n"/>
      <c r="G293" s="643" t="n"/>
      <c r="H293" s="643" t="n"/>
      <c r="I293" s="643" t="n"/>
      <c r="J293" s="643" t="n"/>
      <c r="K293" s="643" t="n"/>
      <c r="L293" s="643" t="n"/>
      <c r="M293" s="643" t="n"/>
      <c r="N293" s="643" t="n"/>
      <c r="O293" s="643" t="n"/>
      <c r="P293" s="643" t="n"/>
      <c r="Q293" s="643" t="n"/>
      <c r="R293" s="643" t="n"/>
      <c r="S293" s="643" t="n"/>
      <c r="T293" s="643" t="n"/>
      <c r="U293" s="643" t="n"/>
      <c r="V293" s="643" t="n"/>
      <c r="W293" s="643" t="n"/>
      <c r="X293" s="643" t="n"/>
      <c r="Y293" s="380" t="n"/>
      <c r="Z293" s="380" t="n"/>
    </row>
    <row r="294" ht="14.25" customHeight="1">
      <c r="A294" s="381" t="inlineStr">
        <is>
          <t>Вареные колбасы</t>
        </is>
      </c>
      <c r="B294" s="643" t="n"/>
      <c r="C294" s="643" t="n"/>
      <c r="D294" s="643" t="n"/>
      <c r="E294" s="643" t="n"/>
      <c r="F294" s="643" t="n"/>
      <c r="G294" s="643" t="n"/>
      <c r="H294" s="643" t="n"/>
      <c r="I294" s="643" t="n"/>
      <c r="J294" s="643" t="n"/>
      <c r="K294" s="643" t="n"/>
      <c r="L294" s="643" t="n"/>
      <c r="M294" s="643" t="n"/>
      <c r="N294" s="643" t="n"/>
      <c r="O294" s="643" t="n"/>
      <c r="P294" s="643" t="n"/>
      <c r="Q294" s="643" t="n"/>
      <c r="R294" s="643" t="n"/>
      <c r="S294" s="643" t="n"/>
      <c r="T294" s="643" t="n"/>
      <c r="U294" s="643" t="n"/>
      <c r="V294" s="643" t="n"/>
      <c r="W294" s="643" t="n"/>
      <c r="X294" s="643" t="n"/>
      <c r="Y294" s="381" t="n"/>
      <c r="Z294" s="381" t="n"/>
    </row>
    <row r="295" ht="27" customHeight="1">
      <c r="A295" s="64" t="inlineStr">
        <is>
          <t>SU000251</t>
        </is>
      </c>
      <c r="B295" s="64" t="inlineStr">
        <is>
          <t>P002584</t>
        </is>
      </c>
      <c r="C295" s="37" t="n">
        <v>4301011339</v>
      </c>
      <c r="D295" s="382" t="n">
        <v>4607091383997</v>
      </c>
      <c r="E295" s="655" t="n"/>
      <c r="F295" s="687" t="n">
        <v>2.5</v>
      </c>
      <c r="G295" s="38" t="n">
        <v>6</v>
      </c>
      <c r="H295" s="687" t="n">
        <v>15</v>
      </c>
      <c r="I295" s="68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689" t="n"/>
      <c r="P295" s="689" t="n"/>
      <c r="Q295" s="689" t="n"/>
      <c r="R295" s="655" t="n"/>
      <c r="S295" s="40" t="inlineStr"/>
      <c r="T295" s="40" t="inlineStr"/>
      <c r="U295" s="41" t="inlineStr">
        <is>
          <t>кг</t>
        </is>
      </c>
      <c r="V295" s="690" t="n">
        <v>0</v>
      </c>
      <c r="W295" s="69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27" customHeight="1">
      <c r="A296" s="64" t="inlineStr">
        <is>
          <t>SU000251</t>
        </is>
      </c>
      <c r="B296" s="64" t="inlineStr">
        <is>
          <t>P002581</t>
        </is>
      </c>
      <c r="C296" s="37" t="n">
        <v>4301011239</v>
      </c>
      <c r="D296" s="382" t="n">
        <v>4607091383997</v>
      </c>
      <c r="E296" s="655" t="n"/>
      <c r="F296" s="687" t="n">
        <v>2.5</v>
      </c>
      <c r="G296" s="38" t="n">
        <v>6</v>
      </c>
      <c r="H296" s="687" t="n">
        <v>15</v>
      </c>
      <c r="I296" s="68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689" t="n"/>
      <c r="P296" s="689" t="n"/>
      <c r="Q296" s="689" t="n"/>
      <c r="R296" s="655" t="n"/>
      <c r="S296" s="40" t="inlineStr"/>
      <c r="T296" s="40" t="inlineStr"/>
      <c r="U296" s="41" t="inlineStr">
        <is>
          <t>кг</t>
        </is>
      </c>
      <c r="V296" s="690" t="n">
        <v>0</v>
      </c>
      <c r="W296" s="69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27" customHeight="1">
      <c r="A297" s="64" t="inlineStr">
        <is>
          <t>SU001578</t>
        </is>
      </c>
      <c r="B297" s="64" t="inlineStr">
        <is>
          <t>P002562</t>
        </is>
      </c>
      <c r="C297" s="37" t="n">
        <v>4301011326</v>
      </c>
      <c r="D297" s="382" t="n">
        <v>4607091384130</v>
      </c>
      <c r="E297" s="655" t="n"/>
      <c r="F297" s="687" t="n">
        <v>2.5</v>
      </c>
      <c r="G297" s="38" t="n">
        <v>6</v>
      </c>
      <c r="H297" s="687" t="n">
        <v>15</v>
      </c>
      <c r="I297" s="687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689" t="n"/>
      <c r="P297" s="689" t="n"/>
      <c r="Q297" s="689" t="n"/>
      <c r="R297" s="655" t="n"/>
      <c r="S297" s="40" t="inlineStr"/>
      <c r="T297" s="40" t="inlineStr"/>
      <c r="U297" s="41" t="inlineStr">
        <is>
          <t>кг</t>
        </is>
      </c>
      <c r="V297" s="690" t="n">
        <v>0</v>
      </c>
      <c r="W297" s="691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SU001578</t>
        </is>
      </c>
      <c r="B298" s="64" t="inlineStr">
        <is>
          <t>P002582</t>
        </is>
      </c>
      <c r="C298" s="37" t="n">
        <v>4301011240</v>
      </c>
      <c r="D298" s="382" t="n">
        <v>4607091384130</v>
      </c>
      <c r="E298" s="655" t="n"/>
      <c r="F298" s="687" t="n">
        <v>2.5</v>
      </c>
      <c r="G298" s="38" t="n">
        <v>6</v>
      </c>
      <c r="H298" s="687" t="n">
        <v>15</v>
      </c>
      <c r="I298" s="687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689" t="n"/>
      <c r="P298" s="689" t="n"/>
      <c r="Q298" s="689" t="n"/>
      <c r="R298" s="655" t="n"/>
      <c r="S298" s="40" t="inlineStr"/>
      <c r="T298" s="40" t="inlineStr"/>
      <c r="U298" s="41" t="inlineStr">
        <is>
          <t>кг</t>
        </is>
      </c>
      <c r="V298" s="690" t="n">
        <v>0</v>
      </c>
      <c r="W298" s="691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16.5" customHeight="1">
      <c r="A299" s="64" t="inlineStr">
        <is>
          <t>SU000102</t>
        </is>
      </c>
      <c r="B299" s="64" t="inlineStr">
        <is>
          <t>P002564</t>
        </is>
      </c>
      <c r="C299" s="37" t="n">
        <v>4301011330</v>
      </c>
      <c r="D299" s="382" t="n">
        <v>4607091384147</v>
      </c>
      <c r="E299" s="655" t="n"/>
      <c r="F299" s="687" t="n">
        <v>2.5</v>
      </c>
      <c r="G299" s="38" t="n">
        <v>6</v>
      </c>
      <c r="H299" s="687" t="n">
        <v>15</v>
      </c>
      <c r="I299" s="687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689" t="n"/>
      <c r="P299" s="689" t="n"/>
      <c r="Q299" s="689" t="n"/>
      <c r="R299" s="655" t="n"/>
      <c r="S299" s="40" t="inlineStr"/>
      <c r="T299" s="40" t="inlineStr"/>
      <c r="U299" s="41" t="inlineStr">
        <is>
          <t>кг</t>
        </is>
      </c>
      <c r="V299" s="690" t="n">
        <v>0</v>
      </c>
      <c r="W299" s="691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16.5" customHeight="1">
      <c r="A300" s="64" t="inlineStr">
        <is>
          <t>SU000102</t>
        </is>
      </c>
      <c r="B300" s="64" t="inlineStr">
        <is>
          <t>P002580</t>
        </is>
      </c>
      <c r="C300" s="37" t="n">
        <v>4301011238</v>
      </c>
      <c r="D300" s="382" t="n">
        <v>4607091384147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56" t="inlineStr">
        <is>
          <t>Вареные колбасы Особая Особая Весовые П/а Особый рецепт</t>
        </is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0</v>
      </c>
      <c r="W300" s="691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SU001989</t>
        </is>
      </c>
      <c r="B301" s="64" t="inlineStr">
        <is>
          <t>P002560</t>
        </is>
      </c>
      <c r="C301" s="37" t="n">
        <v>4301011327</v>
      </c>
      <c r="D301" s="382" t="n">
        <v>4607091384154</v>
      </c>
      <c r="E301" s="655" t="n"/>
      <c r="F301" s="687" t="n">
        <v>0.5</v>
      </c>
      <c r="G301" s="38" t="n">
        <v>10</v>
      </c>
      <c r="H301" s="687" t="n">
        <v>5</v>
      </c>
      <c r="I301" s="687" t="n">
        <v>5.21</v>
      </c>
      <c r="J301" s="38" t="n">
        <v>120</v>
      </c>
      <c r="K301" s="38" t="inlineStr">
        <is>
          <t>12</t>
        </is>
      </c>
      <c r="L301" s="39" t="inlineStr">
        <is>
          <t>СК2</t>
        </is>
      </c>
      <c r="M301" s="38" t="n">
        <v>60</v>
      </c>
      <c r="N301" s="85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0</v>
      </c>
      <c r="W301" s="691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SU000256</t>
        </is>
      </c>
      <c r="B302" s="64" t="inlineStr">
        <is>
          <t>P002565</t>
        </is>
      </c>
      <c r="C302" s="37" t="n">
        <v>4301011332</v>
      </c>
      <c r="D302" s="382" t="n">
        <v>4607091384161</v>
      </c>
      <c r="E302" s="655" t="n"/>
      <c r="F302" s="687" t="n">
        <v>0.5</v>
      </c>
      <c r="G302" s="38" t="n">
        <v>10</v>
      </c>
      <c r="H302" s="687" t="n">
        <v>5</v>
      </c>
      <c r="I302" s="687" t="n">
        <v>5.21</v>
      </c>
      <c r="J302" s="38" t="n">
        <v>120</v>
      </c>
      <c r="K302" s="38" t="inlineStr">
        <is>
          <t>12</t>
        </is>
      </c>
      <c r="L302" s="39" t="inlineStr">
        <is>
          <t>СК2</t>
        </is>
      </c>
      <c r="M302" s="38" t="n">
        <v>60</v>
      </c>
      <c r="N302" s="85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0</v>
      </c>
      <c r="W302" s="691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6" t="inlineStr">
        <is>
          <t>КИ</t>
        </is>
      </c>
    </row>
    <row r="303">
      <c r="A303" s="390" t="n"/>
      <c r="B303" s="643" t="n"/>
      <c r="C303" s="643" t="n"/>
      <c r="D303" s="643" t="n"/>
      <c r="E303" s="643" t="n"/>
      <c r="F303" s="643" t="n"/>
      <c r="G303" s="643" t="n"/>
      <c r="H303" s="643" t="n"/>
      <c r="I303" s="643" t="n"/>
      <c r="J303" s="643" t="n"/>
      <c r="K303" s="643" t="n"/>
      <c r="L303" s="643" t="n"/>
      <c r="M303" s="692" t="n"/>
      <c r="N303" s="693" t="inlineStr">
        <is>
          <t>Итого</t>
        </is>
      </c>
      <c r="O303" s="663" t="n"/>
      <c r="P303" s="663" t="n"/>
      <c r="Q303" s="663" t="n"/>
      <c r="R303" s="663" t="n"/>
      <c r="S303" s="663" t="n"/>
      <c r="T303" s="664" t="n"/>
      <c r="U303" s="43" t="inlineStr">
        <is>
          <t>кор</t>
        </is>
      </c>
      <c r="V303" s="694">
        <f>IFERROR(V295/H295,"0")+IFERROR(V296/H296,"0")+IFERROR(V297/H297,"0")+IFERROR(V298/H298,"0")+IFERROR(V299/H299,"0")+IFERROR(V300/H300,"0")+IFERROR(V301/H301,"0")+IFERROR(V302/H302,"0")</f>
        <v/>
      </c>
      <c r="W303" s="694">
        <f>IFERROR(W295/H295,"0")+IFERROR(W296/H296,"0")+IFERROR(W297/H297,"0")+IFERROR(W298/H298,"0")+IFERROR(W299/H299,"0")+IFERROR(W300/H300,"0")+IFERROR(W301/H301,"0")+IFERROR(W302/H302,"0")</f>
        <v/>
      </c>
      <c r="X303" s="69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95" t="n"/>
      <c r="Z303" s="695" t="n"/>
    </row>
    <row r="304">
      <c r="A304" s="643" t="n"/>
      <c r="B304" s="643" t="n"/>
      <c r="C304" s="643" t="n"/>
      <c r="D304" s="643" t="n"/>
      <c r="E304" s="643" t="n"/>
      <c r="F304" s="643" t="n"/>
      <c r="G304" s="643" t="n"/>
      <c r="H304" s="643" t="n"/>
      <c r="I304" s="643" t="n"/>
      <c r="J304" s="643" t="n"/>
      <c r="K304" s="643" t="n"/>
      <c r="L304" s="643" t="n"/>
      <c r="M304" s="692" t="n"/>
      <c r="N304" s="693" t="inlineStr">
        <is>
          <t>Итого</t>
        </is>
      </c>
      <c r="O304" s="663" t="n"/>
      <c r="P304" s="663" t="n"/>
      <c r="Q304" s="663" t="n"/>
      <c r="R304" s="663" t="n"/>
      <c r="S304" s="663" t="n"/>
      <c r="T304" s="664" t="n"/>
      <c r="U304" s="43" t="inlineStr">
        <is>
          <t>кг</t>
        </is>
      </c>
      <c r="V304" s="694">
        <f>IFERROR(SUM(V295:V302),"0")</f>
        <v/>
      </c>
      <c r="W304" s="694">
        <f>IFERROR(SUM(W295:W302),"0")</f>
        <v/>
      </c>
      <c r="X304" s="43" t="n"/>
      <c r="Y304" s="695" t="n"/>
      <c r="Z304" s="695" t="n"/>
    </row>
    <row r="305" ht="14.25" customHeight="1">
      <c r="A305" s="381" t="inlineStr">
        <is>
          <t>Ветчины</t>
        </is>
      </c>
      <c r="B305" s="643" t="n"/>
      <c r="C305" s="643" t="n"/>
      <c r="D305" s="643" t="n"/>
      <c r="E305" s="643" t="n"/>
      <c r="F305" s="643" t="n"/>
      <c r="G305" s="643" t="n"/>
      <c r="H305" s="643" t="n"/>
      <c r="I305" s="643" t="n"/>
      <c r="J305" s="643" t="n"/>
      <c r="K305" s="643" t="n"/>
      <c r="L305" s="643" t="n"/>
      <c r="M305" s="643" t="n"/>
      <c r="N305" s="643" t="n"/>
      <c r="O305" s="643" t="n"/>
      <c r="P305" s="643" t="n"/>
      <c r="Q305" s="643" t="n"/>
      <c r="R305" s="643" t="n"/>
      <c r="S305" s="643" t="n"/>
      <c r="T305" s="643" t="n"/>
      <c r="U305" s="643" t="n"/>
      <c r="V305" s="643" t="n"/>
      <c r="W305" s="643" t="n"/>
      <c r="X305" s="643" t="n"/>
      <c r="Y305" s="381" t="n"/>
      <c r="Z305" s="381" t="n"/>
    </row>
    <row r="306" ht="27" customHeight="1">
      <c r="A306" s="64" t="inlineStr">
        <is>
          <t>SU000126</t>
        </is>
      </c>
      <c r="B306" s="64" t="inlineStr">
        <is>
          <t>P002555</t>
        </is>
      </c>
      <c r="C306" s="37" t="n">
        <v>4301020178</v>
      </c>
      <c r="D306" s="382" t="n">
        <v>4607091383980</v>
      </c>
      <c r="E306" s="655" t="n"/>
      <c r="F306" s="687" t="n">
        <v>2.5</v>
      </c>
      <c r="G306" s="38" t="n">
        <v>6</v>
      </c>
      <c r="H306" s="687" t="n">
        <v>15</v>
      </c>
      <c r="I306" s="687" t="n">
        <v>15.48</v>
      </c>
      <c r="J306" s="38" t="n">
        <v>48</v>
      </c>
      <c r="K306" s="38" t="inlineStr">
        <is>
          <t>8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0</v>
      </c>
      <c r="W306" s="691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7" t="inlineStr">
        <is>
          <t>КИ</t>
        </is>
      </c>
    </row>
    <row r="307" ht="16.5" customHeight="1">
      <c r="A307" s="64" t="inlineStr">
        <is>
          <t>SU003121</t>
        </is>
      </c>
      <c r="B307" s="64" t="inlineStr">
        <is>
          <t>P003715</t>
        </is>
      </c>
      <c r="C307" s="37" t="n">
        <v>4301020270</v>
      </c>
      <c r="D307" s="382" t="n">
        <v>4680115883314</v>
      </c>
      <c r="E307" s="655" t="n"/>
      <c r="F307" s="687" t="n">
        <v>1.35</v>
      </c>
      <c r="G307" s="38" t="n">
        <v>8</v>
      </c>
      <c r="H307" s="687" t="n">
        <v>10.8</v>
      </c>
      <c r="I307" s="687" t="n">
        <v>11.28</v>
      </c>
      <c r="J307" s="38" t="n">
        <v>56</v>
      </c>
      <c r="K307" s="38" t="inlineStr">
        <is>
          <t>8</t>
        </is>
      </c>
      <c r="L307" s="39" t="inlineStr">
        <is>
          <t>СК3</t>
        </is>
      </c>
      <c r="M307" s="38" t="n">
        <v>50</v>
      </c>
      <c r="N307" s="860" t="inlineStr">
        <is>
          <t>Ветчины «Славница» Весовой п/а ТМ «Особый рецепт»</t>
        </is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0</v>
      </c>
      <c r="W307" s="69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8" t="inlineStr">
        <is>
          <t>КИ</t>
        </is>
      </c>
    </row>
    <row r="308" ht="27" customHeight="1">
      <c r="A308" s="64" t="inlineStr">
        <is>
          <t>SU002027</t>
        </is>
      </c>
      <c r="B308" s="64" t="inlineStr">
        <is>
          <t>P002556</t>
        </is>
      </c>
      <c r="C308" s="37" t="n">
        <v>4301020179</v>
      </c>
      <c r="D308" s="382" t="n">
        <v>4607091384178</v>
      </c>
      <c r="E308" s="655" t="n"/>
      <c r="F308" s="687" t="n">
        <v>0.4</v>
      </c>
      <c r="G308" s="38" t="n">
        <v>10</v>
      </c>
      <c r="H308" s="687" t="n">
        <v>4</v>
      </c>
      <c r="I308" s="687" t="n">
        <v>4.24</v>
      </c>
      <c r="J308" s="38" t="n">
        <v>120</v>
      </c>
      <c r="K308" s="38" t="inlineStr">
        <is>
          <t>12</t>
        </is>
      </c>
      <c r="L308" s="39" t="inlineStr">
        <is>
          <t>СК1</t>
        </is>
      </c>
      <c r="M308" s="38" t="n">
        <v>50</v>
      </c>
      <c r="N308" s="86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689" t="n"/>
      <c r="P308" s="689" t="n"/>
      <c r="Q308" s="689" t="n"/>
      <c r="R308" s="655" t="n"/>
      <c r="S308" s="40" t="inlineStr"/>
      <c r="T308" s="40" t="inlineStr"/>
      <c r="U308" s="41" t="inlineStr">
        <is>
          <t>кг</t>
        </is>
      </c>
      <c r="V308" s="690" t="n">
        <v>0</v>
      </c>
      <c r="W308" s="69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39" t="inlineStr">
        <is>
          <t>КИ</t>
        </is>
      </c>
    </row>
    <row r="309">
      <c r="A309" s="390" t="n"/>
      <c r="B309" s="643" t="n"/>
      <c r="C309" s="643" t="n"/>
      <c r="D309" s="643" t="n"/>
      <c r="E309" s="643" t="n"/>
      <c r="F309" s="643" t="n"/>
      <c r="G309" s="643" t="n"/>
      <c r="H309" s="643" t="n"/>
      <c r="I309" s="643" t="n"/>
      <c r="J309" s="643" t="n"/>
      <c r="K309" s="643" t="n"/>
      <c r="L309" s="643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кор</t>
        </is>
      </c>
      <c r="V309" s="694">
        <f>IFERROR(V306/H306,"0")+IFERROR(V307/H307,"0")+IFERROR(V308/H308,"0")</f>
        <v/>
      </c>
      <c r="W309" s="694">
        <f>IFERROR(W306/H306,"0")+IFERROR(W307/H307,"0")+IFERROR(W308/H308,"0")</f>
        <v/>
      </c>
      <c r="X309" s="694">
        <f>IFERROR(IF(X306="",0,X306),"0")+IFERROR(IF(X307="",0,X307),"0")+IFERROR(IF(X308="",0,X308),"0")</f>
        <v/>
      </c>
      <c r="Y309" s="695" t="n"/>
      <c r="Z309" s="695" t="n"/>
    </row>
    <row r="310">
      <c r="A310" s="643" t="n"/>
      <c r="B310" s="643" t="n"/>
      <c r="C310" s="643" t="n"/>
      <c r="D310" s="643" t="n"/>
      <c r="E310" s="643" t="n"/>
      <c r="F310" s="643" t="n"/>
      <c r="G310" s="643" t="n"/>
      <c r="H310" s="643" t="n"/>
      <c r="I310" s="643" t="n"/>
      <c r="J310" s="643" t="n"/>
      <c r="K310" s="643" t="n"/>
      <c r="L310" s="643" t="n"/>
      <c r="M310" s="692" t="n"/>
      <c r="N310" s="693" t="inlineStr">
        <is>
          <t>Итого</t>
        </is>
      </c>
      <c r="O310" s="663" t="n"/>
      <c r="P310" s="663" t="n"/>
      <c r="Q310" s="663" t="n"/>
      <c r="R310" s="663" t="n"/>
      <c r="S310" s="663" t="n"/>
      <c r="T310" s="664" t="n"/>
      <c r="U310" s="43" t="inlineStr">
        <is>
          <t>кг</t>
        </is>
      </c>
      <c r="V310" s="694">
        <f>IFERROR(SUM(V306:V308),"0")</f>
        <v/>
      </c>
      <c r="W310" s="694">
        <f>IFERROR(SUM(W306:W308),"0")</f>
        <v/>
      </c>
      <c r="X310" s="43" t="n"/>
      <c r="Y310" s="695" t="n"/>
      <c r="Z310" s="695" t="n"/>
    </row>
    <row r="311" ht="14.25" customHeight="1">
      <c r="A311" s="381" t="inlineStr">
        <is>
          <t>Сосиски</t>
        </is>
      </c>
      <c r="B311" s="643" t="n"/>
      <c r="C311" s="643" t="n"/>
      <c r="D311" s="643" t="n"/>
      <c r="E311" s="643" t="n"/>
      <c r="F311" s="643" t="n"/>
      <c r="G311" s="643" t="n"/>
      <c r="H311" s="643" t="n"/>
      <c r="I311" s="643" t="n"/>
      <c r="J311" s="643" t="n"/>
      <c r="K311" s="643" t="n"/>
      <c r="L311" s="643" t="n"/>
      <c r="M311" s="643" t="n"/>
      <c r="N311" s="643" t="n"/>
      <c r="O311" s="643" t="n"/>
      <c r="P311" s="643" t="n"/>
      <c r="Q311" s="643" t="n"/>
      <c r="R311" s="643" t="n"/>
      <c r="S311" s="643" t="n"/>
      <c r="T311" s="643" t="n"/>
      <c r="U311" s="643" t="n"/>
      <c r="V311" s="643" t="n"/>
      <c r="W311" s="643" t="n"/>
      <c r="X311" s="643" t="n"/>
      <c r="Y311" s="381" t="n"/>
      <c r="Z311" s="381" t="n"/>
    </row>
    <row r="312" ht="27" customHeight="1">
      <c r="A312" s="64" t="inlineStr">
        <is>
          <t>SU003161</t>
        </is>
      </c>
      <c r="B312" s="64" t="inlineStr">
        <is>
          <t>P003767</t>
        </is>
      </c>
      <c r="C312" s="37" t="n">
        <v>4301051560</v>
      </c>
      <c r="D312" s="382" t="n">
        <v>4607091383928</v>
      </c>
      <c r="E312" s="655" t="n"/>
      <c r="F312" s="687" t="n">
        <v>1.3</v>
      </c>
      <c r="G312" s="38" t="n">
        <v>6</v>
      </c>
      <c r="H312" s="687" t="n">
        <v>7.8</v>
      </c>
      <c r="I312" s="687" t="n">
        <v>8.369999999999999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40</v>
      </c>
      <c r="N312" s="862" t="inlineStr">
        <is>
          <t>Сосиски «Датские» Весовые п/а мгс ТМ «Особый рецепт»</t>
        </is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0" t="inlineStr">
        <is>
          <t>КИ</t>
        </is>
      </c>
    </row>
    <row r="313" ht="27" customHeight="1">
      <c r="A313" s="64" t="inlineStr">
        <is>
          <t>SU000246</t>
        </is>
      </c>
      <c r="B313" s="64" t="inlineStr">
        <is>
          <t>P002690</t>
        </is>
      </c>
      <c r="C313" s="37" t="n">
        <v>4301051298</v>
      </c>
      <c r="D313" s="382" t="n">
        <v>4607091384260</v>
      </c>
      <c r="E313" s="655" t="n"/>
      <c r="F313" s="687" t="n">
        <v>1.3</v>
      </c>
      <c r="G313" s="38" t="n">
        <v>6</v>
      </c>
      <c r="H313" s="687" t="n">
        <v>7.8</v>
      </c>
      <c r="I313" s="687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35</v>
      </c>
      <c r="N313" s="86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3" s="689" t="n"/>
      <c r="P313" s="689" t="n"/>
      <c r="Q313" s="689" t="n"/>
      <c r="R313" s="655" t="n"/>
      <c r="S313" s="40" t="inlineStr"/>
      <c r="T313" s="40" t="inlineStr"/>
      <c r="U313" s="41" t="inlineStr">
        <is>
          <t>кг</t>
        </is>
      </c>
      <c r="V313" s="690" t="n">
        <v>0</v>
      </c>
      <c r="W313" s="691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1" t="inlineStr">
        <is>
          <t>КИ</t>
        </is>
      </c>
    </row>
    <row r="314">
      <c r="A314" s="390" t="n"/>
      <c r="B314" s="643" t="n"/>
      <c r="C314" s="643" t="n"/>
      <c r="D314" s="643" t="n"/>
      <c r="E314" s="643" t="n"/>
      <c r="F314" s="643" t="n"/>
      <c r="G314" s="643" t="n"/>
      <c r="H314" s="643" t="n"/>
      <c r="I314" s="643" t="n"/>
      <c r="J314" s="643" t="n"/>
      <c r="K314" s="643" t="n"/>
      <c r="L314" s="643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кор</t>
        </is>
      </c>
      <c r="V314" s="694">
        <f>IFERROR(V312/H312,"0")+IFERROR(V313/H313,"0")</f>
        <v/>
      </c>
      <c r="W314" s="694">
        <f>IFERROR(W312/H312,"0")+IFERROR(W313/H313,"0")</f>
        <v/>
      </c>
      <c r="X314" s="694">
        <f>IFERROR(IF(X312="",0,X312),"0")+IFERROR(IF(X313="",0,X313),"0")</f>
        <v/>
      </c>
      <c r="Y314" s="695" t="n"/>
      <c r="Z314" s="695" t="n"/>
    </row>
    <row r="315">
      <c r="A315" s="643" t="n"/>
      <c r="B315" s="643" t="n"/>
      <c r="C315" s="643" t="n"/>
      <c r="D315" s="643" t="n"/>
      <c r="E315" s="643" t="n"/>
      <c r="F315" s="643" t="n"/>
      <c r="G315" s="643" t="n"/>
      <c r="H315" s="643" t="n"/>
      <c r="I315" s="643" t="n"/>
      <c r="J315" s="643" t="n"/>
      <c r="K315" s="643" t="n"/>
      <c r="L315" s="643" t="n"/>
      <c r="M315" s="692" t="n"/>
      <c r="N315" s="693" t="inlineStr">
        <is>
          <t>Итого</t>
        </is>
      </c>
      <c r="O315" s="663" t="n"/>
      <c r="P315" s="663" t="n"/>
      <c r="Q315" s="663" t="n"/>
      <c r="R315" s="663" t="n"/>
      <c r="S315" s="663" t="n"/>
      <c r="T315" s="664" t="n"/>
      <c r="U315" s="43" t="inlineStr">
        <is>
          <t>кг</t>
        </is>
      </c>
      <c r="V315" s="694">
        <f>IFERROR(SUM(V312:V313),"0")</f>
        <v/>
      </c>
      <c r="W315" s="694">
        <f>IFERROR(SUM(W312:W313),"0")</f>
        <v/>
      </c>
      <c r="X315" s="43" t="n"/>
      <c r="Y315" s="695" t="n"/>
      <c r="Z315" s="695" t="n"/>
    </row>
    <row r="316" ht="14.25" customHeight="1">
      <c r="A316" s="381" t="inlineStr">
        <is>
          <t>Сардельки</t>
        </is>
      </c>
      <c r="B316" s="643" t="n"/>
      <c r="C316" s="643" t="n"/>
      <c r="D316" s="643" t="n"/>
      <c r="E316" s="643" t="n"/>
      <c r="F316" s="643" t="n"/>
      <c r="G316" s="643" t="n"/>
      <c r="H316" s="643" t="n"/>
      <c r="I316" s="643" t="n"/>
      <c r="J316" s="643" t="n"/>
      <c r="K316" s="643" t="n"/>
      <c r="L316" s="643" t="n"/>
      <c r="M316" s="643" t="n"/>
      <c r="N316" s="643" t="n"/>
      <c r="O316" s="643" t="n"/>
      <c r="P316" s="643" t="n"/>
      <c r="Q316" s="643" t="n"/>
      <c r="R316" s="643" t="n"/>
      <c r="S316" s="643" t="n"/>
      <c r="T316" s="643" t="n"/>
      <c r="U316" s="643" t="n"/>
      <c r="V316" s="643" t="n"/>
      <c r="W316" s="643" t="n"/>
      <c r="X316" s="643" t="n"/>
      <c r="Y316" s="381" t="n"/>
      <c r="Z316" s="381" t="n"/>
    </row>
    <row r="317" ht="16.5" customHeight="1">
      <c r="A317" s="64" t="inlineStr">
        <is>
          <t>SU002287</t>
        </is>
      </c>
      <c r="B317" s="64" t="inlineStr">
        <is>
          <t>P002490</t>
        </is>
      </c>
      <c r="C317" s="37" t="n">
        <v>4301060314</v>
      </c>
      <c r="D317" s="382" t="n">
        <v>4607091384673</v>
      </c>
      <c r="E317" s="655" t="n"/>
      <c r="F317" s="687" t="n">
        <v>1.3</v>
      </c>
      <c r="G317" s="38" t="n">
        <v>6</v>
      </c>
      <c r="H317" s="687" t="n">
        <v>7.8</v>
      </c>
      <c r="I317" s="687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30</v>
      </c>
      <c r="N317" s="86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7" s="689" t="n"/>
      <c r="P317" s="689" t="n"/>
      <c r="Q317" s="689" t="n"/>
      <c r="R317" s="655" t="n"/>
      <c r="S317" s="40" t="inlineStr"/>
      <c r="T317" s="40" t="inlineStr"/>
      <c r="U317" s="41" t="inlineStr">
        <is>
          <t>кг</t>
        </is>
      </c>
      <c r="V317" s="690" t="n">
        <v>0</v>
      </c>
      <c r="W317" s="69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90" t="n"/>
      <c r="B318" s="643" t="n"/>
      <c r="C318" s="643" t="n"/>
      <c r="D318" s="643" t="n"/>
      <c r="E318" s="643" t="n"/>
      <c r="F318" s="643" t="n"/>
      <c r="G318" s="643" t="n"/>
      <c r="H318" s="643" t="n"/>
      <c r="I318" s="643" t="n"/>
      <c r="J318" s="643" t="n"/>
      <c r="K318" s="643" t="n"/>
      <c r="L318" s="643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кор</t>
        </is>
      </c>
      <c r="V318" s="694">
        <f>IFERROR(V317/H317,"0")</f>
        <v/>
      </c>
      <c r="W318" s="694">
        <f>IFERROR(W317/H317,"0")</f>
        <v/>
      </c>
      <c r="X318" s="694">
        <f>IFERROR(IF(X317="",0,X317),"0")</f>
        <v/>
      </c>
      <c r="Y318" s="695" t="n"/>
      <c r="Z318" s="695" t="n"/>
    </row>
    <row r="319">
      <c r="A319" s="643" t="n"/>
      <c r="B319" s="643" t="n"/>
      <c r="C319" s="643" t="n"/>
      <c r="D319" s="643" t="n"/>
      <c r="E319" s="643" t="n"/>
      <c r="F319" s="643" t="n"/>
      <c r="G319" s="643" t="n"/>
      <c r="H319" s="643" t="n"/>
      <c r="I319" s="643" t="n"/>
      <c r="J319" s="643" t="n"/>
      <c r="K319" s="643" t="n"/>
      <c r="L319" s="643" t="n"/>
      <c r="M319" s="692" t="n"/>
      <c r="N319" s="693" t="inlineStr">
        <is>
          <t>Итого</t>
        </is>
      </c>
      <c r="O319" s="663" t="n"/>
      <c r="P319" s="663" t="n"/>
      <c r="Q319" s="663" t="n"/>
      <c r="R319" s="663" t="n"/>
      <c r="S319" s="663" t="n"/>
      <c r="T319" s="664" t="n"/>
      <c r="U319" s="43" t="inlineStr">
        <is>
          <t>кг</t>
        </is>
      </c>
      <c r="V319" s="694">
        <f>IFERROR(SUM(V317:V317),"0")</f>
        <v/>
      </c>
      <c r="W319" s="694">
        <f>IFERROR(SUM(W317:W317),"0")</f>
        <v/>
      </c>
      <c r="X319" s="43" t="n"/>
      <c r="Y319" s="695" t="n"/>
      <c r="Z319" s="695" t="n"/>
    </row>
    <row r="320" ht="16.5" customHeight="1">
      <c r="A320" s="380" t="inlineStr">
        <is>
          <t>Особая Без свинины</t>
        </is>
      </c>
      <c r="B320" s="643" t="n"/>
      <c r="C320" s="643" t="n"/>
      <c r="D320" s="643" t="n"/>
      <c r="E320" s="643" t="n"/>
      <c r="F320" s="643" t="n"/>
      <c r="G320" s="643" t="n"/>
      <c r="H320" s="643" t="n"/>
      <c r="I320" s="643" t="n"/>
      <c r="J320" s="643" t="n"/>
      <c r="K320" s="643" t="n"/>
      <c r="L320" s="643" t="n"/>
      <c r="M320" s="643" t="n"/>
      <c r="N320" s="643" t="n"/>
      <c r="O320" s="643" t="n"/>
      <c r="P320" s="643" t="n"/>
      <c r="Q320" s="643" t="n"/>
      <c r="R320" s="643" t="n"/>
      <c r="S320" s="643" t="n"/>
      <c r="T320" s="643" t="n"/>
      <c r="U320" s="643" t="n"/>
      <c r="V320" s="643" t="n"/>
      <c r="W320" s="643" t="n"/>
      <c r="X320" s="643" t="n"/>
      <c r="Y320" s="380" t="n"/>
      <c r="Z320" s="380" t="n"/>
    </row>
    <row r="321" ht="14.25" customHeight="1">
      <c r="A321" s="381" t="inlineStr">
        <is>
          <t>Вареные колбасы</t>
        </is>
      </c>
      <c r="B321" s="643" t="n"/>
      <c r="C321" s="643" t="n"/>
      <c r="D321" s="643" t="n"/>
      <c r="E321" s="643" t="n"/>
      <c r="F321" s="643" t="n"/>
      <c r="G321" s="643" t="n"/>
      <c r="H321" s="643" t="n"/>
      <c r="I321" s="643" t="n"/>
      <c r="J321" s="643" t="n"/>
      <c r="K321" s="643" t="n"/>
      <c r="L321" s="643" t="n"/>
      <c r="M321" s="643" t="n"/>
      <c r="N321" s="643" t="n"/>
      <c r="O321" s="643" t="n"/>
      <c r="P321" s="643" t="n"/>
      <c r="Q321" s="643" t="n"/>
      <c r="R321" s="643" t="n"/>
      <c r="S321" s="643" t="n"/>
      <c r="T321" s="643" t="n"/>
      <c r="U321" s="643" t="n"/>
      <c r="V321" s="643" t="n"/>
      <c r="W321" s="643" t="n"/>
      <c r="X321" s="643" t="n"/>
      <c r="Y321" s="381" t="n"/>
      <c r="Z321" s="381" t="n"/>
    </row>
    <row r="322" ht="27" customHeight="1">
      <c r="A322" s="64" t="inlineStr">
        <is>
          <t>SU002073</t>
        </is>
      </c>
      <c r="B322" s="64" t="inlineStr">
        <is>
          <t>P002563</t>
        </is>
      </c>
      <c r="C322" s="37" t="n">
        <v>4301011324</v>
      </c>
      <c r="D322" s="382" t="n">
        <v>4607091384185</v>
      </c>
      <c r="E322" s="655" t="n"/>
      <c r="F322" s="687" t="n">
        <v>0.8</v>
      </c>
      <c r="G322" s="38" t="n">
        <v>15</v>
      </c>
      <c r="H322" s="687" t="n">
        <v>12</v>
      </c>
      <c r="I322" s="687" t="n">
        <v>12.48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2" s="689" t="n"/>
      <c r="P322" s="689" t="n"/>
      <c r="Q322" s="689" t="n"/>
      <c r="R322" s="655" t="n"/>
      <c r="S322" s="40" t="inlineStr"/>
      <c r="T322" s="40" t="inlineStr"/>
      <c r="U322" s="41" t="inlineStr">
        <is>
          <t>кг</t>
        </is>
      </c>
      <c r="V322" s="690" t="n">
        <v>0</v>
      </c>
      <c r="W322" s="69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SU002187</t>
        </is>
      </c>
      <c r="B323" s="64" t="inlineStr">
        <is>
          <t>P002559</t>
        </is>
      </c>
      <c r="C323" s="37" t="n">
        <v>4301011312</v>
      </c>
      <c r="D323" s="382" t="n">
        <v>4607091384192</v>
      </c>
      <c r="E323" s="655" t="n"/>
      <c r="F323" s="687" t="n">
        <v>1.8</v>
      </c>
      <c r="G323" s="38" t="n">
        <v>6</v>
      </c>
      <c r="H323" s="687" t="n">
        <v>10.8</v>
      </c>
      <c r="I323" s="687" t="n">
        <v>11.28</v>
      </c>
      <c r="J323" s="38" t="n">
        <v>56</v>
      </c>
      <c r="K323" s="38" t="inlineStr">
        <is>
          <t>8</t>
        </is>
      </c>
      <c r="L323" s="39" t="inlineStr">
        <is>
          <t>СК1</t>
        </is>
      </c>
      <c r="M323" s="38" t="n">
        <v>60</v>
      </c>
      <c r="N323" s="86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3" s="689" t="n"/>
      <c r="P323" s="689" t="n"/>
      <c r="Q323" s="689" t="n"/>
      <c r="R323" s="655" t="n"/>
      <c r="S323" s="40" t="inlineStr"/>
      <c r="T323" s="40" t="inlineStr"/>
      <c r="U323" s="41" t="inlineStr">
        <is>
          <t>кг</t>
        </is>
      </c>
      <c r="V323" s="690" t="n">
        <v>0</v>
      </c>
      <c r="W323" s="69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4" t="inlineStr">
        <is>
          <t>КИ</t>
        </is>
      </c>
    </row>
    <row r="324" ht="27" customHeight="1">
      <c r="A324" s="64" t="inlineStr">
        <is>
          <t>SU002899</t>
        </is>
      </c>
      <c r="B324" s="64" t="inlineStr">
        <is>
          <t>P003323</t>
        </is>
      </c>
      <c r="C324" s="37" t="n">
        <v>4301011483</v>
      </c>
      <c r="D324" s="382" t="n">
        <v>4680115881907</v>
      </c>
      <c r="E324" s="655" t="n"/>
      <c r="F324" s="687" t="n">
        <v>1.8</v>
      </c>
      <c r="G324" s="38" t="n">
        <v>6</v>
      </c>
      <c r="H324" s="687" t="n">
        <v>10.8</v>
      </c>
      <c r="I324" s="687" t="n">
        <v>11.28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4" s="689" t="n"/>
      <c r="P324" s="689" t="n"/>
      <c r="Q324" s="689" t="n"/>
      <c r="R324" s="655" t="n"/>
      <c r="S324" s="40" t="inlineStr"/>
      <c r="T324" s="40" t="inlineStr"/>
      <c r="U324" s="41" t="inlineStr">
        <is>
          <t>кг</t>
        </is>
      </c>
      <c r="V324" s="690" t="n">
        <v>0</v>
      </c>
      <c r="W324" s="691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SU002462</t>
        </is>
      </c>
      <c r="B325" s="64" t="inlineStr">
        <is>
          <t>P002768</t>
        </is>
      </c>
      <c r="C325" s="37" t="n">
        <v>4301011303</v>
      </c>
      <c r="D325" s="382" t="n">
        <v>4607091384680</v>
      </c>
      <c r="E325" s="655" t="n"/>
      <c r="F325" s="687" t="n">
        <v>0.4</v>
      </c>
      <c r="G325" s="38" t="n">
        <v>10</v>
      </c>
      <c r="H325" s="687" t="n">
        <v>4</v>
      </c>
      <c r="I325" s="687" t="n">
        <v>4.21</v>
      </c>
      <c r="J325" s="38" t="n">
        <v>120</v>
      </c>
      <c r="K325" s="38" t="inlineStr">
        <is>
          <t>12</t>
        </is>
      </c>
      <c r="L325" s="39" t="inlineStr">
        <is>
          <t>СК2</t>
        </is>
      </c>
      <c r="M325" s="38" t="n">
        <v>60</v>
      </c>
      <c r="N325" s="86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5" s="689" t="n"/>
      <c r="P325" s="689" t="n"/>
      <c r="Q325" s="689" t="n"/>
      <c r="R325" s="655" t="n"/>
      <c r="S325" s="40" t="inlineStr"/>
      <c r="T325" s="40" t="inlineStr"/>
      <c r="U325" s="41" t="inlineStr">
        <is>
          <t>кг</t>
        </is>
      </c>
      <c r="V325" s="690" t="n">
        <v>0</v>
      </c>
      <c r="W325" s="691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46" t="inlineStr">
        <is>
          <t>КИ</t>
        </is>
      </c>
    </row>
    <row r="326">
      <c r="A326" s="390" t="n"/>
      <c r="B326" s="643" t="n"/>
      <c r="C326" s="643" t="n"/>
      <c r="D326" s="643" t="n"/>
      <c r="E326" s="643" t="n"/>
      <c r="F326" s="643" t="n"/>
      <c r="G326" s="643" t="n"/>
      <c r="H326" s="643" t="n"/>
      <c r="I326" s="643" t="n"/>
      <c r="J326" s="643" t="n"/>
      <c r="K326" s="643" t="n"/>
      <c r="L326" s="643" t="n"/>
      <c r="M326" s="692" t="n"/>
      <c r="N326" s="693" t="inlineStr">
        <is>
          <t>Итого</t>
        </is>
      </c>
      <c r="O326" s="663" t="n"/>
      <c r="P326" s="663" t="n"/>
      <c r="Q326" s="663" t="n"/>
      <c r="R326" s="663" t="n"/>
      <c r="S326" s="663" t="n"/>
      <c r="T326" s="664" t="n"/>
      <c r="U326" s="43" t="inlineStr">
        <is>
          <t>кор</t>
        </is>
      </c>
      <c r="V326" s="694">
        <f>IFERROR(V322/H322,"0")+IFERROR(V323/H323,"0")+IFERROR(V324/H324,"0")+IFERROR(V325/H325,"0")</f>
        <v/>
      </c>
      <c r="W326" s="694">
        <f>IFERROR(W322/H322,"0")+IFERROR(W323/H323,"0")+IFERROR(W324/H324,"0")+IFERROR(W325/H325,"0")</f>
        <v/>
      </c>
      <c r="X326" s="694">
        <f>IFERROR(IF(X322="",0,X322),"0")+IFERROR(IF(X323="",0,X323),"0")+IFERROR(IF(X324="",0,X324),"0")+IFERROR(IF(X325="",0,X325),"0")</f>
        <v/>
      </c>
      <c r="Y326" s="695" t="n"/>
      <c r="Z326" s="695" t="n"/>
    </row>
    <row r="327">
      <c r="A327" s="643" t="n"/>
      <c r="B327" s="643" t="n"/>
      <c r="C327" s="643" t="n"/>
      <c r="D327" s="643" t="n"/>
      <c r="E327" s="643" t="n"/>
      <c r="F327" s="643" t="n"/>
      <c r="G327" s="643" t="n"/>
      <c r="H327" s="643" t="n"/>
      <c r="I327" s="643" t="n"/>
      <c r="J327" s="643" t="n"/>
      <c r="K327" s="643" t="n"/>
      <c r="L327" s="643" t="n"/>
      <c r="M327" s="692" t="n"/>
      <c r="N327" s="693" t="inlineStr">
        <is>
          <t>Итого</t>
        </is>
      </c>
      <c r="O327" s="663" t="n"/>
      <c r="P327" s="663" t="n"/>
      <c r="Q327" s="663" t="n"/>
      <c r="R327" s="663" t="n"/>
      <c r="S327" s="663" t="n"/>
      <c r="T327" s="664" t="n"/>
      <c r="U327" s="43" t="inlineStr">
        <is>
          <t>кг</t>
        </is>
      </c>
      <c r="V327" s="694">
        <f>IFERROR(SUM(V322:V325),"0")</f>
        <v/>
      </c>
      <c r="W327" s="694">
        <f>IFERROR(SUM(W322:W325),"0")</f>
        <v/>
      </c>
      <c r="X327" s="43" t="n"/>
      <c r="Y327" s="695" t="n"/>
      <c r="Z327" s="695" t="n"/>
    </row>
    <row r="328" ht="14.25" customHeight="1">
      <c r="A328" s="381" t="inlineStr">
        <is>
          <t>Копченые колбасы</t>
        </is>
      </c>
      <c r="B328" s="643" t="n"/>
      <c r="C328" s="643" t="n"/>
      <c r="D328" s="643" t="n"/>
      <c r="E328" s="643" t="n"/>
      <c r="F328" s="643" t="n"/>
      <c r="G328" s="643" t="n"/>
      <c r="H328" s="643" t="n"/>
      <c r="I328" s="643" t="n"/>
      <c r="J328" s="643" t="n"/>
      <c r="K328" s="643" t="n"/>
      <c r="L328" s="643" t="n"/>
      <c r="M328" s="643" t="n"/>
      <c r="N328" s="643" t="n"/>
      <c r="O328" s="643" t="n"/>
      <c r="P328" s="643" t="n"/>
      <c r="Q328" s="643" t="n"/>
      <c r="R328" s="643" t="n"/>
      <c r="S328" s="643" t="n"/>
      <c r="T328" s="643" t="n"/>
      <c r="U328" s="643" t="n"/>
      <c r="V328" s="643" t="n"/>
      <c r="W328" s="643" t="n"/>
      <c r="X328" s="643" t="n"/>
      <c r="Y328" s="381" t="n"/>
      <c r="Z328" s="381" t="n"/>
    </row>
    <row r="329" ht="27" customHeight="1">
      <c r="A329" s="64" t="inlineStr">
        <is>
          <t>SU002360</t>
        </is>
      </c>
      <c r="B329" s="64" t="inlineStr">
        <is>
          <t>P002629</t>
        </is>
      </c>
      <c r="C329" s="37" t="n">
        <v>4301031139</v>
      </c>
      <c r="D329" s="382" t="n">
        <v>4607091384802</v>
      </c>
      <c r="E329" s="655" t="n"/>
      <c r="F329" s="687" t="n">
        <v>0.73</v>
      </c>
      <c r="G329" s="38" t="n">
        <v>6</v>
      </c>
      <c r="H329" s="687" t="n">
        <v>4.38</v>
      </c>
      <c r="I329" s="687" t="n">
        <v>4.58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35</v>
      </c>
      <c r="N329" s="86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0</v>
      </c>
      <c r="W329" s="691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7" t="inlineStr">
        <is>
          <t>КИ</t>
        </is>
      </c>
    </row>
    <row r="330" ht="27" customHeight="1">
      <c r="A330" s="64" t="inlineStr">
        <is>
          <t>SU002361</t>
        </is>
      </c>
      <c r="B330" s="64" t="inlineStr">
        <is>
          <t>P002630</t>
        </is>
      </c>
      <c r="C330" s="37" t="n">
        <v>4301031140</v>
      </c>
      <c r="D330" s="382" t="n">
        <v>4607091384826</v>
      </c>
      <c r="E330" s="655" t="n"/>
      <c r="F330" s="687" t="n">
        <v>0.35</v>
      </c>
      <c r="G330" s="38" t="n">
        <v>8</v>
      </c>
      <c r="H330" s="687" t="n">
        <v>2.8</v>
      </c>
      <c r="I330" s="687" t="n">
        <v>2.9</v>
      </c>
      <c r="J330" s="38" t="n">
        <v>234</v>
      </c>
      <c r="K330" s="38" t="inlineStr">
        <is>
          <t>18</t>
        </is>
      </c>
      <c r="L330" s="39" t="inlineStr">
        <is>
          <t>СК2</t>
        </is>
      </c>
      <c r="M330" s="38" t="n">
        <v>35</v>
      </c>
      <c r="N330" s="87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0" s="689" t="n"/>
      <c r="P330" s="689" t="n"/>
      <c r="Q330" s="689" t="n"/>
      <c r="R330" s="655" t="n"/>
      <c r="S330" s="40" t="inlineStr"/>
      <c r="T330" s="40" t="inlineStr"/>
      <c r="U330" s="41" t="inlineStr">
        <is>
          <t>кг</t>
        </is>
      </c>
      <c r="V330" s="690" t="n">
        <v>0</v>
      </c>
      <c r="W330" s="691">
        <f>IFERROR(IF(V330="",0,CEILING((V330/$H330),1)*$H330),"")</f>
        <v/>
      </c>
      <c r="X330" s="42">
        <f>IFERROR(IF(W330=0,"",ROUNDUP(W330/H330,0)*0.00502),"")</f>
        <v/>
      </c>
      <c r="Y330" s="69" t="inlineStr"/>
      <c r="Z330" s="70" t="inlineStr"/>
      <c r="AD330" s="71" t="n"/>
      <c r="BA330" s="248" t="inlineStr">
        <is>
          <t>КИ</t>
        </is>
      </c>
    </row>
    <row r="331">
      <c r="A331" s="390" t="n"/>
      <c r="B331" s="643" t="n"/>
      <c r="C331" s="643" t="n"/>
      <c r="D331" s="643" t="n"/>
      <c r="E331" s="643" t="n"/>
      <c r="F331" s="643" t="n"/>
      <c r="G331" s="643" t="n"/>
      <c r="H331" s="643" t="n"/>
      <c r="I331" s="643" t="n"/>
      <c r="J331" s="643" t="n"/>
      <c r="K331" s="643" t="n"/>
      <c r="L331" s="643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кор</t>
        </is>
      </c>
      <c r="V331" s="694">
        <f>IFERROR(V329/H329,"0")+IFERROR(V330/H330,"0")</f>
        <v/>
      </c>
      <c r="W331" s="694">
        <f>IFERROR(W329/H329,"0")+IFERROR(W330/H330,"0")</f>
        <v/>
      </c>
      <c r="X331" s="694">
        <f>IFERROR(IF(X329="",0,X329),"0")+IFERROR(IF(X330="",0,X330),"0")</f>
        <v/>
      </c>
      <c r="Y331" s="695" t="n"/>
      <c r="Z331" s="695" t="n"/>
    </row>
    <row r="332">
      <c r="A332" s="643" t="n"/>
      <c r="B332" s="643" t="n"/>
      <c r="C332" s="643" t="n"/>
      <c r="D332" s="643" t="n"/>
      <c r="E332" s="643" t="n"/>
      <c r="F332" s="643" t="n"/>
      <c r="G332" s="643" t="n"/>
      <c r="H332" s="643" t="n"/>
      <c r="I332" s="643" t="n"/>
      <c r="J332" s="643" t="n"/>
      <c r="K332" s="643" t="n"/>
      <c r="L332" s="643" t="n"/>
      <c r="M332" s="692" t="n"/>
      <c r="N332" s="693" t="inlineStr">
        <is>
          <t>Итого</t>
        </is>
      </c>
      <c r="O332" s="663" t="n"/>
      <c r="P332" s="663" t="n"/>
      <c r="Q332" s="663" t="n"/>
      <c r="R332" s="663" t="n"/>
      <c r="S332" s="663" t="n"/>
      <c r="T332" s="664" t="n"/>
      <c r="U332" s="43" t="inlineStr">
        <is>
          <t>кг</t>
        </is>
      </c>
      <c r="V332" s="694">
        <f>IFERROR(SUM(V329:V330),"0")</f>
        <v/>
      </c>
      <c r="W332" s="694">
        <f>IFERROR(SUM(W329:W330),"0")</f>
        <v/>
      </c>
      <c r="X332" s="43" t="n"/>
      <c r="Y332" s="695" t="n"/>
      <c r="Z332" s="695" t="n"/>
    </row>
    <row r="333" ht="14.25" customHeight="1">
      <c r="A333" s="381" t="inlineStr">
        <is>
          <t>Сосиски</t>
        </is>
      </c>
      <c r="B333" s="643" t="n"/>
      <c r="C333" s="643" t="n"/>
      <c r="D333" s="643" t="n"/>
      <c r="E333" s="643" t="n"/>
      <c r="F333" s="643" t="n"/>
      <c r="G333" s="643" t="n"/>
      <c r="H333" s="643" t="n"/>
      <c r="I333" s="643" t="n"/>
      <c r="J333" s="643" t="n"/>
      <c r="K333" s="643" t="n"/>
      <c r="L333" s="643" t="n"/>
      <c r="M333" s="643" t="n"/>
      <c r="N333" s="643" t="n"/>
      <c r="O333" s="643" t="n"/>
      <c r="P333" s="643" t="n"/>
      <c r="Q333" s="643" t="n"/>
      <c r="R333" s="643" t="n"/>
      <c r="S333" s="643" t="n"/>
      <c r="T333" s="643" t="n"/>
      <c r="U333" s="643" t="n"/>
      <c r="V333" s="643" t="n"/>
      <c r="W333" s="643" t="n"/>
      <c r="X333" s="643" t="n"/>
      <c r="Y333" s="381" t="n"/>
      <c r="Z333" s="381" t="n"/>
    </row>
    <row r="334" ht="27" customHeight="1">
      <c r="A334" s="64" t="inlineStr">
        <is>
          <t>SU002074</t>
        </is>
      </c>
      <c r="B334" s="64" t="inlineStr">
        <is>
          <t>P002693</t>
        </is>
      </c>
      <c r="C334" s="37" t="n">
        <v>4301051303</v>
      </c>
      <c r="D334" s="382" t="n">
        <v>4607091384246</v>
      </c>
      <c r="E334" s="655" t="n"/>
      <c r="F334" s="687" t="n">
        <v>1.3</v>
      </c>
      <c r="G334" s="38" t="n">
        <v>6</v>
      </c>
      <c r="H334" s="687" t="n">
        <v>7.8</v>
      </c>
      <c r="I334" s="687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2450</v>
      </c>
      <c r="W334" s="69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SU002896</t>
        </is>
      </c>
      <c r="B335" s="64" t="inlineStr">
        <is>
          <t>P003330</t>
        </is>
      </c>
      <c r="C335" s="37" t="n">
        <v>4301051445</v>
      </c>
      <c r="D335" s="382" t="n">
        <v>4680115881976</v>
      </c>
      <c r="E335" s="655" t="n"/>
      <c r="F335" s="687" t="n">
        <v>1.3</v>
      </c>
      <c r="G335" s="38" t="n">
        <v>6</v>
      </c>
      <c r="H335" s="687" t="n">
        <v>7.8</v>
      </c>
      <c r="I335" s="68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7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5" s="689" t="n"/>
      <c r="P335" s="689" t="n"/>
      <c r="Q335" s="689" t="n"/>
      <c r="R335" s="655" t="n"/>
      <c r="S335" s="40" t="inlineStr"/>
      <c r="T335" s="40" t="inlineStr"/>
      <c r="U335" s="41" t="inlineStr">
        <is>
          <t>кг</t>
        </is>
      </c>
      <c r="V335" s="690" t="n">
        <v>0</v>
      </c>
      <c r="W335" s="69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0" t="inlineStr">
        <is>
          <t>КИ</t>
        </is>
      </c>
    </row>
    <row r="336" ht="27" customHeight="1">
      <c r="A336" s="64" t="inlineStr">
        <is>
          <t>SU002205</t>
        </is>
      </c>
      <c r="B336" s="64" t="inlineStr">
        <is>
          <t>P002694</t>
        </is>
      </c>
      <c r="C336" s="37" t="n">
        <v>4301051297</v>
      </c>
      <c r="D336" s="382" t="n">
        <v>4607091384253</v>
      </c>
      <c r="E336" s="655" t="n"/>
      <c r="F336" s="687" t="n">
        <v>0.4</v>
      </c>
      <c r="G336" s="38" t="n">
        <v>6</v>
      </c>
      <c r="H336" s="687" t="n">
        <v>2.4</v>
      </c>
      <c r="I336" s="687" t="n">
        <v>2.684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40</v>
      </c>
      <c r="N336" s="87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6" s="689" t="n"/>
      <c r="P336" s="689" t="n"/>
      <c r="Q336" s="689" t="n"/>
      <c r="R336" s="655" t="n"/>
      <c r="S336" s="40" t="inlineStr"/>
      <c r="T336" s="40" t="inlineStr"/>
      <c r="U336" s="41" t="inlineStr">
        <is>
          <t>кг</t>
        </is>
      </c>
      <c r="V336" s="690" t="n">
        <v>0</v>
      </c>
      <c r="W336" s="691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SU002895</t>
        </is>
      </c>
      <c r="B337" s="64" t="inlineStr">
        <is>
          <t>P003329</t>
        </is>
      </c>
      <c r="C337" s="37" t="n">
        <v>4301051444</v>
      </c>
      <c r="D337" s="382" t="n">
        <v>4680115881969</v>
      </c>
      <c r="E337" s="655" t="n"/>
      <c r="F337" s="687" t="n">
        <v>0.4</v>
      </c>
      <c r="G337" s="38" t="n">
        <v>6</v>
      </c>
      <c r="H337" s="687" t="n">
        <v>2.4</v>
      </c>
      <c r="I337" s="687" t="n">
        <v>2.6</v>
      </c>
      <c r="J337" s="38" t="n">
        <v>156</v>
      </c>
      <c r="K337" s="38" t="inlineStr">
        <is>
          <t>12</t>
        </is>
      </c>
      <c r="L337" s="39" t="inlineStr">
        <is>
          <t>СК2</t>
        </is>
      </c>
      <c r="M337" s="38" t="n">
        <v>40</v>
      </c>
      <c r="N337" s="87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7" s="689" t="n"/>
      <c r="P337" s="689" t="n"/>
      <c r="Q337" s="689" t="n"/>
      <c r="R337" s="655" t="n"/>
      <c r="S337" s="40" t="inlineStr"/>
      <c r="T337" s="40" t="inlineStr"/>
      <c r="U337" s="41" t="inlineStr">
        <is>
          <t>кг</t>
        </is>
      </c>
      <c r="V337" s="690" t="n">
        <v>0</v>
      </c>
      <c r="W337" s="691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52" t="inlineStr">
        <is>
          <t>КИ</t>
        </is>
      </c>
    </row>
    <row r="338">
      <c r="A338" s="390" t="n"/>
      <c r="B338" s="643" t="n"/>
      <c r="C338" s="643" t="n"/>
      <c r="D338" s="643" t="n"/>
      <c r="E338" s="643" t="n"/>
      <c r="F338" s="643" t="n"/>
      <c r="G338" s="643" t="n"/>
      <c r="H338" s="643" t="n"/>
      <c r="I338" s="643" t="n"/>
      <c r="J338" s="643" t="n"/>
      <c r="K338" s="643" t="n"/>
      <c r="L338" s="643" t="n"/>
      <c r="M338" s="692" t="n"/>
      <c r="N338" s="693" t="inlineStr">
        <is>
          <t>Итого</t>
        </is>
      </c>
      <c r="O338" s="663" t="n"/>
      <c r="P338" s="663" t="n"/>
      <c r="Q338" s="663" t="n"/>
      <c r="R338" s="663" t="n"/>
      <c r="S338" s="663" t="n"/>
      <c r="T338" s="664" t="n"/>
      <c r="U338" s="43" t="inlineStr">
        <is>
          <t>кор</t>
        </is>
      </c>
      <c r="V338" s="694">
        <f>IFERROR(V334/H334,"0")+IFERROR(V335/H335,"0")+IFERROR(V336/H336,"0")+IFERROR(V337/H337,"0")</f>
        <v/>
      </c>
      <c r="W338" s="694">
        <f>IFERROR(W334/H334,"0")+IFERROR(W335/H335,"0")+IFERROR(W336/H336,"0")+IFERROR(W337/H337,"0")</f>
        <v/>
      </c>
      <c r="X338" s="694">
        <f>IFERROR(IF(X334="",0,X334),"0")+IFERROR(IF(X335="",0,X335),"0")+IFERROR(IF(X336="",0,X336),"0")+IFERROR(IF(X337="",0,X337),"0")</f>
        <v/>
      </c>
      <c r="Y338" s="695" t="n"/>
      <c r="Z338" s="695" t="n"/>
    </row>
    <row r="339">
      <c r="A339" s="643" t="n"/>
      <c r="B339" s="643" t="n"/>
      <c r="C339" s="643" t="n"/>
      <c r="D339" s="643" t="n"/>
      <c r="E339" s="643" t="n"/>
      <c r="F339" s="643" t="n"/>
      <c r="G339" s="643" t="n"/>
      <c r="H339" s="643" t="n"/>
      <c r="I339" s="643" t="n"/>
      <c r="J339" s="643" t="n"/>
      <c r="K339" s="643" t="n"/>
      <c r="L339" s="643" t="n"/>
      <c r="M339" s="692" t="n"/>
      <c r="N339" s="693" t="inlineStr">
        <is>
          <t>Итого</t>
        </is>
      </c>
      <c r="O339" s="663" t="n"/>
      <c r="P339" s="663" t="n"/>
      <c r="Q339" s="663" t="n"/>
      <c r="R339" s="663" t="n"/>
      <c r="S339" s="663" t="n"/>
      <c r="T339" s="664" t="n"/>
      <c r="U339" s="43" t="inlineStr">
        <is>
          <t>кг</t>
        </is>
      </c>
      <c r="V339" s="694">
        <f>IFERROR(SUM(V334:V337),"0")</f>
        <v/>
      </c>
      <c r="W339" s="694">
        <f>IFERROR(SUM(W334:W337),"0")</f>
        <v/>
      </c>
      <c r="X339" s="43" t="n"/>
      <c r="Y339" s="695" t="n"/>
      <c r="Z339" s="695" t="n"/>
    </row>
    <row r="340" ht="14.25" customHeight="1">
      <c r="A340" s="381" t="inlineStr">
        <is>
          <t>Сардельки</t>
        </is>
      </c>
      <c r="B340" s="643" t="n"/>
      <c r="C340" s="643" t="n"/>
      <c r="D340" s="643" t="n"/>
      <c r="E340" s="643" t="n"/>
      <c r="F340" s="643" t="n"/>
      <c r="G340" s="643" t="n"/>
      <c r="H340" s="643" t="n"/>
      <c r="I340" s="643" t="n"/>
      <c r="J340" s="643" t="n"/>
      <c r="K340" s="643" t="n"/>
      <c r="L340" s="643" t="n"/>
      <c r="M340" s="643" t="n"/>
      <c r="N340" s="643" t="n"/>
      <c r="O340" s="643" t="n"/>
      <c r="P340" s="643" t="n"/>
      <c r="Q340" s="643" t="n"/>
      <c r="R340" s="643" t="n"/>
      <c r="S340" s="643" t="n"/>
      <c r="T340" s="643" t="n"/>
      <c r="U340" s="643" t="n"/>
      <c r="V340" s="643" t="n"/>
      <c r="W340" s="643" t="n"/>
      <c r="X340" s="643" t="n"/>
      <c r="Y340" s="381" t="n"/>
      <c r="Z340" s="381" t="n"/>
    </row>
    <row r="341" ht="27" customHeight="1">
      <c r="A341" s="64" t="inlineStr">
        <is>
          <t>SU002472</t>
        </is>
      </c>
      <c r="B341" s="64" t="inlineStr">
        <is>
          <t>P002973</t>
        </is>
      </c>
      <c r="C341" s="37" t="n">
        <v>4301060322</v>
      </c>
      <c r="D341" s="382" t="n">
        <v>4607091389357</v>
      </c>
      <c r="E341" s="655" t="n"/>
      <c r="F341" s="687" t="n">
        <v>1.3</v>
      </c>
      <c r="G341" s="38" t="n">
        <v>6</v>
      </c>
      <c r="H341" s="687" t="n">
        <v>7.8</v>
      </c>
      <c r="I341" s="687" t="n">
        <v>8.279999999999999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7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1" s="689" t="n"/>
      <c r="P341" s="689" t="n"/>
      <c r="Q341" s="689" t="n"/>
      <c r="R341" s="655" t="n"/>
      <c r="S341" s="40" t="inlineStr"/>
      <c r="T341" s="40" t="inlineStr"/>
      <c r="U341" s="41" t="inlineStr">
        <is>
          <t>кг</t>
        </is>
      </c>
      <c r="V341" s="690" t="n">
        <v>0</v>
      </c>
      <c r="W341" s="691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3" t="inlineStr">
        <is>
          <t>КИ</t>
        </is>
      </c>
    </row>
    <row r="342">
      <c r="A342" s="390" t="n"/>
      <c r="B342" s="643" t="n"/>
      <c r="C342" s="643" t="n"/>
      <c r="D342" s="643" t="n"/>
      <c r="E342" s="643" t="n"/>
      <c r="F342" s="643" t="n"/>
      <c r="G342" s="643" t="n"/>
      <c r="H342" s="643" t="n"/>
      <c r="I342" s="643" t="n"/>
      <c r="J342" s="643" t="n"/>
      <c r="K342" s="643" t="n"/>
      <c r="L342" s="643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кор</t>
        </is>
      </c>
      <c r="V342" s="694">
        <f>IFERROR(V341/H341,"0")</f>
        <v/>
      </c>
      <c r="W342" s="694">
        <f>IFERROR(W341/H341,"0")</f>
        <v/>
      </c>
      <c r="X342" s="694">
        <f>IFERROR(IF(X341="",0,X341),"0")</f>
        <v/>
      </c>
      <c r="Y342" s="695" t="n"/>
      <c r="Z342" s="695" t="n"/>
    </row>
    <row r="343">
      <c r="A343" s="643" t="n"/>
      <c r="B343" s="643" t="n"/>
      <c r="C343" s="643" t="n"/>
      <c r="D343" s="643" t="n"/>
      <c r="E343" s="643" t="n"/>
      <c r="F343" s="643" t="n"/>
      <c r="G343" s="643" t="n"/>
      <c r="H343" s="643" t="n"/>
      <c r="I343" s="643" t="n"/>
      <c r="J343" s="643" t="n"/>
      <c r="K343" s="643" t="n"/>
      <c r="L343" s="643" t="n"/>
      <c r="M343" s="692" t="n"/>
      <c r="N343" s="693" t="inlineStr">
        <is>
          <t>Итого</t>
        </is>
      </c>
      <c r="O343" s="663" t="n"/>
      <c r="P343" s="663" t="n"/>
      <c r="Q343" s="663" t="n"/>
      <c r="R343" s="663" t="n"/>
      <c r="S343" s="663" t="n"/>
      <c r="T343" s="664" t="n"/>
      <c r="U343" s="43" t="inlineStr">
        <is>
          <t>кг</t>
        </is>
      </c>
      <c r="V343" s="694">
        <f>IFERROR(SUM(V341:V341),"0")</f>
        <v/>
      </c>
      <c r="W343" s="694">
        <f>IFERROR(SUM(W341:W341),"0")</f>
        <v/>
      </c>
      <c r="X343" s="43" t="n"/>
      <c r="Y343" s="695" t="n"/>
      <c r="Z343" s="695" t="n"/>
    </row>
    <row r="344" ht="27.75" customHeight="1">
      <c r="A344" s="379" t="inlineStr">
        <is>
          <t>Баварушка</t>
        </is>
      </c>
      <c r="B344" s="686" t="n"/>
      <c r="C344" s="686" t="n"/>
      <c r="D344" s="686" t="n"/>
      <c r="E344" s="686" t="n"/>
      <c r="F344" s="686" t="n"/>
      <c r="G344" s="686" t="n"/>
      <c r="H344" s="686" t="n"/>
      <c r="I344" s="686" t="n"/>
      <c r="J344" s="686" t="n"/>
      <c r="K344" s="686" t="n"/>
      <c r="L344" s="686" t="n"/>
      <c r="M344" s="686" t="n"/>
      <c r="N344" s="686" t="n"/>
      <c r="O344" s="686" t="n"/>
      <c r="P344" s="686" t="n"/>
      <c r="Q344" s="686" t="n"/>
      <c r="R344" s="686" t="n"/>
      <c r="S344" s="686" t="n"/>
      <c r="T344" s="686" t="n"/>
      <c r="U344" s="686" t="n"/>
      <c r="V344" s="686" t="n"/>
      <c r="W344" s="686" t="n"/>
      <c r="X344" s="686" t="n"/>
      <c r="Y344" s="55" t="n"/>
      <c r="Z344" s="55" t="n"/>
    </row>
    <row r="345" ht="16.5" customHeight="1">
      <c r="A345" s="380" t="inlineStr">
        <is>
          <t>Филейбургская</t>
        </is>
      </c>
      <c r="B345" s="643" t="n"/>
      <c r="C345" s="643" t="n"/>
      <c r="D345" s="643" t="n"/>
      <c r="E345" s="643" t="n"/>
      <c r="F345" s="643" t="n"/>
      <c r="G345" s="643" t="n"/>
      <c r="H345" s="643" t="n"/>
      <c r="I345" s="643" t="n"/>
      <c r="J345" s="643" t="n"/>
      <c r="K345" s="643" t="n"/>
      <c r="L345" s="643" t="n"/>
      <c r="M345" s="643" t="n"/>
      <c r="N345" s="643" t="n"/>
      <c r="O345" s="643" t="n"/>
      <c r="P345" s="643" t="n"/>
      <c r="Q345" s="643" t="n"/>
      <c r="R345" s="643" t="n"/>
      <c r="S345" s="643" t="n"/>
      <c r="T345" s="643" t="n"/>
      <c r="U345" s="643" t="n"/>
      <c r="V345" s="643" t="n"/>
      <c r="W345" s="643" t="n"/>
      <c r="X345" s="643" t="n"/>
      <c r="Y345" s="380" t="n"/>
      <c r="Z345" s="380" t="n"/>
    </row>
    <row r="346" ht="14.25" customHeight="1">
      <c r="A346" s="381" t="inlineStr">
        <is>
          <t>Вареные колбасы</t>
        </is>
      </c>
      <c r="B346" s="643" t="n"/>
      <c r="C346" s="643" t="n"/>
      <c r="D346" s="643" t="n"/>
      <c r="E346" s="643" t="n"/>
      <c r="F346" s="643" t="n"/>
      <c r="G346" s="643" t="n"/>
      <c r="H346" s="643" t="n"/>
      <c r="I346" s="643" t="n"/>
      <c r="J346" s="643" t="n"/>
      <c r="K346" s="643" t="n"/>
      <c r="L346" s="643" t="n"/>
      <c r="M346" s="643" t="n"/>
      <c r="N346" s="643" t="n"/>
      <c r="O346" s="643" t="n"/>
      <c r="P346" s="643" t="n"/>
      <c r="Q346" s="643" t="n"/>
      <c r="R346" s="643" t="n"/>
      <c r="S346" s="643" t="n"/>
      <c r="T346" s="643" t="n"/>
      <c r="U346" s="643" t="n"/>
      <c r="V346" s="643" t="n"/>
      <c r="W346" s="643" t="n"/>
      <c r="X346" s="643" t="n"/>
      <c r="Y346" s="381" t="n"/>
      <c r="Z346" s="381" t="n"/>
    </row>
    <row r="347" ht="27" customHeight="1">
      <c r="A347" s="64" t="inlineStr">
        <is>
          <t>SU002477</t>
        </is>
      </c>
      <c r="B347" s="64" t="inlineStr">
        <is>
          <t>P003148</t>
        </is>
      </c>
      <c r="C347" s="37" t="n">
        <v>4301011428</v>
      </c>
      <c r="D347" s="382" t="n">
        <v>4607091389708</v>
      </c>
      <c r="E347" s="655" t="n"/>
      <c r="F347" s="687" t="n">
        <v>0.45</v>
      </c>
      <c r="G347" s="38" t="n">
        <v>6</v>
      </c>
      <c r="H347" s="687" t="n">
        <v>2.7</v>
      </c>
      <c r="I347" s="687" t="n">
        <v>2.9</v>
      </c>
      <c r="J347" s="38" t="n">
        <v>156</v>
      </c>
      <c r="K347" s="38" t="inlineStr">
        <is>
          <t>12</t>
        </is>
      </c>
      <c r="L347" s="39" t="inlineStr">
        <is>
          <t>СК1</t>
        </is>
      </c>
      <c r="M347" s="38" t="n">
        <v>50</v>
      </c>
      <c r="N347" s="87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7" s="689" t="n"/>
      <c r="P347" s="689" t="n"/>
      <c r="Q347" s="689" t="n"/>
      <c r="R347" s="655" t="n"/>
      <c r="S347" s="40" t="inlineStr"/>
      <c r="T347" s="40" t="inlineStr"/>
      <c r="U347" s="41" t="inlineStr">
        <is>
          <t>кг</t>
        </is>
      </c>
      <c r="V347" s="690" t="n">
        <v>0</v>
      </c>
      <c r="W347" s="69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4" t="inlineStr">
        <is>
          <t>КИ</t>
        </is>
      </c>
    </row>
    <row r="348" ht="27" customHeight="1">
      <c r="A348" s="64" t="inlineStr">
        <is>
          <t>SU002476</t>
        </is>
      </c>
      <c r="B348" s="64" t="inlineStr">
        <is>
          <t>P003147</t>
        </is>
      </c>
      <c r="C348" s="37" t="n">
        <v>4301011427</v>
      </c>
      <c r="D348" s="382" t="n">
        <v>4607091389692</v>
      </c>
      <c r="E348" s="655" t="n"/>
      <c r="F348" s="687" t="n">
        <v>0.45</v>
      </c>
      <c r="G348" s="38" t="n">
        <v>6</v>
      </c>
      <c r="H348" s="687" t="n">
        <v>2.7</v>
      </c>
      <c r="I348" s="687" t="n">
        <v>2.9</v>
      </c>
      <c r="J348" s="38" t="n">
        <v>156</v>
      </c>
      <c r="K348" s="38" t="inlineStr">
        <is>
          <t>12</t>
        </is>
      </c>
      <c r="L348" s="39" t="inlineStr">
        <is>
          <t>СК1</t>
        </is>
      </c>
      <c r="M348" s="38" t="n">
        <v>50</v>
      </c>
      <c r="N348" s="87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8" s="689" t="n"/>
      <c r="P348" s="689" t="n"/>
      <c r="Q348" s="689" t="n"/>
      <c r="R348" s="655" t="n"/>
      <c r="S348" s="40" t="inlineStr"/>
      <c r="T348" s="40" t="inlineStr"/>
      <c r="U348" s="41" t="inlineStr">
        <is>
          <t>кг</t>
        </is>
      </c>
      <c r="V348" s="690" t="n">
        <v>0</v>
      </c>
      <c r="W348" s="69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5" t="inlineStr">
        <is>
          <t>КИ</t>
        </is>
      </c>
    </row>
    <row r="349">
      <c r="A349" s="390" t="n"/>
      <c r="B349" s="643" t="n"/>
      <c r="C349" s="643" t="n"/>
      <c r="D349" s="643" t="n"/>
      <c r="E349" s="643" t="n"/>
      <c r="F349" s="643" t="n"/>
      <c r="G349" s="643" t="n"/>
      <c r="H349" s="643" t="n"/>
      <c r="I349" s="643" t="n"/>
      <c r="J349" s="643" t="n"/>
      <c r="K349" s="643" t="n"/>
      <c r="L349" s="643" t="n"/>
      <c r="M349" s="692" t="n"/>
      <c r="N349" s="693" t="inlineStr">
        <is>
          <t>Итого</t>
        </is>
      </c>
      <c r="O349" s="663" t="n"/>
      <c r="P349" s="663" t="n"/>
      <c r="Q349" s="663" t="n"/>
      <c r="R349" s="663" t="n"/>
      <c r="S349" s="663" t="n"/>
      <c r="T349" s="664" t="n"/>
      <c r="U349" s="43" t="inlineStr">
        <is>
          <t>кор</t>
        </is>
      </c>
      <c r="V349" s="694">
        <f>IFERROR(V347/H347,"0")+IFERROR(V348/H348,"0")</f>
        <v/>
      </c>
      <c r="W349" s="694">
        <f>IFERROR(W347/H347,"0")+IFERROR(W348/H348,"0")</f>
        <v/>
      </c>
      <c r="X349" s="694">
        <f>IFERROR(IF(X347="",0,X347),"0")+IFERROR(IF(X348="",0,X348),"0")</f>
        <v/>
      </c>
      <c r="Y349" s="695" t="n"/>
      <c r="Z349" s="695" t="n"/>
    </row>
    <row r="350">
      <c r="A350" s="643" t="n"/>
      <c r="B350" s="643" t="n"/>
      <c r="C350" s="643" t="n"/>
      <c r="D350" s="643" t="n"/>
      <c r="E350" s="643" t="n"/>
      <c r="F350" s="643" t="n"/>
      <c r="G350" s="643" t="n"/>
      <c r="H350" s="643" t="n"/>
      <c r="I350" s="643" t="n"/>
      <c r="J350" s="643" t="n"/>
      <c r="K350" s="643" t="n"/>
      <c r="L350" s="643" t="n"/>
      <c r="M350" s="692" t="n"/>
      <c r="N350" s="693" t="inlineStr">
        <is>
          <t>Итого</t>
        </is>
      </c>
      <c r="O350" s="663" t="n"/>
      <c r="P350" s="663" t="n"/>
      <c r="Q350" s="663" t="n"/>
      <c r="R350" s="663" t="n"/>
      <c r="S350" s="663" t="n"/>
      <c r="T350" s="664" t="n"/>
      <c r="U350" s="43" t="inlineStr">
        <is>
          <t>кг</t>
        </is>
      </c>
      <c r="V350" s="694">
        <f>IFERROR(SUM(V347:V348),"0")</f>
        <v/>
      </c>
      <c r="W350" s="694">
        <f>IFERROR(SUM(W347:W348),"0")</f>
        <v/>
      </c>
      <c r="X350" s="43" t="n"/>
      <c r="Y350" s="695" t="n"/>
      <c r="Z350" s="695" t="n"/>
    </row>
    <row r="351" ht="14.25" customHeight="1">
      <c r="A351" s="381" t="inlineStr">
        <is>
          <t>Копченые колбасы</t>
        </is>
      </c>
      <c r="B351" s="643" t="n"/>
      <c r="C351" s="643" t="n"/>
      <c r="D351" s="643" t="n"/>
      <c r="E351" s="643" t="n"/>
      <c r="F351" s="643" t="n"/>
      <c r="G351" s="643" t="n"/>
      <c r="H351" s="643" t="n"/>
      <c r="I351" s="643" t="n"/>
      <c r="J351" s="643" t="n"/>
      <c r="K351" s="643" t="n"/>
      <c r="L351" s="643" t="n"/>
      <c r="M351" s="643" t="n"/>
      <c r="N351" s="643" t="n"/>
      <c r="O351" s="643" t="n"/>
      <c r="P351" s="643" t="n"/>
      <c r="Q351" s="643" t="n"/>
      <c r="R351" s="643" t="n"/>
      <c r="S351" s="643" t="n"/>
      <c r="T351" s="643" t="n"/>
      <c r="U351" s="643" t="n"/>
      <c r="V351" s="643" t="n"/>
      <c r="W351" s="643" t="n"/>
      <c r="X351" s="643" t="n"/>
      <c r="Y351" s="381" t="n"/>
      <c r="Z351" s="381" t="n"/>
    </row>
    <row r="352" ht="27" customHeight="1">
      <c r="A352" s="64" t="inlineStr">
        <is>
          <t>SU002614</t>
        </is>
      </c>
      <c r="B352" s="64" t="inlineStr">
        <is>
          <t>P003138</t>
        </is>
      </c>
      <c r="C352" s="37" t="n">
        <v>4301031177</v>
      </c>
      <c r="D352" s="382" t="n">
        <v>4607091389753</v>
      </c>
      <c r="E352" s="655" t="n"/>
      <c r="F352" s="687" t="n">
        <v>0.7</v>
      </c>
      <c r="G352" s="38" t="n">
        <v>6</v>
      </c>
      <c r="H352" s="687" t="n">
        <v>4.2</v>
      </c>
      <c r="I352" s="687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0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SU002615</t>
        </is>
      </c>
      <c r="B353" s="64" t="inlineStr">
        <is>
          <t>P003136</t>
        </is>
      </c>
      <c r="C353" s="37" t="n">
        <v>4301031174</v>
      </c>
      <c r="D353" s="382" t="n">
        <v>4607091389760</v>
      </c>
      <c r="E353" s="655" t="n"/>
      <c r="F353" s="687" t="n">
        <v>0.7</v>
      </c>
      <c r="G353" s="38" t="n">
        <v>6</v>
      </c>
      <c r="H353" s="687" t="n">
        <v>4.2</v>
      </c>
      <c r="I353" s="687" t="n">
        <v>4.43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3" s="689" t="n"/>
      <c r="P353" s="689" t="n"/>
      <c r="Q353" s="689" t="n"/>
      <c r="R353" s="655" t="n"/>
      <c r="S353" s="40" t="inlineStr"/>
      <c r="T353" s="40" t="inlineStr"/>
      <c r="U353" s="41" t="inlineStr">
        <is>
          <t>кг</t>
        </is>
      </c>
      <c r="V353" s="690" t="n">
        <v>0</v>
      </c>
      <c r="W353" s="69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SU002613</t>
        </is>
      </c>
      <c r="B354" s="64" t="inlineStr">
        <is>
          <t>P003133</t>
        </is>
      </c>
      <c r="C354" s="37" t="n">
        <v>4301031175</v>
      </c>
      <c r="D354" s="382" t="n">
        <v>4607091389746</v>
      </c>
      <c r="E354" s="655" t="n"/>
      <c r="F354" s="687" t="n">
        <v>0.7</v>
      </c>
      <c r="G354" s="38" t="n">
        <v>6</v>
      </c>
      <c r="H354" s="687" t="n">
        <v>4.2</v>
      </c>
      <c r="I354" s="687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4" s="689" t="n"/>
      <c r="P354" s="689" t="n"/>
      <c r="Q354" s="689" t="n"/>
      <c r="R354" s="655" t="n"/>
      <c r="S354" s="40" t="inlineStr"/>
      <c r="T354" s="40" t="inlineStr"/>
      <c r="U354" s="41" t="inlineStr">
        <is>
          <t>кг</t>
        </is>
      </c>
      <c r="V354" s="690" t="n">
        <v>0</v>
      </c>
      <c r="W354" s="69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37.5" customHeight="1">
      <c r="A355" s="64" t="inlineStr">
        <is>
          <t>SU003035</t>
        </is>
      </c>
      <c r="B355" s="64" t="inlineStr">
        <is>
          <t>P003496</t>
        </is>
      </c>
      <c r="C355" s="37" t="n">
        <v>4301031236</v>
      </c>
      <c r="D355" s="382" t="n">
        <v>4680115882928</v>
      </c>
      <c r="E355" s="655" t="n"/>
      <c r="F355" s="687" t="n">
        <v>0.28</v>
      </c>
      <c r="G355" s="38" t="n">
        <v>6</v>
      </c>
      <c r="H355" s="687" t="n">
        <v>1.68</v>
      </c>
      <c r="I355" s="687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35</v>
      </c>
      <c r="N355" s="88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5" s="689" t="n"/>
      <c r="P355" s="689" t="n"/>
      <c r="Q355" s="689" t="n"/>
      <c r="R355" s="655" t="n"/>
      <c r="S355" s="40" t="inlineStr"/>
      <c r="T355" s="40" t="inlineStr"/>
      <c r="U355" s="41" t="inlineStr">
        <is>
          <t>кг</t>
        </is>
      </c>
      <c r="V355" s="690" t="n">
        <v>0</v>
      </c>
      <c r="W355" s="691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SU003083</t>
        </is>
      </c>
      <c r="B356" s="64" t="inlineStr">
        <is>
          <t>P003646</t>
        </is>
      </c>
      <c r="C356" s="37" t="n">
        <v>4301031257</v>
      </c>
      <c r="D356" s="382" t="n">
        <v>4680115883147</v>
      </c>
      <c r="E356" s="655" t="n"/>
      <c r="F356" s="687" t="n">
        <v>0.28</v>
      </c>
      <c r="G356" s="38" t="n">
        <v>6</v>
      </c>
      <c r="H356" s="687" t="n">
        <v>1.68</v>
      </c>
      <c r="I356" s="68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0</v>
      </c>
      <c r="W356" s="69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SU002538</t>
        </is>
      </c>
      <c r="B357" s="64" t="inlineStr">
        <is>
          <t>P003139</t>
        </is>
      </c>
      <c r="C357" s="37" t="n">
        <v>4301031178</v>
      </c>
      <c r="D357" s="382" t="n">
        <v>4607091384338</v>
      </c>
      <c r="E357" s="655" t="n"/>
      <c r="F357" s="687" t="n">
        <v>0.35</v>
      </c>
      <c r="G357" s="38" t="n">
        <v>6</v>
      </c>
      <c r="H357" s="687" t="n">
        <v>2.1</v>
      </c>
      <c r="I357" s="68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37.5" customHeight="1">
      <c r="A358" s="64" t="inlineStr">
        <is>
          <t>SU003079</t>
        </is>
      </c>
      <c r="B358" s="64" t="inlineStr">
        <is>
          <t>P003643</t>
        </is>
      </c>
      <c r="C358" s="37" t="n">
        <v>4301031254</v>
      </c>
      <c r="D358" s="382" t="n">
        <v>4680115883154</v>
      </c>
      <c r="E358" s="655" t="n"/>
      <c r="F358" s="687" t="n">
        <v>0.28</v>
      </c>
      <c r="G358" s="38" t="n">
        <v>6</v>
      </c>
      <c r="H358" s="687" t="n">
        <v>1.68</v>
      </c>
      <c r="I358" s="68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0</v>
      </c>
      <c r="W358" s="69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37.5" customHeight="1">
      <c r="A359" s="64" t="inlineStr">
        <is>
          <t>SU002602</t>
        </is>
      </c>
      <c r="B359" s="64" t="inlineStr">
        <is>
          <t>P003132</t>
        </is>
      </c>
      <c r="C359" s="37" t="n">
        <v>4301031171</v>
      </c>
      <c r="D359" s="382" t="n">
        <v>4607091389524</v>
      </c>
      <c r="E359" s="655" t="n"/>
      <c r="F359" s="687" t="n">
        <v>0.35</v>
      </c>
      <c r="G359" s="38" t="n">
        <v>6</v>
      </c>
      <c r="H359" s="687" t="n">
        <v>2.1</v>
      </c>
      <c r="I359" s="687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0</v>
      </c>
      <c r="W359" s="691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SU003080</t>
        </is>
      </c>
      <c r="B360" s="64" t="inlineStr">
        <is>
          <t>P003647</t>
        </is>
      </c>
      <c r="C360" s="37" t="n">
        <v>4301031258</v>
      </c>
      <c r="D360" s="382" t="n">
        <v>4680115883161</v>
      </c>
      <c r="E360" s="655" t="n"/>
      <c r="F360" s="687" t="n">
        <v>0.28</v>
      </c>
      <c r="G360" s="38" t="n">
        <v>6</v>
      </c>
      <c r="H360" s="687" t="n">
        <v>1.68</v>
      </c>
      <c r="I360" s="687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SU002603</t>
        </is>
      </c>
      <c r="B361" s="64" t="inlineStr">
        <is>
          <t>P003131</t>
        </is>
      </c>
      <c r="C361" s="37" t="n">
        <v>4301031170</v>
      </c>
      <c r="D361" s="382" t="n">
        <v>4607091384345</v>
      </c>
      <c r="E361" s="655" t="n"/>
      <c r="F361" s="687" t="n">
        <v>0.35</v>
      </c>
      <c r="G361" s="38" t="n">
        <v>6</v>
      </c>
      <c r="H361" s="687" t="n">
        <v>2.1</v>
      </c>
      <c r="I361" s="687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0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SU003081</t>
        </is>
      </c>
      <c r="B362" s="64" t="inlineStr">
        <is>
          <t>P003645</t>
        </is>
      </c>
      <c r="C362" s="37" t="n">
        <v>4301031256</v>
      </c>
      <c r="D362" s="382" t="n">
        <v>4680115883178</v>
      </c>
      <c r="E362" s="655" t="n"/>
      <c r="F362" s="687" t="n">
        <v>0.28</v>
      </c>
      <c r="G362" s="38" t="n">
        <v>6</v>
      </c>
      <c r="H362" s="687" t="n">
        <v>1.68</v>
      </c>
      <c r="I362" s="687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SU002606</t>
        </is>
      </c>
      <c r="B363" s="64" t="inlineStr">
        <is>
          <t>P003134</t>
        </is>
      </c>
      <c r="C363" s="37" t="n">
        <v>4301031172</v>
      </c>
      <c r="D363" s="382" t="n">
        <v>4607091389531</v>
      </c>
      <c r="E363" s="655" t="n"/>
      <c r="F363" s="687" t="n">
        <v>0.35</v>
      </c>
      <c r="G363" s="38" t="n">
        <v>6</v>
      </c>
      <c r="H363" s="687" t="n">
        <v>2.1</v>
      </c>
      <c r="I363" s="687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0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SU003082</t>
        </is>
      </c>
      <c r="B364" s="64" t="inlineStr">
        <is>
          <t>P003644</t>
        </is>
      </c>
      <c r="C364" s="37" t="n">
        <v>4301031255</v>
      </c>
      <c r="D364" s="382" t="n">
        <v>4680115883185</v>
      </c>
      <c r="E364" s="655" t="n"/>
      <c r="F364" s="687" t="n">
        <v>0.28</v>
      </c>
      <c r="G364" s="38" t="n">
        <v>6</v>
      </c>
      <c r="H364" s="687" t="n">
        <v>1.68</v>
      </c>
      <c r="I364" s="687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0" t="inlineStr">
        <is>
          <t>В/к колбасы «Филейбургская с душистым чесноком» срез Фикс.вес 0,28 фиброуз в/у Баварушка</t>
        </is>
      </c>
      <c r="O364" s="689" t="n"/>
      <c r="P364" s="689" t="n"/>
      <c r="Q364" s="689" t="n"/>
      <c r="R364" s="655" t="n"/>
      <c r="S364" s="40" t="inlineStr"/>
      <c r="T364" s="40" t="inlineStr"/>
      <c r="U364" s="41" t="inlineStr">
        <is>
          <t>кг</t>
        </is>
      </c>
      <c r="V364" s="690" t="n">
        <v>0</v>
      </c>
      <c r="W364" s="69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>
      <c r="A365" s="390" t="n"/>
      <c r="B365" s="643" t="n"/>
      <c r="C365" s="643" t="n"/>
      <c r="D365" s="643" t="n"/>
      <c r="E365" s="643" t="n"/>
      <c r="F365" s="643" t="n"/>
      <c r="G365" s="643" t="n"/>
      <c r="H365" s="643" t="n"/>
      <c r="I365" s="643" t="n"/>
      <c r="J365" s="643" t="n"/>
      <c r="K365" s="643" t="n"/>
      <c r="L365" s="643" t="n"/>
      <c r="M365" s="692" t="n"/>
      <c r="N365" s="693" t="inlineStr">
        <is>
          <t>Итого</t>
        </is>
      </c>
      <c r="O365" s="663" t="n"/>
      <c r="P365" s="663" t="n"/>
      <c r="Q365" s="663" t="n"/>
      <c r="R365" s="663" t="n"/>
      <c r="S365" s="663" t="n"/>
      <c r="T365" s="664" t="n"/>
      <c r="U365" s="43" t="inlineStr">
        <is>
          <t>кор</t>
        </is>
      </c>
      <c r="V365" s="694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/>
      </c>
      <c r="W365" s="694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/>
      </c>
      <c r="X365" s="694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/>
      </c>
      <c r="Y365" s="695" t="n"/>
      <c r="Z365" s="695" t="n"/>
    </row>
    <row r="366">
      <c r="A366" s="643" t="n"/>
      <c r="B366" s="643" t="n"/>
      <c r="C366" s="643" t="n"/>
      <c r="D366" s="643" t="n"/>
      <c r="E366" s="643" t="n"/>
      <c r="F366" s="643" t="n"/>
      <c r="G366" s="643" t="n"/>
      <c r="H366" s="643" t="n"/>
      <c r="I366" s="643" t="n"/>
      <c r="J366" s="643" t="n"/>
      <c r="K366" s="643" t="n"/>
      <c r="L366" s="643" t="n"/>
      <c r="M366" s="692" t="n"/>
      <c r="N366" s="693" t="inlineStr">
        <is>
          <t>Итого</t>
        </is>
      </c>
      <c r="O366" s="663" t="n"/>
      <c r="P366" s="663" t="n"/>
      <c r="Q366" s="663" t="n"/>
      <c r="R366" s="663" t="n"/>
      <c r="S366" s="663" t="n"/>
      <c r="T366" s="664" t="n"/>
      <c r="U366" s="43" t="inlineStr">
        <is>
          <t>кг</t>
        </is>
      </c>
      <c r="V366" s="694">
        <f>IFERROR(SUM(V352:V364),"0")</f>
        <v/>
      </c>
      <c r="W366" s="694">
        <f>IFERROR(SUM(W352:W364),"0")</f>
        <v/>
      </c>
      <c r="X366" s="43" t="n"/>
      <c r="Y366" s="695" t="n"/>
      <c r="Z366" s="695" t="n"/>
    </row>
    <row r="367" ht="14.25" customHeight="1">
      <c r="A367" s="381" t="inlineStr">
        <is>
          <t>Сосиски</t>
        </is>
      </c>
      <c r="B367" s="643" t="n"/>
      <c r="C367" s="643" t="n"/>
      <c r="D367" s="643" t="n"/>
      <c r="E367" s="643" t="n"/>
      <c r="F367" s="643" t="n"/>
      <c r="G367" s="643" t="n"/>
      <c r="H367" s="643" t="n"/>
      <c r="I367" s="643" t="n"/>
      <c r="J367" s="643" t="n"/>
      <c r="K367" s="643" t="n"/>
      <c r="L367" s="643" t="n"/>
      <c r="M367" s="643" t="n"/>
      <c r="N367" s="643" t="n"/>
      <c r="O367" s="643" t="n"/>
      <c r="P367" s="643" t="n"/>
      <c r="Q367" s="643" t="n"/>
      <c r="R367" s="643" t="n"/>
      <c r="S367" s="643" t="n"/>
      <c r="T367" s="643" t="n"/>
      <c r="U367" s="643" t="n"/>
      <c r="V367" s="643" t="n"/>
      <c r="W367" s="643" t="n"/>
      <c r="X367" s="643" t="n"/>
      <c r="Y367" s="381" t="n"/>
      <c r="Z367" s="381" t="n"/>
    </row>
    <row r="368" ht="27" customHeight="1">
      <c r="A368" s="64" t="inlineStr">
        <is>
          <t>SU002448</t>
        </is>
      </c>
      <c r="B368" s="64" t="inlineStr">
        <is>
          <t>P002914</t>
        </is>
      </c>
      <c r="C368" s="37" t="n">
        <v>4301051258</v>
      </c>
      <c r="D368" s="382" t="n">
        <v>4607091389685</v>
      </c>
      <c r="E368" s="655" t="n"/>
      <c r="F368" s="687" t="n">
        <v>1.3</v>
      </c>
      <c r="G368" s="38" t="n">
        <v>6</v>
      </c>
      <c r="H368" s="687" t="n">
        <v>7.8</v>
      </c>
      <c r="I368" s="687" t="n">
        <v>8.346</v>
      </c>
      <c r="J368" s="38" t="n">
        <v>56</v>
      </c>
      <c r="K368" s="38" t="inlineStr">
        <is>
          <t>8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IFERROR(IF(W368=0,"",ROUNDUP(W368/H368,0)*0.02175),"")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SU002557</t>
        </is>
      </c>
      <c r="B369" s="64" t="inlineStr">
        <is>
          <t>P003318</t>
        </is>
      </c>
      <c r="C369" s="37" t="n">
        <v>4301051431</v>
      </c>
      <c r="D369" s="382" t="n">
        <v>4607091389654</v>
      </c>
      <c r="E369" s="655" t="n"/>
      <c r="F369" s="687" t="n">
        <v>0.33</v>
      </c>
      <c r="G369" s="38" t="n">
        <v>6</v>
      </c>
      <c r="H369" s="687" t="n">
        <v>1.98</v>
      </c>
      <c r="I369" s="687" t="n">
        <v>2.258</v>
      </c>
      <c r="J369" s="38" t="n">
        <v>156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9" s="689" t="n"/>
      <c r="P369" s="689" t="n"/>
      <c r="Q369" s="689" t="n"/>
      <c r="R369" s="655" t="n"/>
      <c r="S369" s="40" t="inlineStr"/>
      <c r="T369" s="40" t="inlineStr"/>
      <c r="U369" s="41" t="inlineStr">
        <is>
          <t>кг</t>
        </is>
      </c>
      <c r="V369" s="690" t="n">
        <v>0</v>
      </c>
      <c r="W369" s="69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0" t="inlineStr">
        <is>
          <t>КИ</t>
        </is>
      </c>
    </row>
    <row r="370" ht="27" customHeight="1">
      <c r="A370" s="64" t="inlineStr">
        <is>
          <t>SU002285</t>
        </is>
      </c>
      <c r="B370" s="64" t="inlineStr">
        <is>
          <t>P002969</t>
        </is>
      </c>
      <c r="C370" s="37" t="n">
        <v>4301051284</v>
      </c>
      <c r="D370" s="382" t="n">
        <v>4607091384352</v>
      </c>
      <c r="E370" s="655" t="n"/>
      <c r="F370" s="687" t="n">
        <v>0.6</v>
      </c>
      <c r="G370" s="38" t="n">
        <v>4</v>
      </c>
      <c r="H370" s="687" t="n">
        <v>2.4</v>
      </c>
      <c r="I370" s="687" t="n">
        <v>2.646</v>
      </c>
      <c r="J370" s="38" t="n">
        <v>120</v>
      </c>
      <c r="K370" s="38" t="inlineStr">
        <is>
          <t>12</t>
        </is>
      </c>
      <c r="L370" s="39" t="inlineStr">
        <is>
          <t>СК3</t>
        </is>
      </c>
      <c r="M370" s="38" t="n">
        <v>45</v>
      </c>
      <c r="N370" s="89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0" s="689" t="n"/>
      <c r="P370" s="689" t="n"/>
      <c r="Q370" s="689" t="n"/>
      <c r="R370" s="655" t="n"/>
      <c r="S370" s="40" t="inlineStr"/>
      <c r="T370" s="40" t="inlineStr"/>
      <c r="U370" s="41" t="inlineStr">
        <is>
          <t>кг</t>
        </is>
      </c>
      <c r="V370" s="690" t="n">
        <v>0</v>
      </c>
      <c r="W370" s="691">
        <f>IFERROR(IF(V370="",0,CEILING((V370/$H370),1)*$H370),"")</f>
        <v/>
      </c>
      <c r="X370" s="42">
        <f>IFERROR(IF(W370=0,"",ROUNDUP(W370/H370,0)*0.00937),"")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SU002419</t>
        </is>
      </c>
      <c r="B371" s="64" t="inlineStr">
        <is>
          <t>P002913</t>
        </is>
      </c>
      <c r="C371" s="37" t="n">
        <v>4301051257</v>
      </c>
      <c r="D371" s="382" t="n">
        <v>4607091389661</v>
      </c>
      <c r="E371" s="655" t="n"/>
      <c r="F371" s="687" t="n">
        <v>0.55</v>
      </c>
      <c r="G371" s="38" t="n">
        <v>4</v>
      </c>
      <c r="H371" s="687" t="n">
        <v>2.2</v>
      </c>
      <c r="I371" s="687" t="n">
        <v>2.492</v>
      </c>
      <c r="J371" s="38" t="n">
        <v>120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1" s="689" t="n"/>
      <c r="P371" s="689" t="n"/>
      <c r="Q371" s="689" t="n"/>
      <c r="R371" s="655" t="n"/>
      <c r="S371" s="40" t="inlineStr"/>
      <c r="T371" s="40" t="inlineStr"/>
      <c r="U371" s="41" t="inlineStr">
        <is>
          <t>кг</t>
        </is>
      </c>
      <c r="V371" s="690" t="n">
        <v>0</v>
      </c>
      <c r="W371" s="691">
        <f>IFERROR(IF(V371="",0,CEILING((V371/$H371),1)*$H371),"")</f>
        <v/>
      </c>
      <c r="X371" s="42">
        <f>IFERROR(IF(W371=0,"",ROUNDUP(W371/H371,0)*0.00937),"")</f>
        <v/>
      </c>
      <c r="Y371" s="69" t="inlineStr"/>
      <c r="Z371" s="70" t="inlineStr"/>
      <c r="AD371" s="71" t="n"/>
      <c r="BA371" s="272" t="inlineStr">
        <is>
          <t>КИ</t>
        </is>
      </c>
    </row>
    <row r="372">
      <c r="A372" s="390" t="n"/>
      <c r="B372" s="643" t="n"/>
      <c r="C372" s="643" t="n"/>
      <c r="D372" s="643" t="n"/>
      <c r="E372" s="643" t="n"/>
      <c r="F372" s="643" t="n"/>
      <c r="G372" s="643" t="n"/>
      <c r="H372" s="643" t="n"/>
      <c r="I372" s="643" t="n"/>
      <c r="J372" s="643" t="n"/>
      <c r="K372" s="643" t="n"/>
      <c r="L372" s="643" t="n"/>
      <c r="M372" s="692" t="n"/>
      <c r="N372" s="693" t="inlineStr">
        <is>
          <t>Итого</t>
        </is>
      </c>
      <c r="O372" s="663" t="n"/>
      <c r="P372" s="663" t="n"/>
      <c r="Q372" s="663" t="n"/>
      <c r="R372" s="663" t="n"/>
      <c r="S372" s="663" t="n"/>
      <c r="T372" s="664" t="n"/>
      <c r="U372" s="43" t="inlineStr">
        <is>
          <t>кор</t>
        </is>
      </c>
      <c r="V372" s="694">
        <f>IFERROR(V368/H368,"0")+IFERROR(V369/H369,"0")+IFERROR(V370/H370,"0")+IFERROR(V371/H371,"0")</f>
        <v/>
      </c>
      <c r="W372" s="694">
        <f>IFERROR(W368/H368,"0")+IFERROR(W369/H369,"0")+IFERROR(W370/H370,"0")+IFERROR(W371/H371,"0")</f>
        <v/>
      </c>
      <c r="X372" s="694">
        <f>IFERROR(IF(X368="",0,X368),"0")+IFERROR(IF(X369="",0,X369),"0")+IFERROR(IF(X370="",0,X370),"0")+IFERROR(IF(X371="",0,X371),"0")</f>
        <v/>
      </c>
      <c r="Y372" s="695" t="n"/>
      <c r="Z372" s="695" t="n"/>
    </row>
    <row r="373">
      <c r="A373" s="643" t="n"/>
      <c r="B373" s="643" t="n"/>
      <c r="C373" s="643" t="n"/>
      <c r="D373" s="643" t="n"/>
      <c r="E373" s="643" t="n"/>
      <c r="F373" s="643" t="n"/>
      <c r="G373" s="643" t="n"/>
      <c r="H373" s="643" t="n"/>
      <c r="I373" s="643" t="n"/>
      <c r="J373" s="643" t="n"/>
      <c r="K373" s="643" t="n"/>
      <c r="L373" s="643" t="n"/>
      <c r="M373" s="692" t="n"/>
      <c r="N373" s="693" t="inlineStr">
        <is>
          <t>Итого</t>
        </is>
      </c>
      <c r="O373" s="663" t="n"/>
      <c r="P373" s="663" t="n"/>
      <c r="Q373" s="663" t="n"/>
      <c r="R373" s="663" t="n"/>
      <c r="S373" s="663" t="n"/>
      <c r="T373" s="664" t="n"/>
      <c r="U373" s="43" t="inlineStr">
        <is>
          <t>кг</t>
        </is>
      </c>
      <c r="V373" s="694">
        <f>IFERROR(SUM(V368:V371),"0")</f>
        <v/>
      </c>
      <c r="W373" s="694">
        <f>IFERROR(SUM(W368:W371),"0")</f>
        <v/>
      </c>
      <c r="X373" s="43" t="n"/>
      <c r="Y373" s="695" t="n"/>
      <c r="Z373" s="695" t="n"/>
    </row>
    <row r="374" ht="14.25" customHeight="1">
      <c r="A374" s="381" t="inlineStr">
        <is>
          <t>Сардельки</t>
        </is>
      </c>
      <c r="B374" s="643" t="n"/>
      <c r="C374" s="643" t="n"/>
      <c r="D374" s="643" t="n"/>
      <c r="E374" s="643" t="n"/>
      <c r="F374" s="643" t="n"/>
      <c r="G374" s="643" t="n"/>
      <c r="H374" s="643" t="n"/>
      <c r="I374" s="643" t="n"/>
      <c r="J374" s="643" t="n"/>
      <c r="K374" s="643" t="n"/>
      <c r="L374" s="643" t="n"/>
      <c r="M374" s="643" t="n"/>
      <c r="N374" s="643" t="n"/>
      <c r="O374" s="643" t="n"/>
      <c r="P374" s="643" t="n"/>
      <c r="Q374" s="643" t="n"/>
      <c r="R374" s="643" t="n"/>
      <c r="S374" s="643" t="n"/>
      <c r="T374" s="643" t="n"/>
      <c r="U374" s="643" t="n"/>
      <c r="V374" s="643" t="n"/>
      <c r="W374" s="643" t="n"/>
      <c r="X374" s="643" t="n"/>
      <c r="Y374" s="381" t="n"/>
      <c r="Z374" s="381" t="n"/>
    </row>
    <row r="375" ht="27" customHeight="1">
      <c r="A375" s="64" t="inlineStr">
        <is>
          <t>SU002846</t>
        </is>
      </c>
      <c r="B375" s="64" t="inlineStr">
        <is>
          <t>P003254</t>
        </is>
      </c>
      <c r="C375" s="37" t="n">
        <v>4301060352</v>
      </c>
      <c r="D375" s="382" t="n">
        <v>4680115881648</v>
      </c>
      <c r="E375" s="655" t="n"/>
      <c r="F375" s="687" t="n">
        <v>1</v>
      </c>
      <c r="G375" s="38" t="n">
        <v>4</v>
      </c>
      <c r="H375" s="687" t="n">
        <v>4</v>
      </c>
      <c r="I375" s="687" t="n">
        <v>4.404</v>
      </c>
      <c r="J375" s="38" t="n">
        <v>104</v>
      </c>
      <c r="K375" s="38" t="inlineStr">
        <is>
          <t>8</t>
        </is>
      </c>
      <c r="L375" s="39" t="inlineStr">
        <is>
          <t>СК2</t>
        </is>
      </c>
      <c r="M375" s="38" t="n">
        <v>35</v>
      </c>
      <c r="N375" s="89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5" s="689" t="n"/>
      <c r="P375" s="689" t="n"/>
      <c r="Q375" s="689" t="n"/>
      <c r="R375" s="655" t="n"/>
      <c r="S375" s="40" t="inlineStr"/>
      <c r="T375" s="40" t="inlineStr"/>
      <c r="U375" s="41" t="inlineStr">
        <is>
          <t>кг</t>
        </is>
      </c>
      <c r="V375" s="690" t="n">
        <v>0</v>
      </c>
      <c r="W375" s="691">
        <f>IFERROR(IF(V375="",0,CEILING((V375/$H375),1)*$H375),"")</f>
        <v/>
      </c>
      <c r="X375" s="42">
        <f>IFERROR(IF(W375=0,"",ROUNDUP(W375/H375,0)*0.01196),"")</f>
        <v/>
      </c>
      <c r="Y375" s="69" t="inlineStr"/>
      <c r="Z375" s="70" t="inlineStr"/>
      <c r="AD375" s="71" t="n"/>
      <c r="BA375" s="273" t="inlineStr">
        <is>
          <t>КИ</t>
        </is>
      </c>
    </row>
    <row r="376">
      <c r="A376" s="390" t="n"/>
      <c r="B376" s="643" t="n"/>
      <c r="C376" s="643" t="n"/>
      <c r="D376" s="643" t="n"/>
      <c r="E376" s="643" t="n"/>
      <c r="F376" s="643" t="n"/>
      <c r="G376" s="643" t="n"/>
      <c r="H376" s="643" t="n"/>
      <c r="I376" s="643" t="n"/>
      <c r="J376" s="643" t="n"/>
      <c r="K376" s="643" t="n"/>
      <c r="L376" s="643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кор</t>
        </is>
      </c>
      <c r="V376" s="694">
        <f>IFERROR(V375/H375,"0")</f>
        <v/>
      </c>
      <c r="W376" s="694">
        <f>IFERROR(W375/H375,"0")</f>
        <v/>
      </c>
      <c r="X376" s="694">
        <f>IFERROR(IF(X375="",0,X375),"0")</f>
        <v/>
      </c>
      <c r="Y376" s="695" t="n"/>
      <c r="Z376" s="695" t="n"/>
    </row>
    <row r="377">
      <c r="A377" s="643" t="n"/>
      <c r="B377" s="643" t="n"/>
      <c r="C377" s="643" t="n"/>
      <c r="D377" s="643" t="n"/>
      <c r="E377" s="643" t="n"/>
      <c r="F377" s="643" t="n"/>
      <c r="G377" s="643" t="n"/>
      <c r="H377" s="643" t="n"/>
      <c r="I377" s="643" t="n"/>
      <c r="J377" s="643" t="n"/>
      <c r="K377" s="643" t="n"/>
      <c r="L377" s="643" t="n"/>
      <c r="M377" s="692" t="n"/>
      <c r="N377" s="693" t="inlineStr">
        <is>
          <t>Итого</t>
        </is>
      </c>
      <c r="O377" s="663" t="n"/>
      <c r="P377" s="663" t="n"/>
      <c r="Q377" s="663" t="n"/>
      <c r="R377" s="663" t="n"/>
      <c r="S377" s="663" t="n"/>
      <c r="T377" s="664" t="n"/>
      <c r="U377" s="43" t="inlineStr">
        <is>
          <t>кг</t>
        </is>
      </c>
      <c r="V377" s="694">
        <f>IFERROR(SUM(V375:V375),"0")</f>
        <v/>
      </c>
      <c r="W377" s="694">
        <f>IFERROR(SUM(W375:W375),"0")</f>
        <v/>
      </c>
      <c r="X377" s="43" t="n"/>
      <c r="Y377" s="695" t="n"/>
      <c r="Z377" s="695" t="n"/>
    </row>
    <row r="378" ht="14.25" customHeight="1">
      <c r="A378" s="381" t="inlineStr">
        <is>
          <t>Сырокопченые колбасы</t>
        </is>
      </c>
      <c r="B378" s="643" t="n"/>
      <c r="C378" s="643" t="n"/>
      <c r="D378" s="643" t="n"/>
      <c r="E378" s="643" t="n"/>
      <c r="F378" s="643" t="n"/>
      <c r="G378" s="643" t="n"/>
      <c r="H378" s="643" t="n"/>
      <c r="I378" s="643" t="n"/>
      <c r="J378" s="643" t="n"/>
      <c r="K378" s="643" t="n"/>
      <c r="L378" s="643" t="n"/>
      <c r="M378" s="643" t="n"/>
      <c r="N378" s="643" t="n"/>
      <c r="O378" s="643" t="n"/>
      <c r="P378" s="643" t="n"/>
      <c r="Q378" s="643" t="n"/>
      <c r="R378" s="643" t="n"/>
      <c r="S378" s="643" t="n"/>
      <c r="T378" s="643" t="n"/>
      <c r="U378" s="643" t="n"/>
      <c r="V378" s="643" t="n"/>
      <c r="W378" s="643" t="n"/>
      <c r="X378" s="643" t="n"/>
      <c r="Y378" s="381" t="n"/>
      <c r="Z378" s="381" t="n"/>
    </row>
    <row r="379" ht="27" customHeight="1">
      <c r="A379" s="64" t="inlineStr">
        <is>
          <t>SU003280</t>
        </is>
      </c>
      <c r="B379" s="64" t="inlineStr">
        <is>
          <t>P003776</t>
        </is>
      </c>
      <c r="C379" s="37" t="n">
        <v>4301032046</v>
      </c>
      <c r="D379" s="382" t="n">
        <v>4680115884359</v>
      </c>
      <c r="E379" s="655" t="n"/>
      <c r="F379" s="687" t="n">
        <v>0.06</v>
      </c>
      <c r="G379" s="38" t="n">
        <v>20</v>
      </c>
      <c r="H379" s="687" t="n">
        <v>1.2</v>
      </c>
      <c r="I379" s="687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«Балыкбургская с мраморным балыком и нотками кориандра» ф/в 0,06 нарезка ТМ «Баварушка»</t>
        </is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SU003277</t>
        </is>
      </c>
      <c r="B380" s="64" t="inlineStr">
        <is>
          <t>P003775</t>
        </is>
      </c>
      <c r="C380" s="37" t="n">
        <v>4301032045</v>
      </c>
      <c r="D380" s="382" t="n">
        <v>4680115884335</v>
      </c>
      <c r="E380" s="655" t="n"/>
      <c r="F380" s="687" t="n">
        <v>0.06</v>
      </c>
      <c r="G380" s="38" t="n">
        <v>20</v>
      </c>
      <c r="H380" s="687" t="n">
        <v>1.2</v>
      </c>
      <c r="I380" s="687" t="n">
        <v>1.8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60</v>
      </c>
      <c r="N380" s="897" t="inlineStr">
        <is>
          <t>с/к колбасы «Филейбургская зернистая» ф/в 0,06 нарезка ТМ «Баварушка»</t>
        </is>
      </c>
      <c r="O380" s="689" t="n"/>
      <c r="P380" s="689" t="n"/>
      <c r="Q380" s="689" t="n"/>
      <c r="R380" s="655" t="n"/>
      <c r="S380" s="40" t="inlineStr"/>
      <c r="T380" s="40" t="inlineStr"/>
      <c r="U380" s="41" t="inlineStr">
        <is>
          <t>кг</t>
        </is>
      </c>
      <c r="V380" s="690" t="n">
        <v>0</v>
      </c>
      <c r="W380" s="691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SU003278</t>
        </is>
      </c>
      <c r="B381" s="64" t="inlineStr">
        <is>
          <t>P003777</t>
        </is>
      </c>
      <c r="C381" s="37" t="n">
        <v>4301032047</v>
      </c>
      <c r="D381" s="382" t="n">
        <v>4680115884342</v>
      </c>
      <c r="E381" s="655" t="n"/>
      <c r="F381" s="687" t="n">
        <v>0.06</v>
      </c>
      <c r="G381" s="38" t="n">
        <v>20</v>
      </c>
      <c r="H381" s="687" t="n">
        <v>1.2</v>
      </c>
      <c r="I381" s="687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8" t="inlineStr">
        <is>
          <t>с/к колбасы «Филейбургская с ароматными пряностями» ф/в 0,06 нарезка ТМ «Баварушка»</t>
        </is>
      </c>
      <c r="O381" s="689" t="n"/>
      <c r="P381" s="689" t="n"/>
      <c r="Q381" s="689" t="n"/>
      <c r="R381" s="655" t="n"/>
      <c r="S381" s="40" t="inlineStr"/>
      <c r="T381" s="40" t="inlineStr"/>
      <c r="U381" s="41" t="inlineStr">
        <is>
          <t>кг</t>
        </is>
      </c>
      <c r="V381" s="690" t="n">
        <v>0</v>
      </c>
      <c r="W381" s="691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SU003281</t>
        </is>
      </c>
      <c r="B382" s="64" t="inlineStr">
        <is>
          <t>P003774</t>
        </is>
      </c>
      <c r="C382" s="37" t="n">
        <v>4301170011</v>
      </c>
      <c r="D382" s="382" t="n">
        <v>4680115884113</v>
      </c>
      <c r="E382" s="655" t="n"/>
      <c r="F382" s="687" t="n">
        <v>0.11</v>
      </c>
      <c r="G382" s="38" t="n">
        <v>12</v>
      </c>
      <c r="H382" s="687" t="n">
        <v>1.32</v>
      </c>
      <c r="I382" s="687" t="n">
        <v>1.88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99" t="inlineStr">
        <is>
          <t>с/к колбасы «Филейбургская с филе сочного окорока» ф/в 0,11 н/о ТМ «Баварушка»</t>
        </is>
      </c>
      <c r="O382" s="689" t="n"/>
      <c r="P382" s="689" t="n"/>
      <c r="Q382" s="689" t="n"/>
      <c r="R382" s="655" t="n"/>
      <c r="S382" s="40" t="inlineStr"/>
      <c r="T382" s="40" t="inlineStr"/>
      <c r="U382" s="41" t="inlineStr">
        <is>
          <t>кг</t>
        </is>
      </c>
      <c r="V382" s="690" t="n">
        <v>0</v>
      </c>
      <c r="W382" s="691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>
      <c r="A383" s="390" t="n"/>
      <c r="B383" s="643" t="n"/>
      <c r="C383" s="643" t="n"/>
      <c r="D383" s="643" t="n"/>
      <c r="E383" s="643" t="n"/>
      <c r="F383" s="643" t="n"/>
      <c r="G383" s="643" t="n"/>
      <c r="H383" s="643" t="n"/>
      <c r="I383" s="643" t="n"/>
      <c r="J383" s="643" t="n"/>
      <c r="K383" s="643" t="n"/>
      <c r="L383" s="643" t="n"/>
      <c r="M383" s="692" t="n"/>
      <c r="N383" s="693" t="inlineStr">
        <is>
          <t>Итого</t>
        </is>
      </c>
      <c r="O383" s="663" t="n"/>
      <c r="P383" s="663" t="n"/>
      <c r="Q383" s="663" t="n"/>
      <c r="R383" s="663" t="n"/>
      <c r="S383" s="663" t="n"/>
      <c r="T383" s="664" t="n"/>
      <c r="U383" s="43" t="inlineStr">
        <is>
          <t>кор</t>
        </is>
      </c>
      <c r="V383" s="694">
        <f>IFERROR(V379/H379,"0")+IFERROR(V380/H380,"0")+IFERROR(V381/H381,"0")+IFERROR(V382/H382,"0")</f>
        <v/>
      </c>
      <c r="W383" s="694">
        <f>IFERROR(W379/H379,"0")+IFERROR(W380/H380,"0")+IFERROR(W381/H381,"0")+IFERROR(W382/H382,"0")</f>
        <v/>
      </c>
      <c r="X383" s="694">
        <f>IFERROR(IF(X379="",0,X379),"0")+IFERROR(IF(X380="",0,X380),"0")+IFERROR(IF(X381="",0,X381),"0")+IFERROR(IF(X382="",0,X382),"0")</f>
        <v/>
      </c>
      <c r="Y383" s="695" t="n"/>
      <c r="Z383" s="695" t="n"/>
    </row>
    <row r="384">
      <c r="A384" s="643" t="n"/>
      <c r="B384" s="643" t="n"/>
      <c r="C384" s="643" t="n"/>
      <c r="D384" s="643" t="n"/>
      <c r="E384" s="643" t="n"/>
      <c r="F384" s="643" t="n"/>
      <c r="G384" s="643" t="n"/>
      <c r="H384" s="643" t="n"/>
      <c r="I384" s="643" t="n"/>
      <c r="J384" s="643" t="n"/>
      <c r="K384" s="643" t="n"/>
      <c r="L384" s="643" t="n"/>
      <c r="M384" s="692" t="n"/>
      <c r="N384" s="693" t="inlineStr">
        <is>
          <t>Итого</t>
        </is>
      </c>
      <c r="O384" s="663" t="n"/>
      <c r="P384" s="663" t="n"/>
      <c r="Q384" s="663" t="n"/>
      <c r="R384" s="663" t="n"/>
      <c r="S384" s="663" t="n"/>
      <c r="T384" s="664" t="n"/>
      <c r="U384" s="43" t="inlineStr">
        <is>
          <t>кг</t>
        </is>
      </c>
      <c r="V384" s="694">
        <f>IFERROR(SUM(V379:V382),"0")</f>
        <v/>
      </c>
      <c r="W384" s="694">
        <f>IFERROR(SUM(W379:W382),"0")</f>
        <v/>
      </c>
      <c r="X384" s="43" t="n"/>
      <c r="Y384" s="695" t="n"/>
      <c r="Z384" s="695" t="n"/>
    </row>
    <row r="385" ht="16.5" customHeight="1">
      <c r="A385" s="380" t="inlineStr">
        <is>
          <t>Балыкбургская</t>
        </is>
      </c>
      <c r="B385" s="643" t="n"/>
      <c r="C385" s="643" t="n"/>
      <c r="D385" s="643" t="n"/>
      <c r="E385" s="643" t="n"/>
      <c r="F385" s="643" t="n"/>
      <c r="G385" s="643" t="n"/>
      <c r="H385" s="643" t="n"/>
      <c r="I385" s="643" t="n"/>
      <c r="J385" s="643" t="n"/>
      <c r="K385" s="643" t="n"/>
      <c r="L385" s="643" t="n"/>
      <c r="M385" s="643" t="n"/>
      <c r="N385" s="643" t="n"/>
      <c r="O385" s="643" t="n"/>
      <c r="P385" s="643" t="n"/>
      <c r="Q385" s="643" t="n"/>
      <c r="R385" s="643" t="n"/>
      <c r="S385" s="643" t="n"/>
      <c r="T385" s="643" t="n"/>
      <c r="U385" s="643" t="n"/>
      <c r="V385" s="643" t="n"/>
      <c r="W385" s="643" t="n"/>
      <c r="X385" s="643" t="n"/>
      <c r="Y385" s="380" t="n"/>
      <c r="Z385" s="380" t="n"/>
    </row>
    <row r="386" ht="14.25" customHeight="1">
      <c r="A386" s="381" t="inlineStr">
        <is>
          <t>Ветчины</t>
        </is>
      </c>
      <c r="B386" s="643" t="n"/>
      <c r="C386" s="643" t="n"/>
      <c r="D386" s="643" t="n"/>
      <c r="E386" s="643" t="n"/>
      <c r="F386" s="643" t="n"/>
      <c r="G386" s="643" t="n"/>
      <c r="H386" s="643" t="n"/>
      <c r="I386" s="643" t="n"/>
      <c r="J386" s="643" t="n"/>
      <c r="K386" s="643" t="n"/>
      <c r="L386" s="643" t="n"/>
      <c r="M386" s="643" t="n"/>
      <c r="N386" s="643" t="n"/>
      <c r="O386" s="643" t="n"/>
      <c r="P386" s="643" t="n"/>
      <c r="Q386" s="643" t="n"/>
      <c r="R386" s="643" t="n"/>
      <c r="S386" s="643" t="n"/>
      <c r="T386" s="643" t="n"/>
      <c r="U386" s="643" t="n"/>
      <c r="V386" s="643" t="n"/>
      <c r="W386" s="643" t="n"/>
      <c r="X386" s="643" t="n"/>
      <c r="Y386" s="381" t="n"/>
      <c r="Z386" s="381" t="n"/>
    </row>
    <row r="387" ht="27" customHeight="1">
      <c r="A387" s="64" t="inlineStr">
        <is>
          <t>SU002542</t>
        </is>
      </c>
      <c r="B387" s="64" t="inlineStr">
        <is>
          <t>P002847</t>
        </is>
      </c>
      <c r="C387" s="37" t="n">
        <v>4301020196</v>
      </c>
      <c r="D387" s="382" t="n">
        <v>4607091389388</v>
      </c>
      <c r="E387" s="655" t="n"/>
      <c r="F387" s="687" t="n">
        <v>1.3</v>
      </c>
      <c r="G387" s="38" t="n">
        <v>4</v>
      </c>
      <c r="H387" s="687" t="n">
        <v>5.2</v>
      </c>
      <c r="I387" s="687" t="n">
        <v>5.608</v>
      </c>
      <c r="J387" s="38" t="n">
        <v>104</v>
      </c>
      <c r="K387" s="38" t="inlineStr">
        <is>
          <t>8</t>
        </is>
      </c>
      <c r="L387" s="39" t="inlineStr">
        <is>
          <t>СК3</t>
        </is>
      </c>
      <c r="M387" s="38" t="n">
        <v>35</v>
      </c>
      <c r="N387" s="90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7" s="689" t="n"/>
      <c r="P387" s="689" t="n"/>
      <c r="Q387" s="689" t="n"/>
      <c r="R387" s="655" t="n"/>
      <c r="S387" s="40" t="inlineStr"/>
      <c r="T387" s="40" t="inlineStr"/>
      <c r="U387" s="41" t="inlineStr">
        <is>
          <t>кг</t>
        </is>
      </c>
      <c r="V387" s="690" t="n">
        <v>0</v>
      </c>
      <c r="W387" s="691">
        <f>IFERROR(IF(V387="",0,CEILING((V387/$H387),1)*$H387),"")</f>
        <v/>
      </c>
      <c r="X387" s="42">
        <f>IFERROR(IF(W387=0,"",ROUNDUP(W387/H387,0)*0.01196),"")</f>
        <v/>
      </c>
      <c r="Y387" s="69" t="inlineStr"/>
      <c r="Z387" s="70" t="inlineStr"/>
      <c r="AD387" s="71" t="n"/>
      <c r="BA387" s="278" t="inlineStr">
        <is>
          <t>КИ</t>
        </is>
      </c>
    </row>
    <row r="388" ht="27" customHeight="1">
      <c r="A388" s="64" t="inlineStr">
        <is>
          <t>SU002319</t>
        </is>
      </c>
      <c r="B388" s="64" t="inlineStr">
        <is>
          <t>P002597</t>
        </is>
      </c>
      <c r="C388" s="37" t="n">
        <v>4301020185</v>
      </c>
      <c r="D388" s="382" t="n">
        <v>4607091389364</v>
      </c>
      <c r="E388" s="655" t="n"/>
      <c r="F388" s="687" t="n">
        <v>0.42</v>
      </c>
      <c r="G388" s="38" t="n">
        <v>6</v>
      </c>
      <c r="H388" s="687" t="n">
        <v>2.52</v>
      </c>
      <c r="I388" s="687" t="n">
        <v>2.75</v>
      </c>
      <c r="J388" s="38" t="n">
        <v>156</v>
      </c>
      <c r="K388" s="38" t="inlineStr">
        <is>
          <t>12</t>
        </is>
      </c>
      <c r="L388" s="39" t="inlineStr">
        <is>
          <t>СК3</t>
        </is>
      </c>
      <c r="M388" s="38" t="n">
        <v>35</v>
      </c>
      <c r="N388" s="90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8" s="689" t="n"/>
      <c r="P388" s="689" t="n"/>
      <c r="Q388" s="689" t="n"/>
      <c r="R388" s="655" t="n"/>
      <c r="S388" s="40" t="inlineStr"/>
      <c r="T388" s="40" t="inlineStr"/>
      <c r="U388" s="41" t="inlineStr">
        <is>
          <t>кг</t>
        </is>
      </c>
      <c r="V388" s="690" t="n">
        <v>0</v>
      </c>
      <c r="W388" s="691">
        <f>IFERROR(IF(V388="",0,CEILING((V388/$H388),1)*$H388),"")</f>
        <v/>
      </c>
      <c r="X388" s="42">
        <f>IFERROR(IF(W388=0,"",ROUNDUP(W388/H388,0)*0.00753),"")</f>
        <v/>
      </c>
      <c r="Y388" s="69" t="inlineStr"/>
      <c r="Z388" s="70" t="inlineStr"/>
      <c r="AD388" s="71" t="n"/>
      <c r="BA388" s="279" t="inlineStr">
        <is>
          <t>КИ</t>
        </is>
      </c>
    </row>
    <row r="389">
      <c r="A389" s="390" t="n"/>
      <c r="B389" s="643" t="n"/>
      <c r="C389" s="643" t="n"/>
      <c r="D389" s="643" t="n"/>
      <c r="E389" s="643" t="n"/>
      <c r="F389" s="643" t="n"/>
      <c r="G389" s="643" t="n"/>
      <c r="H389" s="643" t="n"/>
      <c r="I389" s="643" t="n"/>
      <c r="J389" s="643" t="n"/>
      <c r="K389" s="643" t="n"/>
      <c r="L389" s="643" t="n"/>
      <c r="M389" s="692" t="n"/>
      <c r="N389" s="693" t="inlineStr">
        <is>
          <t>Итого</t>
        </is>
      </c>
      <c r="O389" s="663" t="n"/>
      <c r="P389" s="663" t="n"/>
      <c r="Q389" s="663" t="n"/>
      <c r="R389" s="663" t="n"/>
      <c r="S389" s="663" t="n"/>
      <c r="T389" s="664" t="n"/>
      <c r="U389" s="43" t="inlineStr">
        <is>
          <t>кор</t>
        </is>
      </c>
      <c r="V389" s="694">
        <f>IFERROR(V387/H387,"0")+IFERROR(V388/H388,"0")</f>
        <v/>
      </c>
      <c r="W389" s="694">
        <f>IFERROR(W387/H387,"0")+IFERROR(W388/H388,"0")</f>
        <v/>
      </c>
      <c r="X389" s="694">
        <f>IFERROR(IF(X387="",0,X387),"0")+IFERROR(IF(X388="",0,X388),"0")</f>
        <v/>
      </c>
      <c r="Y389" s="695" t="n"/>
      <c r="Z389" s="695" t="n"/>
    </row>
    <row r="390">
      <c r="A390" s="643" t="n"/>
      <c r="B390" s="643" t="n"/>
      <c r="C390" s="643" t="n"/>
      <c r="D390" s="643" t="n"/>
      <c r="E390" s="643" t="n"/>
      <c r="F390" s="643" t="n"/>
      <c r="G390" s="643" t="n"/>
      <c r="H390" s="643" t="n"/>
      <c r="I390" s="643" t="n"/>
      <c r="J390" s="643" t="n"/>
      <c r="K390" s="643" t="n"/>
      <c r="L390" s="643" t="n"/>
      <c r="M390" s="692" t="n"/>
      <c r="N390" s="693" t="inlineStr">
        <is>
          <t>Итого</t>
        </is>
      </c>
      <c r="O390" s="663" t="n"/>
      <c r="P390" s="663" t="n"/>
      <c r="Q390" s="663" t="n"/>
      <c r="R390" s="663" t="n"/>
      <c r="S390" s="663" t="n"/>
      <c r="T390" s="664" t="n"/>
      <c r="U390" s="43" t="inlineStr">
        <is>
          <t>кг</t>
        </is>
      </c>
      <c r="V390" s="694">
        <f>IFERROR(SUM(V387:V388),"0")</f>
        <v/>
      </c>
      <c r="W390" s="694">
        <f>IFERROR(SUM(W387:W388),"0")</f>
        <v/>
      </c>
      <c r="X390" s="43" t="n"/>
      <c r="Y390" s="695" t="n"/>
      <c r="Z390" s="695" t="n"/>
    </row>
    <row r="391" ht="14.25" customHeight="1">
      <c r="A391" s="381" t="inlineStr">
        <is>
          <t>Копченые колбасы</t>
        </is>
      </c>
      <c r="B391" s="643" t="n"/>
      <c r="C391" s="643" t="n"/>
      <c r="D391" s="643" t="n"/>
      <c r="E391" s="643" t="n"/>
      <c r="F391" s="643" t="n"/>
      <c r="G391" s="643" t="n"/>
      <c r="H391" s="643" t="n"/>
      <c r="I391" s="643" t="n"/>
      <c r="J391" s="643" t="n"/>
      <c r="K391" s="643" t="n"/>
      <c r="L391" s="643" t="n"/>
      <c r="M391" s="643" t="n"/>
      <c r="N391" s="643" t="n"/>
      <c r="O391" s="643" t="n"/>
      <c r="P391" s="643" t="n"/>
      <c r="Q391" s="643" t="n"/>
      <c r="R391" s="643" t="n"/>
      <c r="S391" s="643" t="n"/>
      <c r="T391" s="643" t="n"/>
      <c r="U391" s="643" t="n"/>
      <c r="V391" s="643" t="n"/>
      <c r="W391" s="643" t="n"/>
      <c r="X391" s="643" t="n"/>
      <c r="Y391" s="381" t="n"/>
      <c r="Z391" s="381" t="n"/>
    </row>
    <row r="392" ht="27" customHeight="1">
      <c r="A392" s="64" t="inlineStr">
        <is>
          <t>SU002612</t>
        </is>
      </c>
      <c r="B392" s="64" t="inlineStr">
        <is>
          <t>P003140</t>
        </is>
      </c>
      <c r="C392" s="37" t="n">
        <v>4301031212</v>
      </c>
      <c r="D392" s="382" t="n">
        <v>4607091389739</v>
      </c>
      <c r="E392" s="655" t="n"/>
      <c r="F392" s="687" t="n">
        <v>0.7</v>
      </c>
      <c r="G392" s="38" t="n">
        <v>6</v>
      </c>
      <c r="H392" s="687" t="n">
        <v>4.2</v>
      </c>
      <c r="I392" s="687" t="n">
        <v>4.43</v>
      </c>
      <c r="J392" s="38" t="n">
        <v>156</v>
      </c>
      <c r="K392" s="38" t="inlineStr">
        <is>
          <t>12</t>
        </is>
      </c>
      <c r="L392" s="39" t="inlineStr">
        <is>
          <t>СК1</t>
        </is>
      </c>
      <c r="M392" s="38" t="n">
        <v>45</v>
      </c>
      <c r="N392" s="90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2" s="689" t="n"/>
      <c r="P392" s="689" t="n"/>
      <c r="Q392" s="689" t="n"/>
      <c r="R392" s="655" t="n"/>
      <c r="S392" s="40" t="inlineStr"/>
      <c r="T392" s="40" t="inlineStr"/>
      <c r="U392" s="41" t="inlineStr">
        <is>
          <t>кг</t>
        </is>
      </c>
      <c r="V392" s="690" t="n">
        <v>0</v>
      </c>
      <c r="W392" s="69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SU003071</t>
        </is>
      </c>
      <c r="B393" s="64" t="inlineStr">
        <is>
          <t>P003612</t>
        </is>
      </c>
      <c r="C393" s="37" t="n">
        <v>4301031247</v>
      </c>
      <c r="D393" s="382" t="n">
        <v>4680115883048</v>
      </c>
      <c r="E393" s="655" t="n"/>
      <c r="F393" s="687" t="n">
        <v>1</v>
      </c>
      <c r="G393" s="38" t="n">
        <v>4</v>
      </c>
      <c r="H393" s="687" t="n">
        <v>4</v>
      </c>
      <c r="I393" s="687" t="n">
        <v>4.21</v>
      </c>
      <c r="J393" s="38" t="n">
        <v>120</v>
      </c>
      <c r="K393" s="38" t="inlineStr">
        <is>
          <t>12</t>
        </is>
      </c>
      <c r="L393" s="39" t="inlineStr">
        <is>
          <t>СК2</t>
        </is>
      </c>
      <c r="M393" s="38" t="n">
        <v>40</v>
      </c>
      <c r="N393" s="90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3" s="689" t="n"/>
      <c r="P393" s="689" t="n"/>
      <c r="Q393" s="689" t="n"/>
      <c r="R393" s="655" t="n"/>
      <c r="S393" s="40" t="inlineStr"/>
      <c r="T393" s="40" t="inlineStr"/>
      <c r="U393" s="41" t="inlineStr">
        <is>
          <t>кг</t>
        </is>
      </c>
      <c r="V393" s="690" t="n">
        <v>0</v>
      </c>
      <c r="W393" s="691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SU002545</t>
        </is>
      </c>
      <c r="B394" s="64" t="inlineStr">
        <is>
          <t>P003137</t>
        </is>
      </c>
      <c r="C394" s="37" t="n">
        <v>4301031176</v>
      </c>
      <c r="D394" s="382" t="n">
        <v>4607091389425</v>
      </c>
      <c r="E394" s="655" t="n"/>
      <c r="F394" s="687" t="n">
        <v>0.35</v>
      </c>
      <c r="G394" s="38" t="n">
        <v>6</v>
      </c>
      <c r="H394" s="687" t="n">
        <v>2.1</v>
      </c>
      <c r="I394" s="687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4" s="689" t="n"/>
      <c r="P394" s="689" t="n"/>
      <c r="Q394" s="689" t="n"/>
      <c r="R394" s="655" t="n"/>
      <c r="S394" s="40" t="inlineStr"/>
      <c r="T394" s="40" t="inlineStr"/>
      <c r="U394" s="41" t="inlineStr">
        <is>
          <t>кг</t>
        </is>
      </c>
      <c r="V394" s="690" t="n">
        <v>0</v>
      </c>
      <c r="W394" s="69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SU002917</t>
        </is>
      </c>
      <c r="B395" s="64" t="inlineStr">
        <is>
          <t>P003343</t>
        </is>
      </c>
      <c r="C395" s="37" t="n">
        <v>4301031215</v>
      </c>
      <c r="D395" s="382" t="n">
        <v>4680115882911</v>
      </c>
      <c r="E395" s="655" t="n"/>
      <c r="F395" s="687" t="n">
        <v>0.4</v>
      </c>
      <c r="G395" s="38" t="n">
        <v>6</v>
      </c>
      <c r="H395" s="687" t="n">
        <v>2.4</v>
      </c>
      <c r="I395" s="687" t="n">
        <v>2.53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905" t="inlineStr">
        <is>
          <t>П/к колбасы «Балыкбургская по-баварски» Фикс.вес 0,4 н/о мгс ТМ «Баварушка»</t>
        </is>
      </c>
      <c r="O395" s="689" t="n"/>
      <c r="P395" s="689" t="n"/>
      <c r="Q395" s="689" t="n"/>
      <c r="R395" s="655" t="n"/>
      <c r="S395" s="40" t="inlineStr"/>
      <c r="T395" s="40" t="inlineStr"/>
      <c r="U395" s="41" t="inlineStr">
        <is>
          <t>кг</t>
        </is>
      </c>
      <c r="V395" s="690" t="n">
        <v>0</v>
      </c>
      <c r="W395" s="69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SU002726</t>
        </is>
      </c>
      <c r="B396" s="64" t="inlineStr">
        <is>
          <t>P003095</t>
        </is>
      </c>
      <c r="C396" s="37" t="n">
        <v>4301031167</v>
      </c>
      <c r="D396" s="382" t="n">
        <v>4680115880771</v>
      </c>
      <c r="E396" s="655" t="n"/>
      <c r="F396" s="687" t="n">
        <v>0.28</v>
      </c>
      <c r="G396" s="38" t="n">
        <v>6</v>
      </c>
      <c r="H396" s="687" t="n">
        <v>1.68</v>
      </c>
      <c r="I396" s="68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0</v>
      </c>
      <c r="W396" s="69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SU002604</t>
        </is>
      </c>
      <c r="B397" s="64" t="inlineStr">
        <is>
          <t>P003135</t>
        </is>
      </c>
      <c r="C397" s="37" t="n">
        <v>4301031173</v>
      </c>
      <c r="D397" s="382" t="n">
        <v>4607091389500</v>
      </c>
      <c r="E397" s="655" t="n"/>
      <c r="F397" s="687" t="n">
        <v>0.35</v>
      </c>
      <c r="G397" s="38" t="n">
        <v>6</v>
      </c>
      <c r="H397" s="687" t="n">
        <v>2.1</v>
      </c>
      <c r="I397" s="687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0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SU002358</t>
        </is>
      </c>
      <c r="B398" s="64" t="inlineStr">
        <is>
          <t>P002642</t>
        </is>
      </c>
      <c r="C398" s="37" t="n">
        <v>4301031103</v>
      </c>
      <c r="D398" s="382" t="n">
        <v>4680115881983</v>
      </c>
      <c r="E398" s="655" t="n"/>
      <c r="F398" s="687" t="n">
        <v>0.28</v>
      </c>
      <c r="G398" s="38" t="n">
        <v>4</v>
      </c>
      <c r="H398" s="687" t="n">
        <v>1.12</v>
      </c>
      <c r="I398" s="687" t="n">
        <v>1.252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40</v>
      </c>
      <c r="N398" s="90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8" s="689" t="n"/>
      <c r="P398" s="689" t="n"/>
      <c r="Q398" s="689" t="n"/>
      <c r="R398" s="655" t="n"/>
      <c r="S398" s="40" t="inlineStr"/>
      <c r="T398" s="40" t="inlineStr"/>
      <c r="U398" s="41" t="inlineStr">
        <is>
          <t>кг</t>
        </is>
      </c>
      <c r="V398" s="690" t="n">
        <v>0</v>
      </c>
      <c r="W398" s="69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90" t="n"/>
      <c r="B399" s="643" t="n"/>
      <c r="C399" s="643" t="n"/>
      <c r="D399" s="643" t="n"/>
      <c r="E399" s="643" t="n"/>
      <c r="F399" s="643" t="n"/>
      <c r="G399" s="643" t="n"/>
      <c r="H399" s="643" t="n"/>
      <c r="I399" s="643" t="n"/>
      <c r="J399" s="643" t="n"/>
      <c r="K399" s="643" t="n"/>
      <c r="L399" s="643" t="n"/>
      <c r="M399" s="692" t="n"/>
      <c r="N399" s="693" t="inlineStr">
        <is>
          <t>Итого</t>
        </is>
      </c>
      <c r="O399" s="663" t="n"/>
      <c r="P399" s="663" t="n"/>
      <c r="Q399" s="663" t="n"/>
      <c r="R399" s="663" t="n"/>
      <c r="S399" s="663" t="n"/>
      <c r="T399" s="664" t="n"/>
      <c r="U399" s="43" t="inlineStr">
        <is>
          <t>кор</t>
        </is>
      </c>
      <c r="V399" s="694">
        <f>IFERROR(V392/H392,"0")+IFERROR(V393/H393,"0")+IFERROR(V394/H394,"0")+IFERROR(V395/H395,"0")+IFERROR(V396/H396,"0")+IFERROR(V397/H397,"0")+IFERROR(V398/H398,"0")</f>
        <v/>
      </c>
      <c r="W399" s="694">
        <f>IFERROR(W392/H392,"0")+IFERROR(W393/H393,"0")+IFERROR(W394/H394,"0")+IFERROR(W395/H395,"0")+IFERROR(W396/H396,"0")+IFERROR(W397/H397,"0")+IFERROR(W398/H398,"0")</f>
        <v/>
      </c>
      <c r="X399" s="694">
        <f>IFERROR(IF(X392="",0,X392),"0")+IFERROR(IF(X393="",0,X393),"0")+IFERROR(IF(X394="",0,X394),"0")+IFERROR(IF(X395="",0,X395),"0")+IFERROR(IF(X396="",0,X396),"0")+IFERROR(IF(X397="",0,X397),"0")+IFERROR(IF(X398="",0,X398),"0")</f>
        <v/>
      </c>
      <c r="Y399" s="695" t="n"/>
      <c r="Z399" s="695" t="n"/>
    </row>
    <row r="400">
      <c r="A400" s="643" t="n"/>
      <c r="B400" s="643" t="n"/>
      <c r="C400" s="643" t="n"/>
      <c r="D400" s="643" t="n"/>
      <c r="E400" s="643" t="n"/>
      <c r="F400" s="643" t="n"/>
      <c r="G400" s="643" t="n"/>
      <c r="H400" s="643" t="n"/>
      <c r="I400" s="643" t="n"/>
      <c r="J400" s="643" t="n"/>
      <c r="K400" s="643" t="n"/>
      <c r="L400" s="643" t="n"/>
      <c r="M400" s="692" t="n"/>
      <c r="N400" s="693" t="inlineStr">
        <is>
          <t>Итого</t>
        </is>
      </c>
      <c r="O400" s="663" t="n"/>
      <c r="P400" s="663" t="n"/>
      <c r="Q400" s="663" t="n"/>
      <c r="R400" s="663" t="n"/>
      <c r="S400" s="663" t="n"/>
      <c r="T400" s="664" t="n"/>
      <c r="U400" s="43" t="inlineStr">
        <is>
          <t>кг</t>
        </is>
      </c>
      <c r="V400" s="694">
        <f>IFERROR(SUM(V392:V398),"0")</f>
        <v/>
      </c>
      <c r="W400" s="694">
        <f>IFERROR(SUM(W392:W398),"0")</f>
        <v/>
      </c>
      <c r="X400" s="43" t="n"/>
      <c r="Y400" s="695" t="n"/>
      <c r="Z400" s="695" t="n"/>
    </row>
    <row r="401" ht="14.25" customHeight="1">
      <c r="A401" s="381" t="inlineStr">
        <is>
          <t>Сырокопченые колбасы</t>
        </is>
      </c>
      <c r="B401" s="643" t="n"/>
      <c r="C401" s="643" t="n"/>
      <c r="D401" s="643" t="n"/>
      <c r="E401" s="643" t="n"/>
      <c r="F401" s="643" t="n"/>
      <c r="G401" s="643" t="n"/>
      <c r="H401" s="643" t="n"/>
      <c r="I401" s="643" t="n"/>
      <c r="J401" s="643" t="n"/>
      <c r="K401" s="643" t="n"/>
      <c r="L401" s="643" t="n"/>
      <c r="M401" s="643" t="n"/>
      <c r="N401" s="643" t="n"/>
      <c r="O401" s="643" t="n"/>
      <c r="P401" s="643" t="n"/>
      <c r="Q401" s="643" t="n"/>
      <c r="R401" s="643" t="n"/>
      <c r="S401" s="643" t="n"/>
      <c r="T401" s="643" t="n"/>
      <c r="U401" s="643" t="n"/>
      <c r="V401" s="643" t="n"/>
      <c r="W401" s="643" t="n"/>
      <c r="X401" s="643" t="n"/>
      <c r="Y401" s="381" t="n"/>
      <c r="Z401" s="381" t="n"/>
    </row>
    <row r="402" ht="27" customHeight="1">
      <c r="A402" s="64" t="inlineStr">
        <is>
          <t>SU003315</t>
        </is>
      </c>
      <c r="B402" s="64" t="inlineStr">
        <is>
          <t>P004036</t>
        </is>
      </c>
      <c r="C402" s="37" t="n">
        <v>4301040358</v>
      </c>
      <c r="D402" s="382" t="n">
        <v>4680115884571</v>
      </c>
      <c r="E402" s="655" t="n"/>
      <c r="F402" s="687" t="n">
        <v>0.1</v>
      </c>
      <c r="G402" s="38" t="n">
        <v>20</v>
      </c>
      <c r="H402" s="687" t="n">
        <v>2</v>
      </c>
      <c r="I402" s="687" t="n">
        <v>2.6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09" t="inlineStr">
        <is>
          <t>с/к колбасы «Ветчина Балыкбургская с мраморным балыком» ф/в 0,1 нарезка ТМ «Баварушка»</t>
        </is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>
        <is>
          <t>Новинка</t>
        </is>
      </c>
      <c r="AD402" s="71" t="n"/>
      <c r="BA402" s="287" t="inlineStr">
        <is>
          <t>КИ</t>
        </is>
      </c>
    </row>
    <row r="403">
      <c r="A403" s="390" t="n"/>
      <c r="B403" s="643" t="n"/>
      <c r="C403" s="643" t="n"/>
      <c r="D403" s="643" t="n"/>
      <c r="E403" s="643" t="n"/>
      <c r="F403" s="643" t="n"/>
      <c r="G403" s="643" t="n"/>
      <c r="H403" s="643" t="n"/>
      <c r="I403" s="643" t="n"/>
      <c r="J403" s="643" t="n"/>
      <c r="K403" s="643" t="n"/>
      <c r="L403" s="643" t="n"/>
      <c r="M403" s="692" t="n"/>
      <c r="N403" s="693" t="inlineStr">
        <is>
          <t>Итого</t>
        </is>
      </c>
      <c r="O403" s="663" t="n"/>
      <c r="P403" s="663" t="n"/>
      <c r="Q403" s="663" t="n"/>
      <c r="R403" s="663" t="n"/>
      <c r="S403" s="663" t="n"/>
      <c r="T403" s="664" t="n"/>
      <c r="U403" s="43" t="inlineStr">
        <is>
          <t>кор</t>
        </is>
      </c>
      <c r="V403" s="694">
        <f>IFERROR(V402/H402,"0")</f>
        <v/>
      </c>
      <c r="W403" s="694">
        <f>IFERROR(W402/H402,"0")</f>
        <v/>
      </c>
      <c r="X403" s="694">
        <f>IFERROR(IF(X402="",0,X402),"0")</f>
        <v/>
      </c>
      <c r="Y403" s="695" t="n"/>
      <c r="Z403" s="695" t="n"/>
    </row>
    <row r="404">
      <c r="A404" s="643" t="n"/>
      <c r="B404" s="643" t="n"/>
      <c r="C404" s="643" t="n"/>
      <c r="D404" s="643" t="n"/>
      <c r="E404" s="643" t="n"/>
      <c r="F404" s="643" t="n"/>
      <c r="G404" s="643" t="n"/>
      <c r="H404" s="643" t="n"/>
      <c r="I404" s="643" t="n"/>
      <c r="J404" s="643" t="n"/>
      <c r="K404" s="643" t="n"/>
      <c r="L404" s="643" t="n"/>
      <c r="M404" s="692" t="n"/>
      <c r="N404" s="693" t="inlineStr">
        <is>
          <t>Итого</t>
        </is>
      </c>
      <c r="O404" s="663" t="n"/>
      <c r="P404" s="663" t="n"/>
      <c r="Q404" s="663" t="n"/>
      <c r="R404" s="663" t="n"/>
      <c r="S404" s="663" t="n"/>
      <c r="T404" s="664" t="n"/>
      <c r="U404" s="43" t="inlineStr">
        <is>
          <t>кг</t>
        </is>
      </c>
      <c r="V404" s="694">
        <f>IFERROR(SUM(V402:V402),"0")</f>
        <v/>
      </c>
      <c r="W404" s="694">
        <f>IFERROR(SUM(W402:W402),"0")</f>
        <v/>
      </c>
      <c r="X404" s="43" t="n"/>
      <c r="Y404" s="695" t="n"/>
      <c r="Z404" s="695" t="n"/>
    </row>
    <row r="405" ht="14.25" customHeight="1">
      <c r="A405" s="381" t="inlineStr">
        <is>
          <t>Сыровяленые колбасы</t>
        </is>
      </c>
      <c r="B405" s="643" t="n"/>
      <c r="C405" s="643" t="n"/>
      <c r="D405" s="643" t="n"/>
      <c r="E405" s="643" t="n"/>
      <c r="F405" s="643" t="n"/>
      <c r="G405" s="643" t="n"/>
      <c r="H405" s="643" t="n"/>
      <c r="I405" s="643" t="n"/>
      <c r="J405" s="643" t="n"/>
      <c r="K405" s="643" t="n"/>
      <c r="L405" s="643" t="n"/>
      <c r="M405" s="643" t="n"/>
      <c r="N405" s="643" t="n"/>
      <c r="O405" s="643" t="n"/>
      <c r="P405" s="643" t="n"/>
      <c r="Q405" s="643" t="n"/>
      <c r="R405" s="643" t="n"/>
      <c r="S405" s="643" t="n"/>
      <c r="T405" s="643" t="n"/>
      <c r="U405" s="643" t="n"/>
      <c r="V405" s="643" t="n"/>
      <c r="W405" s="643" t="n"/>
      <c r="X405" s="643" t="n"/>
      <c r="Y405" s="381" t="n"/>
      <c r="Z405" s="381" t="n"/>
    </row>
    <row r="406" ht="27" customHeight="1">
      <c r="A406" s="64" t="inlineStr">
        <is>
          <t>SU003279</t>
        </is>
      </c>
      <c r="B406" s="64" t="inlineStr">
        <is>
          <t>P003773</t>
        </is>
      </c>
      <c r="C406" s="37" t="n">
        <v>4301170010</v>
      </c>
      <c r="D406" s="382" t="n">
        <v>4680115884090</v>
      </c>
      <c r="E406" s="655" t="n"/>
      <c r="F406" s="687" t="n">
        <v>0.11</v>
      </c>
      <c r="G406" s="38" t="n">
        <v>12</v>
      </c>
      <c r="H406" s="687" t="n">
        <v>1.32</v>
      </c>
      <c r="I406" s="687" t="n">
        <v>1.88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150</v>
      </c>
      <c r="N406" s="910" t="inlineStr">
        <is>
          <t>с/в колбасы «Балыкбургская с мраморным балыком» ф/в 0,11 н/о ТМ «Баварушка»</t>
        </is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0</v>
      </c>
      <c r="W406" s="691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88" t="inlineStr">
        <is>
          <t>КИ</t>
        </is>
      </c>
    </row>
    <row r="407">
      <c r="A407" s="390" t="n"/>
      <c r="B407" s="643" t="n"/>
      <c r="C407" s="643" t="n"/>
      <c r="D407" s="643" t="n"/>
      <c r="E407" s="643" t="n"/>
      <c r="F407" s="643" t="n"/>
      <c r="G407" s="643" t="n"/>
      <c r="H407" s="643" t="n"/>
      <c r="I407" s="643" t="n"/>
      <c r="J407" s="643" t="n"/>
      <c r="K407" s="643" t="n"/>
      <c r="L407" s="643" t="n"/>
      <c r="M407" s="692" t="n"/>
      <c r="N407" s="693" t="inlineStr">
        <is>
          <t>Итого</t>
        </is>
      </c>
      <c r="O407" s="663" t="n"/>
      <c r="P407" s="663" t="n"/>
      <c r="Q407" s="663" t="n"/>
      <c r="R407" s="663" t="n"/>
      <c r="S407" s="663" t="n"/>
      <c r="T407" s="664" t="n"/>
      <c r="U407" s="43" t="inlineStr">
        <is>
          <t>кор</t>
        </is>
      </c>
      <c r="V407" s="694">
        <f>IFERROR(V406/H406,"0")</f>
        <v/>
      </c>
      <c r="W407" s="694">
        <f>IFERROR(W406/H406,"0")</f>
        <v/>
      </c>
      <c r="X407" s="694">
        <f>IFERROR(IF(X406="",0,X406),"0")</f>
        <v/>
      </c>
      <c r="Y407" s="695" t="n"/>
      <c r="Z407" s="695" t="n"/>
    </row>
    <row r="408">
      <c r="A408" s="643" t="n"/>
      <c r="B408" s="643" t="n"/>
      <c r="C408" s="643" t="n"/>
      <c r="D408" s="643" t="n"/>
      <c r="E408" s="643" t="n"/>
      <c r="F408" s="643" t="n"/>
      <c r="G408" s="643" t="n"/>
      <c r="H408" s="643" t="n"/>
      <c r="I408" s="643" t="n"/>
      <c r="J408" s="643" t="n"/>
      <c r="K408" s="643" t="n"/>
      <c r="L408" s="643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кг</t>
        </is>
      </c>
      <c r="V408" s="694">
        <f>IFERROR(SUM(V406:V406),"0")</f>
        <v/>
      </c>
      <c r="W408" s="694">
        <f>IFERROR(SUM(W406:W406),"0")</f>
        <v/>
      </c>
      <c r="X408" s="43" t="n"/>
      <c r="Y408" s="695" t="n"/>
      <c r="Z408" s="695" t="n"/>
    </row>
    <row r="409" ht="27.75" customHeight="1">
      <c r="A409" s="379" t="inlineStr">
        <is>
          <t>Дугушка</t>
        </is>
      </c>
      <c r="B409" s="686" t="n"/>
      <c r="C409" s="686" t="n"/>
      <c r="D409" s="686" t="n"/>
      <c r="E409" s="686" t="n"/>
      <c r="F409" s="686" t="n"/>
      <c r="G409" s="686" t="n"/>
      <c r="H409" s="686" t="n"/>
      <c r="I409" s="686" t="n"/>
      <c r="J409" s="686" t="n"/>
      <c r="K409" s="686" t="n"/>
      <c r="L409" s="686" t="n"/>
      <c r="M409" s="686" t="n"/>
      <c r="N409" s="686" t="n"/>
      <c r="O409" s="686" t="n"/>
      <c r="P409" s="686" t="n"/>
      <c r="Q409" s="686" t="n"/>
      <c r="R409" s="686" t="n"/>
      <c r="S409" s="686" t="n"/>
      <c r="T409" s="686" t="n"/>
      <c r="U409" s="686" t="n"/>
      <c r="V409" s="686" t="n"/>
      <c r="W409" s="686" t="n"/>
      <c r="X409" s="686" t="n"/>
      <c r="Y409" s="55" t="n"/>
      <c r="Z409" s="55" t="n"/>
    </row>
    <row r="410" ht="16.5" customHeight="1">
      <c r="A410" s="380" t="inlineStr">
        <is>
          <t>Дугушка</t>
        </is>
      </c>
      <c r="B410" s="643" t="n"/>
      <c r="C410" s="643" t="n"/>
      <c r="D410" s="643" t="n"/>
      <c r="E410" s="643" t="n"/>
      <c r="F410" s="643" t="n"/>
      <c r="G410" s="643" t="n"/>
      <c r="H410" s="643" t="n"/>
      <c r="I410" s="643" t="n"/>
      <c r="J410" s="643" t="n"/>
      <c r="K410" s="643" t="n"/>
      <c r="L410" s="643" t="n"/>
      <c r="M410" s="643" t="n"/>
      <c r="N410" s="643" t="n"/>
      <c r="O410" s="643" t="n"/>
      <c r="P410" s="643" t="n"/>
      <c r="Q410" s="643" t="n"/>
      <c r="R410" s="643" t="n"/>
      <c r="S410" s="643" t="n"/>
      <c r="T410" s="643" t="n"/>
      <c r="U410" s="643" t="n"/>
      <c r="V410" s="643" t="n"/>
      <c r="W410" s="643" t="n"/>
      <c r="X410" s="643" t="n"/>
      <c r="Y410" s="380" t="n"/>
      <c r="Z410" s="380" t="n"/>
    </row>
    <row r="411" ht="14.25" customHeight="1">
      <c r="A411" s="381" t="inlineStr">
        <is>
          <t>Вареные колбасы</t>
        </is>
      </c>
      <c r="B411" s="643" t="n"/>
      <c r="C411" s="643" t="n"/>
      <c r="D411" s="643" t="n"/>
      <c r="E411" s="643" t="n"/>
      <c r="F411" s="643" t="n"/>
      <c r="G411" s="643" t="n"/>
      <c r="H411" s="643" t="n"/>
      <c r="I411" s="643" t="n"/>
      <c r="J411" s="643" t="n"/>
      <c r="K411" s="643" t="n"/>
      <c r="L411" s="643" t="n"/>
      <c r="M411" s="643" t="n"/>
      <c r="N411" s="643" t="n"/>
      <c r="O411" s="643" t="n"/>
      <c r="P411" s="643" t="n"/>
      <c r="Q411" s="643" t="n"/>
      <c r="R411" s="643" t="n"/>
      <c r="S411" s="643" t="n"/>
      <c r="T411" s="643" t="n"/>
      <c r="U411" s="643" t="n"/>
      <c r="V411" s="643" t="n"/>
      <c r="W411" s="643" t="n"/>
      <c r="X411" s="643" t="n"/>
      <c r="Y411" s="381" t="n"/>
      <c r="Z411" s="381" t="n"/>
    </row>
    <row r="412" ht="27" customHeight="1">
      <c r="A412" s="64" t="inlineStr">
        <is>
          <t>SU002011</t>
        </is>
      </c>
      <c r="B412" s="64" t="inlineStr">
        <is>
          <t>P002991</t>
        </is>
      </c>
      <c r="C412" s="37" t="n">
        <v>4301011371</v>
      </c>
      <c r="D412" s="382" t="n">
        <v>4607091389067</v>
      </c>
      <c r="E412" s="655" t="n"/>
      <c r="F412" s="687" t="n">
        <v>0.88</v>
      </c>
      <c r="G412" s="38" t="n">
        <v>6</v>
      </c>
      <c r="H412" s="687" t="n">
        <v>5.28</v>
      </c>
      <c r="I412" s="687" t="n">
        <v>5.64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55</v>
      </c>
      <c r="N412" s="91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2" s="689" t="n"/>
      <c r="P412" s="689" t="n"/>
      <c r="Q412" s="689" t="n"/>
      <c r="R412" s="655" t="n"/>
      <c r="S412" s="40" t="inlineStr"/>
      <c r="T412" s="40" t="inlineStr"/>
      <c r="U412" s="41" t="inlineStr">
        <is>
          <t>кг</t>
        </is>
      </c>
      <c r="V412" s="690" t="n">
        <v>0</v>
      </c>
      <c r="W412" s="691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89" t="inlineStr">
        <is>
          <t>КИ</t>
        </is>
      </c>
    </row>
    <row r="413" ht="27" customHeight="1">
      <c r="A413" s="64" t="inlineStr">
        <is>
          <t>SU002094</t>
        </is>
      </c>
      <c r="B413" s="64" t="inlineStr">
        <is>
          <t>P002975</t>
        </is>
      </c>
      <c r="C413" s="37" t="n">
        <v>4301011363</v>
      </c>
      <c r="D413" s="382" t="n">
        <v>4607091383522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2450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0" t="inlineStr">
        <is>
          <t>КИ</t>
        </is>
      </c>
    </row>
    <row r="414" ht="27" customHeight="1">
      <c r="A414" s="64" t="inlineStr">
        <is>
          <t>SU002182</t>
        </is>
      </c>
      <c r="B414" s="64" t="inlineStr">
        <is>
          <t>P002990</t>
        </is>
      </c>
      <c r="C414" s="37" t="n">
        <v>4301011431</v>
      </c>
      <c r="D414" s="382" t="n">
        <v>4607091384437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50</v>
      </c>
      <c r="N414" s="91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1" t="inlineStr">
        <is>
          <t>КИ</t>
        </is>
      </c>
    </row>
    <row r="415" ht="27" customHeight="1">
      <c r="A415" s="64" t="inlineStr">
        <is>
          <t>SU002010</t>
        </is>
      </c>
      <c r="B415" s="64" t="inlineStr">
        <is>
          <t>P002979</t>
        </is>
      </c>
      <c r="C415" s="37" t="n">
        <v>4301011365</v>
      </c>
      <c r="D415" s="382" t="n">
        <v>4607091389104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2" t="inlineStr">
        <is>
          <t>КИ</t>
        </is>
      </c>
    </row>
    <row r="416" ht="27" customHeight="1">
      <c r="A416" s="64" t="inlineStr">
        <is>
          <t>SU002632</t>
        </is>
      </c>
      <c r="B416" s="64" t="inlineStr">
        <is>
          <t>P002982</t>
        </is>
      </c>
      <c r="C416" s="37" t="n">
        <v>4301011367</v>
      </c>
      <c r="D416" s="382" t="n">
        <v>4680115880603</v>
      </c>
      <c r="E416" s="655" t="n"/>
      <c r="F416" s="687" t="n">
        <v>0.6</v>
      </c>
      <c r="G416" s="38" t="n">
        <v>6</v>
      </c>
      <c r="H416" s="687" t="n">
        <v>3.6</v>
      </c>
      <c r="I416" s="687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0</v>
      </c>
      <c r="W416" s="691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3" t="inlineStr">
        <is>
          <t>КИ</t>
        </is>
      </c>
    </row>
    <row r="417" ht="27" customHeight="1">
      <c r="A417" s="64" t="inlineStr">
        <is>
          <t>SU002220</t>
        </is>
      </c>
      <c r="B417" s="64" t="inlineStr">
        <is>
          <t>P002404</t>
        </is>
      </c>
      <c r="C417" s="37" t="n">
        <v>4301011168</v>
      </c>
      <c r="D417" s="382" t="n">
        <v>4607091389999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0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27" customHeight="1">
      <c r="A418" s="64" t="inlineStr">
        <is>
          <t>SU002635</t>
        </is>
      </c>
      <c r="B418" s="64" t="inlineStr">
        <is>
          <t>P002992</t>
        </is>
      </c>
      <c r="C418" s="37" t="n">
        <v>4301011372</v>
      </c>
      <c r="D418" s="382" t="n">
        <v>4680115882782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50</v>
      </c>
      <c r="N418" s="91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5" t="inlineStr">
        <is>
          <t>КИ</t>
        </is>
      </c>
    </row>
    <row r="419" ht="27" customHeight="1">
      <c r="A419" s="64" t="inlineStr">
        <is>
          <t>SU002020</t>
        </is>
      </c>
      <c r="B419" s="64" t="inlineStr">
        <is>
          <t>P002308</t>
        </is>
      </c>
      <c r="C419" s="37" t="n">
        <v>4301011190</v>
      </c>
      <c r="D419" s="382" t="n">
        <v>4607091389098</v>
      </c>
      <c r="E419" s="655" t="n"/>
      <c r="F419" s="687" t="n">
        <v>0.4</v>
      </c>
      <c r="G419" s="38" t="n">
        <v>6</v>
      </c>
      <c r="H419" s="687" t="n">
        <v>2.4</v>
      </c>
      <c r="I419" s="687" t="n">
        <v>2.6</v>
      </c>
      <c r="J419" s="38" t="n">
        <v>156</v>
      </c>
      <c r="K419" s="38" t="inlineStr">
        <is>
          <t>12</t>
        </is>
      </c>
      <c r="L419" s="39" t="inlineStr">
        <is>
          <t>СК3</t>
        </is>
      </c>
      <c r="M419" s="38" t="n">
        <v>50</v>
      </c>
      <c r="N419" s="91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296" t="inlineStr">
        <is>
          <t>КИ</t>
        </is>
      </c>
    </row>
    <row r="420" ht="27" customHeight="1">
      <c r="A420" s="64" t="inlineStr">
        <is>
          <t>SU002631</t>
        </is>
      </c>
      <c r="B420" s="64" t="inlineStr">
        <is>
          <t>P002981</t>
        </is>
      </c>
      <c r="C420" s="37" t="n">
        <v>4301011366</v>
      </c>
      <c r="D420" s="382" t="n">
        <v>4607091389982</v>
      </c>
      <c r="E420" s="655" t="n"/>
      <c r="F420" s="687" t="n">
        <v>0.6</v>
      </c>
      <c r="G420" s="38" t="n">
        <v>6</v>
      </c>
      <c r="H420" s="687" t="n">
        <v>3.6</v>
      </c>
      <c r="I420" s="687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1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7" t="inlineStr">
        <is>
          <t>КИ</t>
        </is>
      </c>
    </row>
    <row r="421">
      <c r="A421" s="390" t="n"/>
      <c r="B421" s="643" t="n"/>
      <c r="C421" s="643" t="n"/>
      <c r="D421" s="643" t="n"/>
      <c r="E421" s="643" t="n"/>
      <c r="F421" s="643" t="n"/>
      <c r="G421" s="643" t="n"/>
      <c r="H421" s="643" t="n"/>
      <c r="I421" s="643" t="n"/>
      <c r="J421" s="643" t="n"/>
      <c r="K421" s="643" t="n"/>
      <c r="L421" s="643" t="n"/>
      <c r="M421" s="692" t="n"/>
      <c r="N421" s="693" t="inlineStr">
        <is>
          <t>Итого</t>
        </is>
      </c>
      <c r="O421" s="663" t="n"/>
      <c r="P421" s="663" t="n"/>
      <c r="Q421" s="663" t="n"/>
      <c r="R421" s="663" t="n"/>
      <c r="S421" s="663" t="n"/>
      <c r="T421" s="664" t="n"/>
      <c r="U421" s="43" t="inlineStr">
        <is>
          <t>кор</t>
        </is>
      </c>
      <c r="V421" s="694">
        <f>IFERROR(V412/H412,"0")+IFERROR(V413/H413,"0")+IFERROR(V414/H414,"0")+IFERROR(V415/H415,"0")+IFERROR(V416/H416,"0")+IFERROR(V417/H417,"0")+IFERROR(V418/H418,"0")+IFERROR(V419/H419,"0")+IFERROR(V420/H420,"0")</f>
        <v/>
      </c>
      <c r="W421" s="694">
        <f>IFERROR(W412/H412,"0")+IFERROR(W413/H413,"0")+IFERROR(W414/H414,"0")+IFERROR(W415/H415,"0")+IFERROR(W416/H416,"0")+IFERROR(W417/H417,"0")+IFERROR(W418/H418,"0")+IFERROR(W419/H419,"0")+IFERROR(W420/H420,"0")</f>
        <v/>
      </c>
      <c r="X421" s="69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/>
      </c>
      <c r="Y421" s="695" t="n"/>
      <c r="Z421" s="695" t="n"/>
    </row>
    <row r="422">
      <c r="A422" s="643" t="n"/>
      <c r="B422" s="643" t="n"/>
      <c r="C422" s="643" t="n"/>
      <c r="D422" s="643" t="n"/>
      <c r="E422" s="643" t="n"/>
      <c r="F422" s="643" t="n"/>
      <c r="G422" s="643" t="n"/>
      <c r="H422" s="643" t="n"/>
      <c r="I422" s="643" t="n"/>
      <c r="J422" s="643" t="n"/>
      <c r="K422" s="643" t="n"/>
      <c r="L422" s="643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кг</t>
        </is>
      </c>
      <c r="V422" s="694">
        <f>IFERROR(SUM(V412:V420),"0")</f>
        <v/>
      </c>
      <c r="W422" s="694">
        <f>IFERROR(SUM(W412:W420),"0")</f>
        <v/>
      </c>
      <c r="X422" s="43" t="n"/>
      <c r="Y422" s="695" t="n"/>
      <c r="Z422" s="695" t="n"/>
    </row>
    <row r="423" ht="14.25" customHeight="1">
      <c r="A423" s="381" t="inlineStr">
        <is>
          <t>Ветчины</t>
        </is>
      </c>
      <c r="B423" s="643" t="n"/>
      <c r="C423" s="643" t="n"/>
      <c r="D423" s="643" t="n"/>
      <c r="E423" s="643" t="n"/>
      <c r="F423" s="643" t="n"/>
      <c r="G423" s="643" t="n"/>
      <c r="H423" s="643" t="n"/>
      <c r="I423" s="643" t="n"/>
      <c r="J423" s="643" t="n"/>
      <c r="K423" s="643" t="n"/>
      <c r="L423" s="643" t="n"/>
      <c r="M423" s="643" t="n"/>
      <c r="N423" s="643" t="n"/>
      <c r="O423" s="643" t="n"/>
      <c r="P423" s="643" t="n"/>
      <c r="Q423" s="643" t="n"/>
      <c r="R423" s="643" t="n"/>
      <c r="S423" s="643" t="n"/>
      <c r="T423" s="643" t="n"/>
      <c r="U423" s="643" t="n"/>
      <c r="V423" s="643" t="n"/>
      <c r="W423" s="643" t="n"/>
      <c r="X423" s="643" t="n"/>
      <c r="Y423" s="381" t="n"/>
      <c r="Z423" s="381" t="n"/>
    </row>
    <row r="424" ht="16.5" customHeight="1">
      <c r="A424" s="64" t="inlineStr">
        <is>
          <t>SU002035</t>
        </is>
      </c>
      <c r="B424" s="64" t="inlineStr">
        <is>
          <t>P003146</t>
        </is>
      </c>
      <c r="C424" s="37" t="n">
        <v>4301020222</v>
      </c>
      <c r="D424" s="382" t="n">
        <v>4607091388930</v>
      </c>
      <c r="E424" s="655" t="n"/>
      <c r="F424" s="687" t="n">
        <v>0.88</v>
      </c>
      <c r="G424" s="38" t="n">
        <v>6</v>
      </c>
      <c r="H424" s="687" t="n">
        <v>5.28</v>
      </c>
      <c r="I424" s="687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20">
        <f>HYPERLINK("https://abi.ru/products/Охлажденные/Дугушка/Дугушка/Ветчины/P003146/","Ветчины Дугушка Дугушка Вес б/о Дугушка")</f>
        <v/>
      </c>
      <c r="O424" s="689" t="n"/>
      <c r="P424" s="689" t="n"/>
      <c r="Q424" s="689" t="n"/>
      <c r="R424" s="655" t="n"/>
      <c r="S424" s="40" t="inlineStr"/>
      <c r="T424" s="40" t="inlineStr"/>
      <c r="U424" s="41" t="inlineStr">
        <is>
          <t>кг</t>
        </is>
      </c>
      <c r="V424" s="690" t="n">
        <v>2000</v>
      </c>
      <c r="W424" s="691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16.5" customHeight="1">
      <c r="A425" s="64" t="inlineStr">
        <is>
          <t>SU002643</t>
        </is>
      </c>
      <c r="B425" s="64" t="inlineStr">
        <is>
          <t>P002993</t>
        </is>
      </c>
      <c r="C425" s="37" t="n">
        <v>4301020206</v>
      </c>
      <c r="D425" s="382" t="n">
        <v>4680115880054</v>
      </c>
      <c r="E425" s="655" t="n"/>
      <c r="F425" s="687" t="n">
        <v>0.6</v>
      </c>
      <c r="G425" s="38" t="n">
        <v>6</v>
      </c>
      <c r="H425" s="687" t="n">
        <v>3.6</v>
      </c>
      <c r="I425" s="68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21">
        <f>HYPERLINK("https://abi.ru/products/Охлажденные/Дугушка/Дугушка/Ветчины/P002993/","Ветчины «Дугушка» Фикс.вес 0,6 П/а ТМ «Дугушка»")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0</v>
      </c>
      <c r="W425" s="69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>
      <c r="A426" s="390" t="n"/>
      <c r="B426" s="643" t="n"/>
      <c r="C426" s="643" t="n"/>
      <c r="D426" s="643" t="n"/>
      <c r="E426" s="643" t="n"/>
      <c r="F426" s="643" t="n"/>
      <c r="G426" s="643" t="n"/>
      <c r="H426" s="643" t="n"/>
      <c r="I426" s="643" t="n"/>
      <c r="J426" s="643" t="n"/>
      <c r="K426" s="643" t="n"/>
      <c r="L426" s="643" t="n"/>
      <c r="M426" s="692" t="n"/>
      <c r="N426" s="693" t="inlineStr">
        <is>
          <t>Итого</t>
        </is>
      </c>
      <c r="O426" s="663" t="n"/>
      <c r="P426" s="663" t="n"/>
      <c r="Q426" s="663" t="n"/>
      <c r="R426" s="663" t="n"/>
      <c r="S426" s="663" t="n"/>
      <c r="T426" s="664" t="n"/>
      <c r="U426" s="43" t="inlineStr">
        <is>
          <t>кор</t>
        </is>
      </c>
      <c r="V426" s="694">
        <f>IFERROR(V424/H424,"0")+IFERROR(V425/H425,"0")</f>
        <v/>
      </c>
      <c r="W426" s="694">
        <f>IFERROR(W424/H424,"0")+IFERROR(W425/H425,"0")</f>
        <v/>
      </c>
      <c r="X426" s="694">
        <f>IFERROR(IF(X424="",0,X424),"0")+IFERROR(IF(X425="",0,X425),"0")</f>
        <v/>
      </c>
      <c r="Y426" s="695" t="n"/>
      <c r="Z426" s="695" t="n"/>
    </row>
    <row r="427">
      <c r="A427" s="643" t="n"/>
      <c r="B427" s="643" t="n"/>
      <c r="C427" s="643" t="n"/>
      <c r="D427" s="643" t="n"/>
      <c r="E427" s="643" t="n"/>
      <c r="F427" s="643" t="n"/>
      <c r="G427" s="643" t="n"/>
      <c r="H427" s="643" t="n"/>
      <c r="I427" s="643" t="n"/>
      <c r="J427" s="643" t="n"/>
      <c r="K427" s="643" t="n"/>
      <c r="L427" s="643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кг</t>
        </is>
      </c>
      <c r="V427" s="694">
        <f>IFERROR(SUM(V424:V425),"0")</f>
        <v/>
      </c>
      <c r="W427" s="694">
        <f>IFERROR(SUM(W424:W425),"0")</f>
        <v/>
      </c>
      <c r="X427" s="43" t="n"/>
      <c r="Y427" s="695" t="n"/>
      <c r="Z427" s="695" t="n"/>
    </row>
    <row r="428" ht="14.25" customHeight="1">
      <c r="A428" s="381" t="inlineStr">
        <is>
          <t>Копченые колбасы</t>
        </is>
      </c>
      <c r="B428" s="643" t="n"/>
      <c r="C428" s="643" t="n"/>
      <c r="D428" s="643" t="n"/>
      <c r="E428" s="643" t="n"/>
      <c r="F428" s="643" t="n"/>
      <c r="G428" s="643" t="n"/>
      <c r="H428" s="643" t="n"/>
      <c r="I428" s="643" t="n"/>
      <c r="J428" s="643" t="n"/>
      <c r="K428" s="643" t="n"/>
      <c r="L428" s="643" t="n"/>
      <c r="M428" s="643" t="n"/>
      <c r="N428" s="643" t="n"/>
      <c r="O428" s="643" t="n"/>
      <c r="P428" s="643" t="n"/>
      <c r="Q428" s="643" t="n"/>
      <c r="R428" s="643" t="n"/>
      <c r="S428" s="643" t="n"/>
      <c r="T428" s="643" t="n"/>
      <c r="U428" s="643" t="n"/>
      <c r="V428" s="643" t="n"/>
      <c r="W428" s="643" t="n"/>
      <c r="X428" s="643" t="n"/>
      <c r="Y428" s="381" t="n"/>
      <c r="Z428" s="381" t="n"/>
    </row>
    <row r="429" ht="27" customHeight="1">
      <c r="A429" s="64" t="inlineStr">
        <is>
          <t>SU002150</t>
        </is>
      </c>
      <c r="B429" s="64" t="inlineStr">
        <is>
          <t>P003636</t>
        </is>
      </c>
      <c r="C429" s="37" t="n">
        <v>4301031252</v>
      </c>
      <c r="D429" s="382" t="n">
        <v>4680115883116</v>
      </c>
      <c r="E429" s="655" t="n"/>
      <c r="F429" s="687" t="n">
        <v>0.88</v>
      </c>
      <c r="G429" s="38" t="n">
        <v>6</v>
      </c>
      <c r="H429" s="687" t="n">
        <v>5.28</v>
      </c>
      <c r="I429" s="68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60</v>
      </c>
      <c r="N429" s="92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9" s="689" t="n"/>
      <c r="P429" s="689" t="n"/>
      <c r="Q429" s="689" t="n"/>
      <c r="R429" s="655" t="n"/>
      <c r="S429" s="40" t="inlineStr"/>
      <c r="T429" s="40" t="inlineStr"/>
      <c r="U429" s="41" t="inlineStr">
        <is>
          <t>кг</t>
        </is>
      </c>
      <c r="V429" s="690" t="n">
        <v>0</v>
      </c>
      <c r="W429" s="69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0" t="inlineStr">
        <is>
          <t>КИ</t>
        </is>
      </c>
    </row>
    <row r="430" ht="27" customHeight="1">
      <c r="A430" s="64" t="inlineStr">
        <is>
          <t>SU002158</t>
        </is>
      </c>
      <c r="B430" s="64" t="inlineStr">
        <is>
          <t>P003632</t>
        </is>
      </c>
      <c r="C430" s="37" t="n">
        <v>4301031248</v>
      </c>
      <c r="D430" s="382" t="n">
        <v>4680115883093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СК2</t>
        </is>
      </c>
      <c r="M430" s="38" t="n">
        <v>60</v>
      </c>
      <c r="N430" s="92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1" t="inlineStr">
        <is>
          <t>КИ</t>
        </is>
      </c>
    </row>
    <row r="431" ht="27" customHeight="1">
      <c r="A431" s="64" t="inlineStr">
        <is>
          <t>SU002151</t>
        </is>
      </c>
      <c r="B431" s="64" t="inlineStr">
        <is>
          <t>P003634</t>
        </is>
      </c>
      <c r="C431" s="37" t="n">
        <v>4301031250</v>
      </c>
      <c r="D431" s="382" t="n">
        <v>4680115883109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2" t="inlineStr">
        <is>
          <t>КИ</t>
        </is>
      </c>
    </row>
    <row r="432" ht="27" customHeight="1">
      <c r="A432" s="64" t="inlineStr">
        <is>
          <t>SU002916</t>
        </is>
      </c>
      <c r="B432" s="64" t="inlineStr">
        <is>
          <t>P003633</t>
        </is>
      </c>
      <c r="C432" s="37" t="n">
        <v>4301031249</v>
      </c>
      <c r="D432" s="382" t="n">
        <v>4680115882072</v>
      </c>
      <c r="E432" s="655" t="n"/>
      <c r="F432" s="687" t="n">
        <v>0.6</v>
      </c>
      <c r="G432" s="38" t="n">
        <v>6</v>
      </c>
      <c r="H432" s="687" t="n">
        <v>3.6</v>
      </c>
      <c r="I432" s="687" t="n">
        <v>3.84</v>
      </c>
      <c r="J432" s="38" t="n">
        <v>120</v>
      </c>
      <c r="K432" s="38" t="inlineStr">
        <is>
          <t>12</t>
        </is>
      </c>
      <c r="L432" s="39" t="inlineStr">
        <is>
          <t>СК1</t>
        </is>
      </c>
      <c r="M432" s="38" t="n">
        <v>60</v>
      </c>
      <c r="N432" s="925" t="inlineStr">
        <is>
          <t>В/к колбасы «Рубленая Запеченная» Фикс.вес 0,6 Вектор ТМ «Дугушка»</t>
        </is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0</v>
      </c>
      <c r="W432" s="691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3" t="inlineStr">
        <is>
          <t>КИ</t>
        </is>
      </c>
    </row>
    <row r="433" ht="27" customHeight="1">
      <c r="A433" s="64" t="inlineStr">
        <is>
          <t>SU002919</t>
        </is>
      </c>
      <c r="B433" s="64" t="inlineStr">
        <is>
          <t>P003635</t>
        </is>
      </c>
      <c r="C433" s="37" t="n">
        <v>4301031251</v>
      </c>
      <c r="D433" s="382" t="n">
        <v>4680115882102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3.81</v>
      </c>
      <c r="J433" s="38" t="n">
        <v>120</v>
      </c>
      <c r="K433" s="38" t="inlineStr">
        <is>
          <t>12</t>
        </is>
      </c>
      <c r="L433" s="39" t="inlineStr">
        <is>
          <t>СК2</t>
        </is>
      </c>
      <c r="M433" s="38" t="n">
        <v>60</v>
      </c>
      <c r="N433" s="926" t="inlineStr">
        <is>
          <t>В/к колбасы «Салями Запеченая»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27" customHeight="1">
      <c r="A434" s="64" t="inlineStr">
        <is>
          <t>SU002918</t>
        </is>
      </c>
      <c r="B434" s="64" t="inlineStr">
        <is>
          <t>P003637</t>
        </is>
      </c>
      <c r="C434" s="37" t="n">
        <v>4301031253</v>
      </c>
      <c r="D434" s="382" t="n">
        <v>4680115882096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27" t="inlineStr">
        <is>
          <t>В/к колбасы «Сервелат Запеченный»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90" t="n"/>
      <c r="B435" s="643" t="n"/>
      <c r="C435" s="643" t="n"/>
      <c r="D435" s="643" t="n"/>
      <c r="E435" s="643" t="n"/>
      <c r="F435" s="643" t="n"/>
      <c r="G435" s="643" t="n"/>
      <c r="H435" s="643" t="n"/>
      <c r="I435" s="643" t="n"/>
      <c r="J435" s="643" t="n"/>
      <c r="K435" s="643" t="n"/>
      <c r="L435" s="643" t="n"/>
      <c r="M435" s="692" t="n"/>
      <c r="N435" s="693" t="inlineStr">
        <is>
          <t>Итого</t>
        </is>
      </c>
      <c r="O435" s="663" t="n"/>
      <c r="P435" s="663" t="n"/>
      <c r="Q435" s="663" t="n"/>
      <c r="R435" s="663" t="n"/>
      <c r="S435" s="663" t="n"/>
      <c r="T435" s="664" t="n"/>
      <c r="U435" s="43" t="inlineStr">
        <is>
          <t>кор</t>
        </is>
      </c>
      <c r="V435" s="694">
        <f>IFERROR(V429/H429,"0")+IFERROR(V430/H430,"0")+IFERROR(V431/H431,"0")+IFERROR(V432/H432,"0")+IFERROR(V433/H433,"0")+IFERROR(V434/H434,"0")</f>
        <v/>
      </c>
      <c r="W435" s="694">
        <f>IFERROR(W429/H429,"0")+IFERROR(W430/H430,"0")+IFERROR(W431/H431,"0")+IFERROR(W432/H432,"0")+IFERROR(W433/H433,"0")+IFERROR(W434/H434,"0")</f>
        <v/>
      </c>
      <c r="X435" s="694">
        <f>IFERROR(IF(X429="",0,X429),"0")+IFERROR(IF(X430="",0,X430),"0")+IFERROR(IF(X431="",0,X431),"0")+IFERROR(IF(X432="",0,X432),"0")+IFERROR(IF(X433="",0,X433),"0")+IFERROR(IF(X434="",0,X434),"0")</f>
        <v/>
      </c>
      <c r="Y435" s="695" t="n"/>
      <c r="Z435" s="695" t="n"/>
    </row>
    <row r="436">
      <c r="A436" s="643" t="n"/>
      <c r="B436" s="643" t="n"/>
      <c r="C436" s="643" t="n"/>
      <c r="D436" s="643" t="n"/>
      <c r="E436" s="643" t="n"/>
      <c r="F436" s="643" t="n"/>
      <c r="G436" s="643" t="n"/>
      <c r="H436" s="643" t="n"/>
      <c r="I436" s="643" t="n"/>
      <c r="J436" s="643" t="n"/>
      <c r="K436" s="643" t="n"/>
      <c r="L436" s="643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кг</t>
        </is>
      </c>
      <c r="V436" s="694">
        <f>IFERROR(SUM(V429:V434),"0")</f>
        <v/>
      </c>
      <c r="W436" s="694">
        <f>IFERROR(SUM(W429:W434),"0")</f>
        <v/>
      </c>
      <c r="X436" s="43" t="n"/>
      <c r="Y436" s="695" t="n"/>
      <c r="Z436" s="695" t="n"/>
    </row>
    <row r="437" ht="14.25" customHeight="1">
      <c r="A437" s="381" t="inlineStr">
        <is>
          <t>Сосиски</t>
        </is>
      </c>
      <c r="B437" s="643" t="n"/>
      <c r="C437" s="643" t="n"/>
      <c r="D437" s="643" t="n"/>
      <c r="E437" s="643" t="n"/>
      <c r="F437" s="643" t="n"/>
      <c r="G437" s="643" t="n"/>
      <c r="H437" s="643" t="n"/>
      <c r="I437" s="643" t="n"/>
      <c r="J437" s="643" t="n"/>
      <c r="K437" s="643" t="n"/>
      <c r="L437" s="643" t="n"/>
      <c r="M437" s="643" t="n"/>
      <c r="N437" s="643" t="n"/>
      <c r="O437" s="643" t="n"/>
      <c r="P437" s="643" t="n"/>
      <c r="Q437" s="643" t="n"/>
      <c r="R437" s="643" t="n"/>
      <c r="S437" s="643" t="n"/>
      <c r="T437" s="643" t="n"/>
      <c r="U437" s="643" t="n"/>
      <c r="V437" s="643" t="n"/>
      <c r="W437" s="643" t="n"/>
      <c r="X437" s="643" t="n"/>
      <c r="Y437" s="381" t="n"/>
      <c r="Z437" s="381" t="n"/>
    </row>
    <row r="438" ht="16.5" customHeight="1">
      <c r="A438" s="64" t="inlineStr">
        <is>
          <t>SU002218</t>
        </is>
      </c>
      <c r="B438" s="64" t="inlineStr">
        <is>
          <t>P002854</t>
        </is>
      </c>
      <c r="C438" s="37" t="n">
        <v>4301051230</v>
      </c>
      <c r="D438" s="382" t="n">
        <v>4607091383409</v>
      </c>
      <c r="E438" s="655" t="n"/>
      <c r="F438" s="687" t="n">
        <v>1.3</v>
      </c>
      <c r="G438" s="38" t="n">
        <v>6</v>
      </c>
      <c r="H438" s="687" t="n">
        <v>7.8</v>
      </c>
      <c r="I438" s="687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8">
        <f>HYPERLINK("https://abi.ru/products/Охлажденные/Дугушка/Дугушка/Сосиски/P002854/","Сосиски Молочные Дугушки Дугушка Весовые П/а мгс Дугушка")</f>
        <v/>
      </c>
      <c r="O438" s="689" t="n"/>
      <c r="P438" s="689" t="n"/>
      <c r="Q438" s="689" t="n"/>
      <c r="R438" s="655" t="n"/>
      <c r="S438" s="40" t="inlineStr"/>
      <c r="T438" s="40" t="inlineStr"/>
      <c r="U438" s="41" t="inlineStr">
        <is>
          <t>кг</t>
        </is>
      </c>
      <c r="V438" s="690" t="n">
        <v>0</v>
      </c>
      <c r="W438" s="69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16.5" customHeight="1">
      <c r="A439" s="64" t="inlineStr">
        <is>
          <t>SU002219</t>
        </is>
      </c>
      <c r="B439" s="64" t="inlineStr">
        <is>
          <t>P002855</t>
        </is>
      </c>
      <c r="C439" s="37" t="n">
        <v>4301051231</v>
      </c>
      <c r="D439" s="382" t="n">
        <v>4607091383416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2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7" t="inlineStr">
        <is>
          <t>КИ</t>
        </is>
      </c>
    </row>
    <row r="440">
      <c r="A440" s="390" t="n"/>
      <c r="B440" s="643" t="n"/>
      <c r="C440" s="643" t="n"/>
      <c r="D440" s="643" t="n"/>
      <c r="E440" s="643" t="n"/>
      <c r="F440" s="643" t="n"/>
      <c r="G440" s="643" t="n"/>
      <c r="H440" s="643" t="n"/>
      <c r="I440" s="643" t="n"/>
      <c r="J440" s="643" t="n"/>
      <c r="K440" s="643" t="n"/>
      <c r="L440" s="643" t="n"/>
      <c r="M440" s="692" t="n"/>
      <c r="N440" s="693" t="inlineStr">
        <is>
          <t>Итого</t>
        </is>
      </c>
      <c r="O440" s="663" t="n"/>
      <c r="P440" s="663" t="n"/>
      <c r="Q440" s="663" t="n"/>
      <c r="R440" s="663" t="n"/>
      <c r="S440" s="663" t="n"/>
      <c r="T440" s="664" t="n"/>
      <c r="U440" s="43" t="inlineStr">
        <is>
          <t>кор</t>
        </is>
      </c>
      <c r="V440" s="694">
        <f>IFERROR(V438/H438,"0")+IFERROR(V439/H439,"0")</f>
        <v/>
      </c>
      <c r="W440" s="694">
        <f>IFERROR(W438/H438,"0")+IFERROR(W439/H439,"0")</f>
        <v/>
      </c>
      <c r="X440" s="694">
        <f>IFERROR(IF(X438="",0,X438),"0")+IFERROR(IF(X439="",0,X439),"0")</f>
        <v/>
      </c>
      <c r="Y440" s="695" t="n"/>
      <c r="Z440" s="695" t="n"/>
    </row>
    <row r="441">
      <c r="A441" s="643" t="n"/>
      <c r="B441" s="643" t="n"/>
      <c r="C441" s="643" t="n"/>
      <c r="D441" s="643" t="n"/>
      <c r="E441" s="643" t="n"/>
      <c r="F441" s="643" t="n"/>
      <c r="G441" s="643" t="n"/>
      <c r="H441" s="643" t="n"/>
      <c r="I441" s="643" t="n"/>
      <c r="J441" s="643" t="n"/>
      <c r="K441" s="643" t="n"/>
      <c r="L441" s="643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кг</t>
        </is>
      </c>
      <c r="V441" s="694">
        <f>IFERROR(SUM(V438:V439),"0")</f>
        <v/>
      </c>
      <c r="W441" s="694">
        <f>IFERROR(SUM(W438:W439),"0")</f>
        <v/>
      </c>
      <c r="X441" s="43" t="n"/>
      <c r="Y441" s="695" t="n"/>
      <c r="Z441" s="695" t="n"/>
    </row>
    <row r="442" ht="27.75" customHeight="1">
      <c r="A442" s="379" t="inlineStr">
        <is>
          <t>Зареченские</t>
        </is>
      </c>
      <c r="B442" s="686" t="n"/>
      <c r="C442" s="686" t="n"/>
      <c r="D442" s="686" t="n"/>
      <c r="E442" s="686" t="n"/>
      <c r="F442" s="686" t="n"/>
      <c r="G442" s="686" t="n"/>
      <c r="H442" s="686" t="n"/>
      <c r="I442" s="686" t="n"/>
      <c r="J442" s="686" t="n"/>
      <c r="K442" s="686" t="n"/>
      <c r="L442" s="686" t="n"/>
      <c r="M442" s="686" t="n"/>
      <c r="N442" s="686" t="n"/>
      <c r="O442" s="686" t="n"/>
      <c r="P442" s="686" t="n"/>
      <c r="Q442" s="686" t="n"/>
      <c r="R442" s="686" t="n"/>
      <c r="S442" s="686" t="n"/>
      <c r="T442" s="686" t="n"/>
      <c r="U442" s="686" t="n"/>
      <c r="V442" s="686" t="n"/>
      <c r="W442" s="686" t="n"/>
      <c r="X442" s="686" t="n"/>
      <c r="Y442" s="55" t="n"/>
      <c r="Z442" s="55" t="n"/>
    </row>
    <row r="443" ht="16.5" customHeight="1">
      <c r="A443" s="380" t="inlineStr">
        <is>
          <t>Зареченские продукты</t>
        </is>
      </c>
      <c r="B443" s="643" t="n"/>
      <c r="C443" s="643" t="n"/>
      <c r="D443" s="643" t="n"/>
      <c r="E443" s="643" t="n"/>
      <c r="F443" s="643" t="n"/>
      <c r="G443" s="643" t="n"/>
      <c r="H443" s="643" t="n"/>
      <c r="I443" s="643" t="n"/>
      <c r="J443" s="643" t="n"/>
      <c r="K443" s="643" t="n"/>
      <c r="L443" s="643" t="n"/>
      <c r="M443" s="643" t="n"/>
      <c r="N443" s="643" t="n"/>
      <c r="O443" s="643" t="n"/>
      <c r="P443" s="643" t="n"/>
      <c r="Q443" s="643" t="n"/>
      <c r="R443" s="643" t="n"/>
      <c r="S443" s="643" t="n"/>
      <c r="T443" s="643" t="n"/>
      <c r="U443" s="643" t="n"/>
      <c r="V443" s="643" t="n"/>
      <c r="W443" s="643" t="n"/>
      <c r="X443" s="643" t="n"/>
      <c r="Y443" s="380" t="n"/>
      <c r="Z443" s="380" t="n"/>
    </row>
    <row r="444" ht="14.25" customHeight="1">
      <c r="A444" s="381" t="inlineStr">
        <is>
          <t>Вареные колбасы</t>
        </is>
      </c>
      <c r="B444" s="643" t="n"/>
      <c r="C444" s="643" t="n"/>
      <c r="D444" s="643" t="n"/>
      <c r="E444" s="643" t="n"/>
      <c r="F444" s="643" t="n"/>
      <c r="G444" s="643" t="n"/>
      <c r="H444" s="643" t="n"/>
      <c r="I444" s="643" t="n"/>
      <c r="J444" s="643" t="n"/>
      <c r="K444" s="643" t="n"/>
      <c r="L444" s="643" t="n"/>
      <c r="M444" s="643" t="n"/>
      <c r="N444" s="643" t="n"/>
      <c r="O444" s="643" t="n"/>
      <c r="P444" s="643" t="n"/>
      <c r="Q444" s="643" t="n"/>
      <c r="R444" s="643" t="n"/>
      <c r="S444" s="643" t="n"/>
      <c r="T444" s="643" t="n"/>
      <c r="U444" s="643" t="n"/>
      <c r="V444" s="643" t="n"/>
      <c r="W444" s="643" t="n"/>
      <c r="X444" s="643" t="n"/>
      <c r="Y444" s="381" t="n"/>
      <c r="Z444" s="381" t="n"/>
    </row>
    <row r="445" ht="27" customHeight="1">
      <c r="A445" s="64" t="inlineStr">
        <is>
          <t>SU002807</t>
        </is>
      </c>
      <c r="B445" s="64" t="inlineStr">
        <is>
          <t>P003583</t>
        </is>
      </c>
      <c r="C445" s="37" t="n">
        <v>4301011585</v>
      </c>
      <c r="D445" s="382" t="n">
        <v>4640242180441</v>
      </c>
      <c r="E445" s="655" t="n"/>
      <c r="F445" s="687" t="n">
        <v>1.5</v>
      </c>
      <c r="G445" s="38" t="n">
        <v>8</v>
      </c>
      <c r="H445" s="687" t="n">
        <v>12</v>
      </c>
      <c r="I445" s="687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30" t="inlineStr">
        <is>
          <t>Вареные колбасы «Муромская» Весовой п/а ТМ «Зареченские»</t>
        </is>
      </c>
      <c r="O445" s="689" t="n"/>
      <c r="P445" s="689" t="n"/>
      <c r="Q445" s="689" t="n"/>
      <c r="R445" s="655" t="n"/>
      <c r="S445" s="40" t="inlineStr"/>
      <c r="T445" s="40" t="inlineStr"/>
      <c r="U445" s="41" t="inlineStr">
        <is>
          <t>кг</t>
        </is>
      </c>
      <c r="V445" s="690" t="n">
        <v>0</v>
      </c>
      <c r="W445" s="691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8" t="inlineStr">
        <is>
          <t>КИ</t>
        </is>
      </c>
    </row>
    <row r="446" ht="27" customHeight="1">
      <c r="A446" s="64" t="inlineStr">
        <is>
          <t>SU002808</t>
        </is>
      </c>
      <c r="B446" s="64" t="inlineStr">
        <is>
          <t>P003582</t>
        </is>
      </c>
      <c r="C446" s="37" t="n">
        <v>4301011584</v>
      </c>
      <c r="D446" s="382" t="n">
        <v>4640242180564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1" t="inlineStr">
        <is>
          <t>Вареные колбасы «Нежная» НТУ Весовые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9" t="inlineStr">
        <is>
          <t>КИ</t>
        </is>
      </c>
    </row>
    <row r="447">
      <c r="A447" s="390" t="n"/>
      <c r="B447" s="643" t="n"/>
      <c r="C447" s="643" t="n"/>
      <c r="D447" s="643" t="n"/>
      <c r="E447" s="643" t="n"/>
      <c r="F447" s="643" t="n"/>
      <c r="G447" s="643" t="n"/>
      <c r="H447" s="643" t="n"/>
      <c r="I447" s="643" t="n"/>
      <c r="J447" s="643" t="n"/>
      <c r="K447" s="643" t="n"/>
      <c r="L447" s="643" t="n"/>
      <c r="M447" s="692" t="n"/>
      <c r="N447" s="693" t="inlineStr">
        <is>
          <t>Итого</t>
        </is>
      </c>
      <c r="O447" s="663" t="n"/>
      <c r="P447" s="663" t="n"/>
      <c r="Q447" s="663" t="n"/>
      <c r="R447" s="663" t="n"/>
      <c r="S447" s="663" t="n"/>
      <c r="T447" s="664" t="n"/>
      <c r="U447" s="43" t="inlineStr">
        <is>
          <t>кор</t>
        </is>
      </c>
      <c r="V447" s="694">
        <f>IFERROR(V445/H445,"0")+IFERROR(V446/H446,"0")</f>
        <v/>
      </c>
      <c r="W447" s="694">
        <f>IFERROR(W445/H445,"0")+IFERROR(W446/H446,"0")</f>
        <v/>
      </c>
      <c r="X447" s="694">
        <f>IFERROR(IF(X445="",0,X445),"0")+IFERROR(IF(X446="",0,X446),"0")</f>
        <v/>
      </c>
      <c r="Y447" s="695" t="n"/>
      <c r="Z447" s="695" t="n"/>
    </row>
    <row r="448">
      <c r="A448" s="643" t="n"/>
      <c r="B448" s="643" t="n"/>
      <c r="C448" s="643" t="n"/>
      <c r="D448" s="643" t="n"/>
      <c r="E448" s="643" t="n"/>
      <c r="F448" s="643" t="n"/>
      <c r="G448" s="643" t="n"/>
      <c r="H448" s="643" t="n"/>
      <c r="I448" s="643" t="n"/>
      <c r="J448" s="643" t="n"/>
      <c r="K448" s="643" t="n"/>
      <c r="L448" s="643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кг</t>
        </is>
      </c>
      <c r="V448" s="694">
        <f>IFERROR(SUM(V445:V446),"0")</f>
        <v/>
      </c>
      <c r="W448" s="694">
        <f>IFERROR(SUM(W445:W446),"0")</f>
        <v/>
      </c>
      <c r="X448" s="43" t="n"/>
      <c r="Y448" s="695" t="n"/>
      <c r="Z448" s="695" t="n"/>
    </row>
    <row r="449" ht="14.25" customHeight="1">
      <c r="A449" s="381" t="inlineStr">
        <is>
          <t>Ветчины</t>
        </is>
      </c>
      <c r="B449" s="643" t="n"/>
      <c r="C449" s="643" t="n"/>
      <c r="D449" s="643" t="n"/>
      <c r="E449" s="643" t="n"/>
      <c r="F449" s="643" t="n"/>
      <c r="G449" s="643" t="n"/>
      <c r="H449" s="643" t="n"/>
      <c r="I449" s="643" t="n"/>
      <c r="J449" s="643" t="n"/>
      <c r="K449" s="643" t="n"/>
      <c r="L449" s="643" t="n"/>
      <c r="M449" s="643" t="n"/>
      <c r="N449" s="643" t="n"/>
      <c r="O449" s="643" t="n"/>
      <c r="P449" s="643" t="n"/>
      <c r="Q449" s="643" t="n"/>
      <c r="R449" s="643" t="n"/>
      <c r="S449" s="643" t="n"/>
      <c r="T449" s="643" t="n"/>
      <c r="U449" s="643" t="n"/>
      <c r="V449" s="643" t="n"/>
      <c r="W449" s="643" t="n"/>
      <c r="X449" s="643" t="n"/>
      <c r="Y449" s="381" t="n"/>
      <c r="Z449" s="381" t="n"/>
    </row>
    <row r="450" ht="27" customHeight="1">
      <c r="A450" s="64" t="inlineStr">
        <is>
          <t>SU002811</t>
        </is>
      </c>
      <c r="B450" s="64" t="inlineStr">
        <is>
          <t>P003588</t>
        </is>
      </c>
      <c r="C450" s="37" t="n">
        <v>4301020260</v>
      </c>
      <c r="D450" s="382" t="n">
        <v>4640242180526</v>
      </c>
      <c r="E450" s="655" t="n"/>
      <c r="F450" s="687" t="n">
        <v>1.8</v>
      </c>
      <c r="G450" s="38" t="n">
        <v>6</v>
      </c>
      <c r="H450" s="687" t="n">
        <v>10.8</v>
      </c>
      <c r="I450" s="687" t="n">
        <v>11.28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32" t="inlineStr">
        <is>
          <t>Ветчины «Нежная» Весовой п/а ТМ «Зареченские» большой батон</t>
        </is>
      </c>
      <c r="O450" s="689" t="n"/>
      <c r="P450" s="689" t="n"/>
      <c r="Q450" s="689" t="n"/>
      <c r="R450" s="655" t="n"/>
      <c r="S450" s="40" t="inlineStr"/>
      <c r="T450" s="40" t="inlineStr"/>
      <c r="U450" s="41" t="inlineStr">
        <is>
          <t>кг</t>
        </is>
      </c>
      <c r="V450" s="690" t="n">
        <v>0</v>
      </c>
      <c r="W450" s="69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0" t="inlineStr">
        <is>
          <t>КИ</t>
        </is>
      </c>
    </row>
    <row r="451" ht="16.5" customHeight="1">
      <c r="A451" s="64" t="inlineStr">
        <is>
          <t>SU002806</t>
        </is>
      </c>
      <c r="B451" s="64" t="inlineStr">
        <is>
          <t>P003591</t>
        </is>
      </c>
      <c r="C451" s="37" t="n">
        <v>4301020269</v>
      </c>
      <c r="D451" s="382" t="n">
        <v>4640242180519</v>
      </c>
      <c r="E451" s="655" t="n"/>
      <c r="F451" s="687" t="n">
        <v>1.35</v>
      </c>
      <c r="G451" s="38" t="n">
        <v>8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50</v>
      </c>
      <c r="N451" s="933" t="inlineStr">
        <is>
          <t>Ветчины «Нежная» Весовой п/а ТМ «Зареченские»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1" t="inlineStr">
        <is>
          <t>КИ</t>
        </is>
      </c>
    </row>
    <row r="452">
      <c r="A452" s="390" t="n"/>
      <c r="B452" s="643" t="n"/>
      <c r="C452" s="643" t="n"/>
      <c r="D452" s="643" t="n"/>
      <c r="E452" s="643" t="n"/>
      <c r="F452" s="643" t="n"/>
      <c r="G452" s="643" t="n"/>
      <c r="H452" s="643" t="n"/>
      <c r="I452" s="643" t="n"/>
      <c r="J452" s="643" t="n"/>
      <c r="K452" s="643" t="n"/>
      <c r="L452" s="643" t="n"/>
      <c r="M452" s="692" t="n"/>
      <c r="N452" s="693" t="inlineStr">
        <is>
          <t>Итого</t>
        </is>
      </c>
      <c r="O452" s="663" t="n"/>
      <c r="P452" s="663" t="n"/>
      <c r="Q452" s="663" t="n"/>
      <c r="R452" s="663" t="n"/>
      <c r="S452" s="663" t="n"/>
      <c r="T452" s="664" t="n"/>
      <c r="U452" s="43" t="inlineStr">
        <is>
          <t>кор</t>
        </is>
      </c>
      <c r="V452" s="694">
        <f>IFERROR(V450/H450,"0")+IFERROR(V451/H451,"0")</f>
        <v/>
      </c>
      <c r="W452" s="694">
        <f>IFERROR(W450/H450,"0")+IFERROR(W451/H451,"0")</f>
        <v/>
      </c>
      <c r="X452" s="694">
        <f>IFERROR(IF(X450="",0,X450),"0")+IFERROR(IF(X451="",0,X451),"0")</f>
        <v/>
      </c>
      <c r="Y452" s="695" t="n"/>
      <c r="Z452" s="695" t="n"/>
    </row>
    <row r="453">
      <c r="A453" s="643" t="n"/>
      <c r="B453" s="643" t="n"/>
      <c r="C453" s="643" t="n"/>
      <c r="D453" s="643" t="n"/>
      <c r="E453" s="643" t="n"/>
      <c r="F453" s="643" t="n"/>
      <c r="G453" s="643" t="n"/>
      <c r="H453" s="643" t="n"/>
      <c r="I453" s="643" t="n"/>
      <c r="J453" s="643" t="n"/>
      <c r="K453" s="643" t="n"/>
      <c r="L453" s="643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кг</t>
        </is>
      </c>
      <c r="V453" s="694">
        <f>IFERROR(SUM(V450:V451),"0")</f>
        <v/>
      </c>
      <c r="W453" s="694">
        <f>IFERROR(SUM(W450:W451),"0")</f>
        <v/>
      </c>
      <c r="X453" s="43" t="n"/>
      <c r="Y453" s="695" t="n"/>
      <c r="Z453" s="695" t="n"/>
    </row>
    <row r="454" ht="14.25" customHeight="1">
      <c r="A454" s="381" t="inlineStr">
        <is>
          <t>Копченые колбасы</t>
        </is>
      </c>
      <c r="B454" s="643" t="n"/>
      <c r="C454" s="643" t="n"/>
      <c r="D454" s="643" t="n"/>
      <c r="E454" s="643" t="n"/>
      <c r="F454" s="643" t="n"/>
      <c r="G454" s="643" t="n"/>
      <c r="H454" s="643" t="n"/>
      <c r="I454" s="643" t="n"/>
      <c r="J454" s="643" t="n"/>
      <c r="K454" s="643" t="n"/>
      <c r="L454" s="643" t="n"/>
      <c r="M454" s="643" t="n"/>
      <c r="N454" s="643" t="n"/>
      <c r="O454" s="643" t="n"/>
      <c r="P454" s="643" t="n"/>
      <c r="Q454" s="643" t="n"/>
      <c r="R454" s="643" t="n"/>
      <c r="S454" s="643" t="n"/>
      <c r="T454" s="643" t="n"/>
      <c r="U454" s="643" t="n"/>
      <c r="V454" s="643" t="n"/>
      <c r="W454" s="643" t="n"/>
      <c r="X454" s="643" t="n"/>
      <c r="Y454" s="381" t="n"/>
      <c r="Z454" s="381" t="n"/>
    </row>
    <row r="455" ht="27" customHeight="1">
      <c r="A455" s="64" t="inlineStr">
        <is>
          <t>SU002856</t>
        </is>
      </c>
      <c r="B455" s="64" t="inlineStr">
        <is>
          <t>P003257</t>
        </is>
      </c>
      <c r="C455" s="37" t="n">
        <v>4301031200</v>
      </c>
      <c r="D455" s="382" t="n">
        <v>4640242180489</v>
      </c>
      <c r="E455" s="655" t="n"/>
      <c r="F455" s="687" t="n">
        <v>0.28</v>
      </c>
      <c r="G455" s="38" t="n">
        <v>6</v>
      </c>
      <c r="H455" s="687" t="n">
        <v>1.68</v>
      </c>
      <c r="I455" s="687" t="n">
        <v>1.84</v>
      </c>
      <c r="J455" s="38" t="n">
        <v>234</v>
      </c>
      <c r="K455" s="38" t="inlineStr">
        <is>
          <t>18</t>
        </is>
      </c>
      <c r="L455" s="39" t="inlineStr">
        <is>
          <t>СК2</t>
        </is>
      </c>
      <c r="M455" s="38" t="n">
        <v>40</v>
      </c>
      <c r="N455" s="934" t="inlineStr">
        <is>
          <t>В/к колбасы «Сервелат Рижский» срез Фикс.вес 0,28 Фиброуз в/у ТМ «Зареченские»</t>
        </is>
      </c>
      <c r="O455" s="689" t="n"/>
      <c r="P455" s="689" t="n"/>
      <c r="Q455" s="689" t="n"/>
      <c r="R455" s="655" t="n"/>
      <c r="S455" s="40" t="inlineStr"/>
      <c r="T455" s="40" t="inlineStr"/>
      <c r="U455" s="41" t="inlineStr">
        <is>
          <t>кг</t>
        </is>
      </c>
      <c r="V455" s="690" t="n">
        <v>0</v>
      </c>
      <c r="W455" s="691">
        <f>IFERROR(IF(V455="",0,CEILING((V455/$H455),1)*$H455),"")</f>
        <v/>
      </c>
      <c r="X455" s="42">
        <f>IFERROR(IF(W455=0,"",ROUNDUP(W455/H455,0)*0.00502),"")</f>
        <v/>
      </c>
      <c r="Y455" s="69" t="inlineStr"/>
      <c r="Z455" s="70" t="inlineStr">
        <is>
          <t>Новинка</t>
        </is>
      </c>
      <c r="AD455" s="71" t="n"/>
      <c r="BA455" s="312" t="inlineStr">
        <is>
          <t>КИ</t>
        </is>
      </c>
    </row>
    <row r="456" ht="27" customHeight="1">
      <c r="A456" s="64" t="inlineStr">
        <is>
          <t>SU002805</t>
        </is>
      </c>
      <c r="B456" s="64" t="inlineStr">
        <is>
          <t>P003584</t>
        </is>
      </c>
      <c r="C456" s="37" t="n">
        <v>4301031280</v>
      </c>
      <c r="D456" s="382" t="n">
        <v>4640242180816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5" t="inlineStr">
        <is>
          <t>Копченые колбасы «Сервелат Пражский» Весовой фиброуз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3" t="inlineStr">
        <is>
          <t>КИ</t>
        </is>
      </c>
    </row>
    <row r="457" ht="27" customHeight="1">
      <c r="A457" s="64" t="inlineStr">
        <is>
          <t>SU002809</t>
        </is>
      </c>
      <c r="B457" s="64" t="inlineStr">
        <is>
          <t>P003586</t>
        </is>
      </c>
      <c r="C457" s="37" t="n">
        <v>4301031244</v>
      </c>
      <c r="D457" s="382" t="n">
        <v>4640242180595</v>
      </c>
      <c r="E457" s="655" t="n"/>
      <c r="F457" s="687" t="n">
        <v>0.7</v>
      </c>
      <c r="G457" s="38" t="n">
        <v>6</v>
      </c>
      <c r="H457" s="687" t="n">
        <v>4.2</v>
      </c>
      <c r="I457" s="687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36" t="inlineStr">
        <is>
          <t>В/к колбасы «Сервелат Рижский» НТУ Весовые Фиброуз в/у ТМ «Зареченские»</t>
        </is>
      </c>
      <c r="O457" s="689" t="n"/>
      <c r="P457" s="689" t="n"/>
      <c r="Q457" s="689" t="n"/>
      <c r="R457" s="655" t="n"/>
      <c r="S457" s="40" t="inlineStr"/>
      <c r="T457" s="40" t="inlineStr"/>
      <c r="U457" s="41" t="inlineStr">
        <is>
          <t>кг</t>
        </is>
      </c>
      <c r="V457" s="690" t="n">
        <v>0</v>
      </c>
      <c r="W457" s="691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4" t="inlineStr">
        <is>
          <t>КИ</t>
        </is>
      </c>
    </row>
    <row r="458" ht="27" customHeight="1">
      <c r="A458" s="64" t="inlineStr">
        <is>
          <t>SU002855</t>
        </is>
      </c>
      <c r="B458" s="64" t="inlineStr">
        <is>
          <t>P003261</t>
        </is>
      </c>
      <c r="C458" s="37" t="n">
        <v>4301031203</v>
      </c>
      <c r="D458" s="382" t="n">
        <v>4640242180908</v>
      </c>
      <c r="E458" s="655" t="n"/>
      <c r="F458" s="687" t="n">
        <v>0.28</v>
      </c>
      <c r="G458" s="38" t="n">
        <v>6</v>
      </c>
      <c r="H458" s="687" t="n">
        <v>1.68</v>
      </c>
      <c r="I458" s="687" t="n">
        <v>1.81</v>
      </c>
      <c r="J458" s="38" t="n">
        <v>234</v>
      </c>
      <c r="K458" s="38" t="inlineStr">
        <is>
          <t>18</t>
        </is>
      </c>
      <c r="L458" s="39" t="inlineStr">
        <is>
          <t>СК2</t>
        </is>
      </c>
      <c r="M458" s="38" t="n">
        <v>40</v>
      </c>
      <c r="N458" s="937" t="inlineStr">
        <is>
          <t>Копченые колбасы «Сервелат Пражский» срез Фикс.вес 0,28 фиброуз в/у ТМ «Зареченские»</t>
        </is>
      </c>
      <c r="O458" s="689" t="n"/>
      <c r="P458" s="689" t="n"/>
      <c r="Q458" s="689" t="n"/>
      <c r="R458" s="655" t="n"/>
      <c r="S458" s="40" t="inlineStr"/>
      <c r="T458" s="40" t="inlineStr"/>
      <c r="U458" s="41" t="inlineStr">
        <is>
          <t>кг</t>
        </is>
      </c>
      <c r="V458" s="690" t="n">
        <v>0</v>
      </c>
      <c r="W458" s="691">
        <f>IFERROR(IF(V458="",0,CEILING((V458/$H458),1)*$H458),"")</f>
        <v/>
      </c>
      <c r="X458" s="42">
        <f>IFERROR(IF(W458=0,"",ROUNDUP(W458/H458,0)*0.00502),"")</f>
        <v/>
      </c>
      <c r="Y458" s="69" t="inlineStr"/>
      <c r="Z458" s="70" t="inlineStr"/>
      <c r="AD458" s="71" t="n"/>
      <c r="BA458" s="315" t="inlineStr">
        <is>
          <t>КИ</t>
        </is>
      </c>
    </row>
    <row r="459">
      <c r="A459" s="390" t="n"/>
      <c r="B459" s="643" t="n"/>
      <c r="C459" s="643" t="n"/>
      <c r="D459" s="643" t="n"/>
      <c r="E459" s="643" t="n"/>
      <c r="F459" s="643" t="n"/>
      <c r="G459" s="643" t="n"/>
      <c r="H459" s="643" t="n"/>
      <c r="I459" s="643" t="n"/>
      <c r="J459" s="643" t="n"/>
      <c r="K459" s="643" t="n"/>
      <c r="L459" s="643" t="n"/>
      <c r="M459" s="692" t="n"/>
      <c r="N459" s="693" t="inlineStr">
        <is>
          <t>Итого</t>
        </is>
      </c>
      <c r="O459" s="663" t="n"/>
      <c r="P459" s="663" t="n"/>
      <c r="Q459" s="663" t="n"/>
      <c r="R459" s="663" t="n"/>
      <c r="S459" s="663" t="n"/>
      <c r="T459" s="664" t="n"/>
      <c r="U459" s="43" t="inlineStr">
        <is>
          <t>кор</t>
        </is>
      </c>
      <c r="V459" s="694">
        <f>IFERROR(V455/H455,"0")+IFERROR(V456/H456,"0")+IFERROR(V457/H457,"0")+IFERROR(V458/H458,"0")</f>
        <v/>
      </c>
      <c r="W459" s="694">
        <f>IFERROR(W455/H455,"0")+IFERROR(W456/H456,"0")+IFERROR(W457/H457,"0")+IFERROR(W458/H458,"0")</f>
        <v/>
      </c>
      <c r="X459" s="694">
        <f>IFERROR(IF(X455="",0,X455),"0")+IFERROR(IF(X456="",0,X456),"0")+IFERROR(IF(X457="",0,X457),"0")+IFERROR(IF(X458="",0,X458),"0")</f>
        <v/>
      </c>
      <c r="Y459" s="695" t="n"/>
      <c r="Z459" s="695" t="n"/>
    </row>
    <row r="460">
      <c r="A460" s="643" t="n"/>
      <c r="B460" s="643" t="n"/>
      <c r="C460" s="643" t="n"/>
      <c r="D460" s="643" t="n"/>
      <c r="E460" s="643" t="n"/>
      <c r="F460" s="643" t="n"/>
      <c r="G460" s="643" t="n"/>
      <c r="H460" s="643" t="n"/>
      <c r="I460" s="643" t="n"/>
      <c r="J460" s="643" t="n"/>
      <c r="K460" s="643" t="n"/>
      <c r="L460" s="643" t="n"/>
      <c r="M460" s="692" t="n"/>
      <c r="N460" s="693" t="inlineStr">
        <is>
          <t>Итого</t>
        </is>
      </c>
      <c r="O460" s="663" t="n"/>
      <c r="P460" s="663" t="n"/>
      <c r="Q460" s="663" t="n"/>
      <c r="R460" s="663" t="n"/>
      <c r="S460" s="663" t="n"/>
      <c r="T460" s="664" t="n"/>
      <c r="U460" s="43" t="inlineStr">
        <is>
          <t>кг</t>
        </is>
      </c>
      <c r="V460" s="694">
        <f>IFERROR(SUM(V455:V458),"0")</f>
        <v/>
      </c>
      <c r="W460" s="694">
        <f>IFERROR(SUM(W455:W458),"0")</f>
        <v/>
      </c>
      <c r="X460" s="43" t="n"/>
      <c r="Y460" s="695" t="n"/>
      <c r="Z460" s="695" t="n"/>
    </row>
    <row r="461" ht="14.25" customHeight="1">
      <c r="A461" s="381" t="inlineStr">
        <is>
          <t>Сосиски</t>
        </is>
      </c>
      <c r="B461" s="643" t="n"/>
      <c r="C461" s="643" t="n"/>
      <c r="D461" s="643" t="n"/>
      <c r="E461" s="643" t="n"/>
      <c r="F461" s="643" t="n"/>
      <c r="G461" s="643" t="n"/>
      <c r="H461" s="643" t="n"/>
      <c r="I461" s="643" t="n"/>
      <c r="J461" s="643" t="n"/>
      <c r="K461" s="643" t="n"/>
      <c r="L461" s="643" t="n"/>
      <c r="M461" s="643" t="n"/>
      <c r="N461" s="643" t="n"/>
      <c r="O461" s="643" t="n"/>
      <c r="P461" s="643" t="n"/>
      <c r="Q461" s="643" t="n"/>
      <c r="R461" s="643" t="n"/>
      <c r="S461" s="643" t="n"/>
      <c r="T461" s="643" t="n"/>
      <c r="U461" s="643" t="n"/>
      <c r="V461" s="643" t="n"/>
      <c r="W461" s="643" t="n"/>
      <c r="X461" s="643" t="n"/>
      <c r="Y461" s="381" t="n"/>
      <c r="Z461" s="381" t="n"/>
    </row>
    <row r="462" ht="27" customHeight="1">
      <c r="A462" s="64" t="inlineStr">
        <is>
          <t>SU002812</t>
        </is>
      </c>
      <c r="B462" s="64" t="inlineStr">
        <is>
          <t>P003218</t>
        </is>
      </c>
      <c r="C462" s="37" t="n">
        <v>4301051390</v>
      </c>
      <c r="D462" s="382" t="n">
        <v>4640242181233</v>
      </c>
      <c r="E462" s="655" t="n"/>
      <c r="F462" s="687" t="n">
        <v>0.3</v>
      </c>
      <c r="G462" s="38" t="n">
        <v>6</v>
      </c>
      <c r="H462" s="687" t="n">
        <v>1.8</v>
      </c>
      <c r="I462" s="687" t="n">
        <v>1.984</v>
      </c>
      <c r="J462" s="38" t="n">
        <v>234</v>
      </c>
      <c r="K462" s="38" t="inlineStr">
        <is>
          <t>18</t>
        </is>
      </c>
      <c r="L462" s="39" t="inlineStr">
        <is>
          <t>СК2</t>
        </is>
      </c>
      <c r="M462" s="38" t="n">
        <v>40</v>
      </c>
      <c r="N462" s="938" t="inlineStr">
        <is>
          <t>Сосиски «Датские» Фикс.вес 0,3 П/а мгс ТМ «Зареченские»</t>
        </is>
      </c>
      <c r="O462" s="689" t="n"/>
      <c r="P462" s="689" t="n"/>
      <c r="Q462" s="689" t="n"/>
      <c r="R462" s="655" t="n"/>
      <c r="S462" s="40" t="inlineStr"/>
      <c r="T462" s="40" t="inlineStr"/>
      <c r="U462" s="41" t="inlineStr">
        <is>
          <t>кг</t>
        </is>
      </c>
      <c r="V462" s="690" t="n">
        <v>0</v>
      </c>
      <c r="W462" s="691">
        <f>IFERROR(IF(V462="",0,CEILING((V462/$H462),1)*$H462),"")</f>
        <v/>
      </c>
      <c r="X462" s="42">
        <f>IFERROR(IF(W462=0,"",ROUNDUP(W462/H462,0)*0.00502),"")</f>
        <v/>
      </c>
      <c r="Y462" s="69" t="inlineStr"/>
      <c r="Z462" s="70" t="inlineStr">
        <is>
          <t>Новинка</t>
        </is>
      </c>
      <c r="AD462" s="71" t="n"/>
      <c r="BA462" s="316" t="inlineStr">
        <is>
          <t>КИ</t>
        </is>
      </c>
    </row>
    <row r="463" ht="27" customHeight="1">
      <c r="A463" s="64" t="inlineStr">
        <is>
          <t>SU002922</t>
        </is>
      </c>
      <c r="B463" s="64" t="inlineStr">
        <is>
          <t>P003358</t>
        </is>
      </c>
      <c r="C463" s="37" t="n">
        <v>4301051448</v>
      </c>
      <c r="D463" s="382" t="n">
        <v>4640242181226</v>
      </c>
      <c r="E463" s="655" t="n"/>
      <c r="F463" s="687" t="n">
        <v>0.3</v>
      </c>
      <c r="G463" s="38" t="n">
        <v>6</v>
      </c>
      <c r="H463" s="687" t="n">
        <v>1.8</v>
      </c>
      <c r="I463" s="687" t="n">
        <v>1.972</v>
      </c>
      <c r="J463" s="38" t="n">
        <v>234</v>
      </c>
      <c r="K463" s="38" t="inlineStr">
        <is>
          <t>18</t>
        </is>
      </c>
      <c r="L463" s="39" t="inlineStr">
        <is>
          <t>СК2</t>
        </is>
      </c>
      <c r="M463" s="38" t="n">
        <v>30</v>
      </c>
      <c r="N463" s="939" t="inlineStr">
        <is>
          <t>Сосиски «Сочные» Фикс.Вес 0,3 п/а ТМ «Зареченские»</t>
        </is>
      </c>
      <c r="O463" s="689" t="n"/>
      <c r="P463" s="689" t="n"/>
      <c r="Q463" s="689" t="n"/>
      <c r="R463" s="655" t="n"/>
      <c r="S463" s="40" t="inlineStr"/>
      <c r="T463" s="40" t="inlineStr"/>
      <c r="U463" s="41" t="inlineStr">
        <is>
          <t>кг</t>
        </is>
      </c>
      <c r="V463" s="690" t="n">
        <v>0</v>
      </c>
      <c r="W463" s="691">
        <f>IFERROR(IF(V463="",0,CEILING((V463/$H463),1)*$H463),"")</f>
        <v/>
      </c>
      <c r="X463" s="42">
        <f>IFERROR(IF(W463=0,"",ROUNDUP(W463/H463,0)*0.00502),"")</f>
        <v/>
      </c>
      <c r="Y463" s="69" t="inlineStr"/>
      <c r="Z463" s="70" t="inlineStr">
        <is>
          <t>Новинка</t>
        </is>
      </c>
      <c r="AD463" s="71" t="n"/>
      <c r="BA463" s="317" t="inlineStr">
        <is>
          <t>КИ</t>
        </is>
      </c>
    </row>
    <row r="464" ht="27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2" t="n">
        <v>4680115880870</v>
      </c>
      <c r="E464" s="655" t="n"/>
      <c r="F464" s="687" t="n">
        <v>1.3</v>
      </c>
      <c r="G464" s="38" t="n">
        <v>6</v>
      </c>
      <c r="H464" s="687" t="n">
        <v>7.8</v>
      </c>
      <c r="I464" s="687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4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9" t="n"/>
      <c r="P464" s="689" t="n"/>
      <c r="Q464" s="689" t="n"/>
      <c r="R464" s="655" t="n"/>
      <c r="S464" s="40" t="inlineStr"/>
      <c r="T464" s="40" t="inlineStr"/>
      <c r="U464" s="41" t="inlineStr">
        <is>
          <t>кг</t>
        </is>
      </c>
      <c r="V464" s="690" t="n">
        <v>0</v>
      </c>
      <c r="W464" s="691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 ht="27" customHeight="1">
      <c r="A465" s="64" t="inlineStr">
        <is>
          <t>SU002803</t>
        </is>
      </c>
      <c r="B465" s="64" t="inlineStr">
        <is>
          <t>P003590</t>
        </is>
      </c>
      <c r="C465" s="37" t="n">
        <v>4301051510</v>
      </c>
      <c r="D465" s="382" t="n">
        <v>4640242180540</v>
      </c>
      <c r="E465" s="655" t="n"/>
      <c r="F465" s="687" t="n">
        <v>1.3</v>
      </c>
      <c r="G465" s="38" t="n">
        <v>6</v>
      </c>
      <c r="H465" s="687" t="n">
        <v>7.8</v>
      </c>
      <c r="I465" s="687" t="n">
        <v>8.364000000000001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30</v>
      </c>
      <c r="N465" s="941" t="inlineStr">
        <is>
          <t>Сосиски «Сочные» Весовой п/а ТМ «Зареченские»</t>
        </is>
      </c>
      <c r="O465" s="689" t="n"/>
      <c r="P465" s="689" t="n"/>
      <c r="Q465" s="689" t="n"/>
      <c r="R465" s="655" t="n"/>
      <c r="S465" s="40" t="inlineStr"/>
      <c r="T465" s="40" t="inlineStr"/>
      <c r="U465" s="41" t="inlineStr">
        <is>
          <t>кг</t>
        </is>
      </c>
      <c r="V465" s="690" t="n">
        <v>0</v>
      </c>
      <c r="W465" s="691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SU002804</t>
        </is>
      </c>
      <c r="B466" s="64" t="inlineStr">
        <is>
          <t>P003585</t>
        </is>
      </c>
      <c r="C466" s="37" t="n">
        <v>4301051508</v>
      </c>
      <c r="D466" s="382" t="n">
        <v>4640242180557</v>
      </c>
      <c r="E466" s="655" t="n"/>
      <c r="F466" s="687" t="n">
        <v>0.5</v>
      </c>
      <c r="G466" s="38" t="n">
        <v>6</v>
      </c>
      <c r="H466" s="687" t="n">
        <v>3</v>
      </c>
      <c r="I466" s="687" t="n">
        <v>3.284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30</v>
      </c>
      <c r="N466" s="942" t="inlineStr">
        <is>
          <t>Сосиски «Сочные» Фикс.вес 0,5 п/а ТМ «Зареченские»</t>
        </is>
      </c>
      <c r="O466" s="689" t="n"/>
      <c r="P466" s="689" t="n"/>
      <c r="Q466" s="689" t="n"/>
      <c r="R466" s="655" t="n"/>
      <c r="S466" s="40" t="inlineStr"/>
      <c r="T466" s="40" t="inlineStr"/>
      <c r="U466" s="41" t="inlineStr">
        <is>
          <t>кг</t>
        </is>
      </c>
      <c r="V466" s="690" t="n">
        <v>0</v>
      </c>
      <c r="W466" s="691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>
      <c r="A467" s="390" t="n"/>
      <c r="B467" s="643" t="n"/>
      <c r="C467" s="643" t="n"/>
      <c r="D467" s="643" t="n"/>
      <c r="E467" s="643" t="n"/>
      <c r="F467" s="643" t="n"/>
      <c r="G467" s="643" t="n"/>
      <c r="H467" s="643" t="n"/>
      <c r="I467" s="643" t="n"/>
      <c r="J467" s="643" t="n"/>
      <c r="K467" s="643" t="n"/>
      <c r="L467" s="643" t="n"/>
      <c r="M467" s="692" t="n"/>
      <c r="N467" s="693" t="inlineStr">
        <is>
          <t>Итого</t>
        </is>
      </c>
      <c r="O467" s="663" t="n"/>
      <c r="P467" s="663" t="n"/>
      <c r="Q467" s="663" t="n"/>
      <c r="R467" s="663" t="n"/>
      <c r="S467" s="663" t="n"/>
      <c r="T467" s="664" t="n"/>
      <c r="U467" s="43" t="inlineStr">
        <is>
          <t>кор</t>
        </is>
      </c>
      <c r="V467" s="694">
        <f>IFERROR(V462/H462,"0")+IFERROR(V463/H463,"0")+IFERROR(V464/H464,"0")+IFERROR(V465/H465,"0")+IFERROR(V466/H466,"0")</f>
        <v/>
      </c>
      <c r="W467" s="694">
        <f>IFERROR(W462/H462,"0")+IFERROR(W463/H463,"0")+IFERROR(W464/H464,"0")+IFERROR(W465/H465,"0")+IFERROR(W466/H466,"0")</f>
        <v/>
      </c>
      <c r="X467" s="694">
        <f>IFERROR(IF(X462="",0,X462),"0")+IFERROR(IF(X463="",0,X463),"0")+IFERROR(IF(X464="",0,X464),"0")+IFERROR(IF(X465="",0,X465),"0")+IFERROR(IF(X466="",0,X466),"0")</f>
        <v/>
      </c>
      <c r="Y467" s="695" t="n"/>
      <c r="Z467" s="695" t="n"/>
    </row>
    <row r="468">
      <c r="A468" s="643" t="n"/>
      <c r="B468" s="643" t="n"/>
      <c r="C468" s="643" t="n"/>
      <c r="D468" s="643" t="n"/>
      <c r="E468" s="643" t="n"/>
      <c r="F468" s="643" t="n"/>
      <c r="G468" s="643" t="n"/>
      <c r="H468" s="643" t="n"/>
      <c r="I468" s="643" t="n"/>
      <c r="J468" s="643" t="n"/>
      <c r="K468" s="643" t="n"/>
      <c r="L468" s="643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кг</t>
        </is>
      </c>
      <c r="V468" s="694">
        <f>IFERROR(SUM(V462:V466),"0")</f>
        <v/>
      </c>
      <c r="W468" s="694">
        <f>IFERROR(SUM(W462:W466),"0")</f>
        <v/>
      </c>
      <c r="X468" s="43" t="n"/>
      <c r="Y468" s="695" t="n"/>
      <c r="Z468" s="695" t="n"/>
    </row>
    <row r="469" ht="15" customHeight="1">
      <c r="A469" s="641" t="n"/>
      <c r="B469" s="643" t="n"/>
      <c r="C469" s="643" t="n"/>
      <c r="D469" s="643" t="n"/>
      <c r="E469" s="643" t="n"/>
      <c r="F469" s="643" t="n"/>
      <c r="G469" s="643" t="n"/>
      <c r="H469" s="643" t="n"/>
      <c r="I469" s="643" t="n"/>
      <c r="J469" s="643" t="n"/>
      <c r="K469" s="643" t="n"/>
      <c r="L469" s="643" t="n"/>
      <c r="M469" s="652" t="n"/>
      <c r="N469" s="943" t="inlineStr">
        <is>
          <t>ИТОГО НЕТТО</t>
        </is>
      </c>
      <c r="O469" s="646" t="n"/>
      <c r="P469" s="646" t="n"/>
      <c r="Q469" s="646" t="n"/>
      <c r="R469" s="646" t="n"/>
      <c r="S469" s="646" t="n"/>
      <c r="T469" s="647" t="n"/>
      <c r="U469" s="43" t="inlineStr">
        <is>
          <t>кг</t>
        </is>
      </c>
      <c r="V469" s="694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/>
      </c>
      <c r="W469" s="694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/>
      </c>
      <c r="X469" s="43" t="n"/>
      <c r="Y469" s="695" t="n"/>
      <c r="Z469" s="695" t="n"/>
    </row>
    <row r="470">
      <c r="A470" s="643" t="n"/>
      <c r="B470" s="643" t="n"/>
      <c r="C470" s="643" t="n"/>
      <c r="D470" s="643" t="n"/>
      <c r="E470" s="643" t="n"/>
      <c r="F470" s="643" t="n"/>
      <c r="G470" s="643" t="n"/>
      <c r="H470" s="643" t="n"/>
      <c r="I470" s="643" t="n"/>
      <c r="J470" s="643" t="n"/>
      <c r="K470" s="643" t="n"/>
      <c r="L470" s="643" t="n"/>
      <c r="M470" s="652" t="n"/>
      <c r="N470" s="943" t="inlineStr">
        <is>
          <t>ИТОГО БРУТТО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/>
      </c>
      <c r="W470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/>
      </c>
      <c r="X470" s="43" t="n"/>
      <c r="Y470" s="695" t="n"/>
      <c r="Z470" s="695" t="n"/>
    </row>
    <row r="471">
      <c r="A471" s="643" t="n"/>
      <c r="B471" s="643" t="n"/>
      <c r="C471" s="643" t="n"/>
      <c r="D471" s="643" t="n"/>
      <c r="E471" s="643" t="n"/>
      <c r="F471" s="643" t="n"/>
      <c r="G471" s="643" t="n"/>
      <c r="H471" s="643" t="n"/>
      <c r="I471" s="643" t="n"/>
      <c r="J471" s="643" t="n"/>
      <c r="K471" s="643" t="n"/>
      <c r="L471" s="643" t="n"/>
      <c r="M471" s="652" t="n"/>
      <c r="N471" s="943" t="inlineStr">
        <is>
          <t>Кол-во паллет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шт</t>
        </is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/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/>
      </c>
      <c r="X471" s="43" t="n"/>
      <c r="Y471" s="695" t="n"/>
      <c r="Z471" s="695" t="n"/>
    </row>
    <row r="472">
      <c r="A472" s="643" t="n"/>
      <c r="B472" s="643" t="n"/>
      <c r="C472" s="643" t="n"/>
      <c r="D472" s="643" t="n"/>
      <c r="E472" s="643" t="n"/>
      <c r="F472" s="643" t="n"/>
      <c r="G472" s="643" t="n"/>
      <c r="H472" s="643" t="n"/>
      <c r="I472" s="643" t="n"/>
      <c r="J472" s="643" t="n"/>
      <c r="K472" s="643" t="n"/>
      <c r="L472" s="643" t="n"/>
      <c r="M472" s="652" t="n"/>
      <c r="N472" s="943" t="inlineStr">
        <is>
          <t>Вес брутто  с паллетами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кг</t>
        </is>
      </c>
      <c r="V472" s="694">
        <f>GrossWeightTotal+PalletQtyTotal*25</f>
        <v/>
      </c>
      <c r="W472" s="694">
        <f>GrossWeightTotalR+PalletQtyTotalR*25</f>
        <v/>
      </c>
      <c r="X472" s="43" t="n"/>
      <c r="Y472" s="695" t="n"/>
      <c r="Z472" s="695" t="n"/>
    </row>
    <row r="473">
      <c r="A473" s="643" t="n"/>
      <c r="B473" s="643" t="n"/>
      <c r="C473" s="643" t="n"/>
      <c r="D473" s="643" t="n"/>
      <c r="E473" s="643" t="n"/>
      <c r="F473" s="643" t="n"/>
      <c r="G473" s="643" t="n"/>
      <c r="H473" s="643" t="n"/>
      <c r="I473" s="643" t="n"/>
      <c r="J473" s="643" t="n"/>
      <c r="K473" s="643" t="n"/>
      <c r="L473" s="643" t="n"/>
      <c r="M473" s="652" t="n"/>
      <c r="N473" s="943" t="inlineStr">
        <is>
          <t>Кол-во коробок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шт</t>
        </is>
      </c>
      <c r="V473" s="694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/>
      </c>
      <c r="W473" s="694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/>
      </c>
      <c r="X473" s="43" t="n"/>
      <c r="Y473" s="695" t="n"/>
      <c r="Z473" s="695" t="n"/>
    </row>
    <row r="474" ht="14.25" customHeight="1">
      <c r="A474" s="643" t="n"/>
      <c r="B474" s="643" t="n"/>
      <c r="C474" s="643" t="n"/>
      <c r="D474" s="643" t="n"/>
      <c r="E474" s="643" t="n"/>
      <c r="F474" s="643" t="n"/>
      <c r="G474" s="643" t="n"/>
      <c r="H474" s="643" t="n"/>
      <c r="I474" s="643" t="n"/>
      <c r="J474" s="643" t="n"/>
      <c r="K474" s="643" t="n"/>
      <c r="L474" s="643" t="n"/>
      <c r="M474" s="652" t="n"/>
      <c r="N474" s="943" t="inlineStr">
        <is>
          <t>Объем заказа</t>
        </is>
      </c>
      <c r="O474" s="646" t="n"/>
      <c r="P474" s="646" t="n"/>
      <c r="Q474" s="646" t="n"/>
      <c r="R474" s="646" t="n"/>
      <c r="S474" s="646" t="n"/>
      <c r="T474" s="647" t="n"/>
      <c r="U474" s="46" t="inlineStr">
        <is>
          <t>м3</t>
        </is>
      </c>
      <c r="V474" s="43" t="n"/>
      <c r="W474" s="43" t="n"/>
      <c r="X474" s="43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/>
      </c>
      <c r="Y474" s="695" t="n"/>
      <c r="Z474" s="695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2" t="inlineStr">
        <is>
          <t>Ядрена копоть</t>
        </is>
      </c>
      <c r="C476" s="642" t="inlineStr">
        <is>
          <t>Вязанка</t>
        </is>
      </c>
      <c r="D476" s="944" t="n"/>
      <c r="E476" s="944" t="n"/>
      <c r="F476" s="945" t="n"/>
      <c r="G476" s="642" t="inlineStr">
        <is>
          <t>Стародворье</t>
        </is>
      </c>
      <c r="H476" s="944" t="n"/>
      <c r="I476" s="944" t="n"/>
      <c r="J476" s="944" t="n"/>
      <c r="K476" s="944" t="n"/>
      <c r="L476" s="944" t="n"/>
      <c r="M476" s="944" t="n"/>
      <c r="N476" s="945" t="n"/>
      <c r="O476" s="642" t="inlineStr">
        <is>
          <t>Особый рецепт</t>
        </is>
      </c>
      <c r="P476" s="945" t="n"/>
      <c r="Q476" s="642" t="inlineStr">
        <is>
          <t>Баварушка</t>
        </is>
      </c>
      <c r="R476" s="945" t="n"/>
      <c r="S476" s="642" t="inlineStr">
        <is>
          <t>Дугушка</t>
        </is>
      </c>
      <c r="T476" s="642" t="inlineStr">
        <is>
          <t>Зареченские</t>
        </is>
      </c>
      <c r="U476" s="643" t="n"/>
      <c r="Z476" s="61" t="n"/>
      <c r="AC476" s="643" t="n"/>
    </row>
    <row r="477" ht="14.25" customHeight="1" thickTop="1">
      <c r="A477" s="644" t="inlineStr">
        <is>
          <t>СЕРИЯ</t>
        </is>
      </c>
      <c r="B477" s="642" t="inlineStr">
        <is>
          <t>Ядрена копоть</t>
        </is>
      </c>
      <c r="C477" s="642" t="inlineStr">
        <is>
          <t>Столичная</t>
        </is>
      </c>
      <c r="D477" s="642" t="inlineStr">
        <is>
          <t>Классическая</t>
        </is>
      </c>
      <c r="E477" s="642" t="inlineStr">
        <is>
          <t>Вязанка</t>
        </is>
      </c>
      <c r="F477" s="642" t="inlineStr">
        <is>
          <t>Сливушки</t>
        </is>
      </c>
      <c r="G477" s="642" t="inlineStr">
        <is>
          <t>Золоченная в печи</t>
        </is>
      </c>
      <c r="H477" s="642" t="inlineStr">
        <is>
          <t>Мясорубская</t>
        </is>
      </c>
      <c r="I477" s="642" t="inlineStr">
        <is>
          <t>Сочинка</t>
        </is>
      </c>
      <c r="J477" s="642" t="inlineStr">
        <is>
          <t>Филедворская</t>
        </is>
      </c>
      <c r="K477" s="643" t="n"/>
      <c r="L477" s="642" t="inlineStr">
        <is>
          <t>Бордо</t>
        </is>
      </c>
      <c r="M477" s="642" t="inlineStr">
        <is>
          <t>Фирменная</t>
        </is>
      </c>
      <c r="N477" s="642" t="inlineStr">
        <is>
          <t>Бавария</t>
        </is>
      </c>
      <c r="O477" s="642" t="inlineStr">
        <is>
          <t>Особая</t>
        </is>
      </c>
      <c r="P477" s="642" t="inlineStr">
        <is>
          <t>Особая Без свинины</t>
        </is>
      </c>
      <c r="Q477" s="642" t="inlineStr">
        <is>
          <t>Филейбургская</t>
        </is>
      </c>
      <c r="R477" s="642" t="inlineStr">
        <is>
          <t>Балыкбургская</t>
        </is>
      </c>
      <c r="S477" s="642" t="inlineStr">
        <is>
          <t>Дугушка</t>
        </is>
      </c>
      <c r="T477" s="642" t="inlineStr">
        <is>
          <t>Зареченские продукты</t>
        </is>
      </c>
      <c r="U477" s="643" t="n"/>
      <c r="Z477" s="61" t="n"/>
      <c r="AC477" s="643" t="n"/>
    </row>
    <row r="478" ht="13.5" customHeight="1" thickBot="1">
      <c r="A478" s="946" t="n"/>
      <c r="B478" s="947" t="n"/>
      <c r="C478" s="947" t="n"/>
      <c r="D478" s="947" t="n"/>
      <c r="E478" s="947" t="n"/>
      <c r="F478" s="947" t="n"/>
      <c r="G478" s="947" t="n"/>
      <c r="H478" s="947" t="n"/>
      <c r="I478" s="947" t="n"/>
      <c r="J478" s="947" t="n"/>
      <c r="K478" s="643" t="n"/>
      <c r="L478" s="947" t="n"/>
      <c r="M478" s="947" t="n"/>
      <c r="N478" s="947" t="n"/>
      <c r="O478" s="947" t="n"/>
      <c r="P478" s="947" t="n"/>
      <c r="Q478" s="947" t="n"/>
      <c r="R478" s="947" t="n"/>
      <c r="S478" s="947" t="n"/>
      <c r="T478" s="947" t="n"/>
      <c r="U478" s="643" t="n"/>
      <c r="Z478" s="61" t="n"/>
      <c r="AC478" s="643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IFERROR(W22*1,"0")+IFERROR(W26*1,"0")+IFERROR(W27*1,"0")+IFERROR(W28*1,"0")+IFERROR(W29*1,"0")+IFERROR(W30*1,"0")+IFERROR(W31*1,"0")+IFERROR(W35*1,"0")+IFERROR(W39*1,"0")+IFERROR(W43*1,"0")</f>
        <v/>
      </c>
      <c r="C479" s="53">
        <f>IFERROR(W49*1,"0")+IFERROR(W50*1,"0")</f>
        <v/>
      </c>
      <c r="D479" s="53">
        <f>IFERROR(W55*1,"0")+IFERROR(W56*1,"0")+IFERROR(W57*1,"0")+IFERROR(W58*1,"0")</f>
        <v/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/>
      </c>
      <c r="F479" s="53">
        <f>IFERROR(W124*1,"0")+IFERROR(W125*1,"0")+IFERROR(W126*1,"0")</f>
        <v/>
      </c>
      <c r="G479" s="53">
        <f>IFERROR(W132*1,"0")+IFERROR(W133*1,"0")+IFERROR(W134*1,"0")</f>
        <v/>
      </c>
      <c r="H479" s="53">
        <f>IFERROR(W139*1,"0")+IFERROR(W140*1,"0")+IFERROR(W141*1,"0")+IFERROR(W142*1,"0")+IFERROR(W143*1,"0")+IFERROR(W144*1,"0")+IFERROR(W145*1,"0")+IFERROR(W146*1,"0")+IFERROR(W147*1,"0")</f>
        <v/>
      </c>
      <c r="I479" s="53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/>
      </c>
      <c r="J479" s="53">
        <f>IFERROR(W197*1,"0")</f>
        <v/>
      </c>
      <c r="K479" s="643" t="n"/>
      <c r="L479" s="53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M479" s="53">
        <f>IFERROR(W261*1,"0")+IFERROR(W262*1,"0")+IFERROR(W263*1,"0")+IFERROR(W264*1,"0")+IFERROR(W265*1,"0")+IFERROR(W266*1,"0")+IFERROR(W267*1,"0")+IFERROR(W271*1,"0")+IFERROR(W272*1,"0")</f>
        <v/>
      </c>
      <c r="N479" s="53">
        <f>IFERROR(W277*1,"0")+IFERROR(W281*1,"0")+IFERROR(W285*1,"0")+IFERROR(W289*1,"0")</f>
        <v/>
      </c>
      <c r="O479" s="53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/>
      </c>
      <c r="P479" s="53">
        <f>IFERROR(W322*1,"0")+IFERROR(W323*1,"0")+IFERROR(W324*1,"0")+IFERROR(W325*1,"0")+IFERROR(W329*1,"0")+IFERROR(W330*1,"0")+IFERROR(W334*1,"0")+IFERROR(W335*1,"0")+IFERROR(W336*1,"0")+IFERROR(W337*1,"0")+IFERROR(W341*1,"0")</f>
        <v/>
      </c>
      <c r="Q479" s="53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/>
      </c>
      <c r="R479" s="53">
        <f>IFERROR(W387*1,"0")+IFERROR(W388*1,"0")+IFERROR(W392*1,"0")+IFERROR(W393*1,"0")+IFERROR(W394*1,"0")+IFERROR(W395*1,"0")+IFERROR(W396*1,"0")+IFERROR(W397*1,"0")+IFERROR(W398*1,"0")+IFERROR(W402*1,"0")+IFERROR(W406*1,"0")</f>
        <v/>
      </c>
      <c r="S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/>
      </c>
      <c r="T479" s="53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/>
      </c>
      <c r="U479" s="643" t="n"/>
      <c r="Z479" s="61" t="n"/>
      <c r="AC479" s="64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NOnpWKVn2nfKAe0h+2e2Q==" formatRows="1" sort="0" spinCount="100000" hashValue="2RrUv5wfGv/ZRv418KBmzT82qxh6vXroDqc9/o/vtmnkGcSH7qSfqQ2WNGwOzJDpQu/2vhvnzLzXM/4U7wpfg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2">
    <mergeCell ref="N144:R144"/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A36:M37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N462:R462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N455:R455"/>
    <mergeCell ref="D134:E134"/>
    <mergeCell ref="D78:E78"/>
    <mergeCell ref="D205:E205"/>
    <mergeCell ref="A280:X280"/>
    <mergeCell ref="A38:X38"/>
    <mergeCell ref="N342:T342"/>
    <mergeCell ref="D363:E363"/>
    <mergeCell ref="N172:R172"/>
    <mergeCell ref="D357:E357"/>
    <mergeCell ref="N28:R28"/>
    <mergeCell ref="N392:R392"/>
    <mergeCell ref="D71:E71"/>
    <mergeCell ref="N121:T121"/>
    <mergeCell ref="N457:R457"/>
    <mergeCell ref="D307:E307"/>
    <mergeCell ref="N400:T400"/>
    <mergeCell ref="N471:T471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N32:T32"/>
    <mergeCell ref="N159:T159"/>
    <mergeCell ref="N268:T268"/>
    <mergeCell ref="D289:E289"/>
    <mergeCell ref="A122:X122"/>
    <mergeCell ref="N147:R147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N421:T421"/>
    <mergeCell ref="A346:X346"/>
    <mergeCell ref="D302:E302"/>
    <mergeCell ref="N173:R173"/>
    <mergeCell ref="N408:T408"/>
    <mergeCell ref="D429:E429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N472:T472"/>
    <mergeCell ref="N422:T422"/>
    <mergeCell ref="D139:E139"/>
    <mergeCell ref="D406:E406"/>
    <mergeCell ref="N125:R125"/>
    <mergeCell ref="N45:T45"/>
    <mergeCell ref="N343:T343"/>
    <mergeCell ref="N218:T218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28:E28"/>
    <mergeCell ref="A100:M101"/>
    <mergeCell ref="D313:E313"/>
    <mergeCell ref="A81:M82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D30:E30"/>
    <mergeCell ref="D67:E67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J477:J478"/>
    <mergeCell ref="L477:L478"/>
    <mergeCell ref="D145:E145"/>
    <mergeCell ref="D387:E387"/>
    <mergeCell ref="D272:E272"/>
    <mergeCell ref="A469:M474"/>
    <mergeCell ref="D381:E381"/>
    <mergeCell ref="D210:E210"/>
    <mergeCell ref="N287:T287"/>
    <mergeCell ref="D308:E308"/>
    <mergeCell ref="D8:L8"/>
    <mergeCell ref="N39:R39"/>
    <mergeCell ref="N337:R337"/>
    <mergeCell ref="A91:X91"/>
    <mergeCell ref="D380:E380"/>
    <mergeCell ref="D209:E209"/>
    <mergeCell ref="N402:R402"/>
    <mergeCell ref="D147:E147"/>
    <mergeCell ref="A156:X156"/>
    <mergeCell ref="D445:E445"/>
    <mergeCell ref="N116:R116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D334:E334"/>
    <mergeCell ref="N65:R65"/>
    <mergeCell ref="N192:R192"/>
    <mergeCell ref="N363:R363"/>
    <mergeCell ref="N434:R434"/>
    <mergeCell ref="N355:R355"/>
    <mergeCell ref="N17:R18"/>
    <mergeCell ref="N415:R415"/>
    <mergeCell ref="A166:M167"/>
    <mergeCell ref="N63:R63"/>
    <mergeCell ref="O6:P6"/>
    <mergeCell ref="N134:R134"/>
    <mergeCell ref="N243:R243"/>
    <mergeCell ref="N50:R50"/>
    <mergeCell ref="D31:E31"/>
    <mergeCell ref="N357:R357"/>
    <mergeCell ref="D329:E329"/>
    <mergeCell ref="D158:E158"/>
    <mergeCell ref="A409:X409"/>
    <mergeCell ref="N236:R236"/>
    <mergeCell ref="D77:E77"/>
    <mergeCell ref="N429:R429"/>
    <mergeCell ref="D108:E108"/>
    <mergeCell ref="D375:E375"/>
    <mergeCell ref="D369:E369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451:E451"/>
    <mergeCell ref="D255:E255"/>
    <mergeCell ref="A23:M24"/>
    <mergeCell ref="N278:T278"/>
    <mergeCell ref="N78:R78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N424:R424"/>
    <mergeCell ref="I477:I478"/>
    <mergeCell ref="D261:E261"/>
    <mergeCell ref="D388:E388"/>
    <mergeCell ref="A292:X292"/>
    <mergeCell ref="A25:X25"/>
    <mergeCell ref="A223:X223"/>
    <mergeCell ref="N198:T198"/>
    <mergeCell ref="A294:X294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D27:E27"/>
    <mergeCell ref="N15:R16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D162:E162"/>
    <mergeCell ref="N377:T377"/>
    <mergeCell ref="D398:E398"/>
    <mergeCell ref="A62:X62"/>
    <mergeCell ref="A333:X333"/>
    <mergeCell ref="N37:T37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A44:M45"/>
    <mergeCell ref="N470:T470"/>
    <mergeCell ref="N99:R99"/>
    <mergeCell ref="N397:R397"/>
    <mergeCell ref="N74:R74"/>
    <mergeCell ref="N145:R145"/>
    <mergeCell ref="A168:X168"/>
    <mergeCell ref="D182:E182"/>
    <mergeCell ref="N163:R163"/>
    <mergeCell ref="D109:E109"/>
    <mergeCell ref="N76:R76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390:T390"/>
    <mergeCell ref="T6:U9"/>
    <mergeCell ref="A129:X129"/>
    <mergeCell ref="N169:R169"/>
    <mergeCell ref="D185:E185"/>
    <mergeCell ref="N389:T389"/>
    <mergeCell ref="D277:E277"/>
    <mergeCell ref="N327:T327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N458:R458"/>
    <mergeCell ref="N202:R202"/>
    <mergeCell ref="N87:R87"/>
    <mergeCell ref="N31:R31"/>
    <mergeCell ref="N451:R451"/>
    <mergeCell ref="N329:R329"/>
    <mergeCell ref="N158:R158"/>
    <mergeCell ref="A83:X83"/>
    <mergeCell ref="D335:E335"/>
    <mergeCell ref="A276:X276"/>
    <mergeCell ref="D74:E74"/>
    <mergeCell ref="A270:X270"/>
    <mergeCell ref="N167:T167"/>
    <mergeCell ref="D68:E68"/>
    <mergeCell ref="A34:X34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D7:L7"/>
    <mergeCell ref="N269:T269"/>
    <mergeCell ref="N171:R171"/>
    <mergeCell ref="N315:T315"/>
    <mergeCell ref="N115:R115"/>
    <mergeCell ref="N382:R382"/>
    <mergeCell ref="N238:R238"/>
    <mergeCell ref="D254:E254"/>
    <mergeCell ref="A89:M90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D56:E56"/>
    <mergeCell ref="N155:T155"/>
    <mergeCell ref="D347:E347"/>
    <mergeCell ref="D176:E176"/>
    <mergeCell ref="D285:E285"/>
    <mergeCell ref="D412:E412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A193:M194"/>
    <mergeCell ref="N96:R96"/>
    <mergeCell ref="H17:H18"/>
    <mergeCell ref="D204:E204"/>
    <mergeCell ref="A331:M332"/>
    <mergeCell ref="A42:X42"/>
    <mergeCell ref="D465:E465"/>
    <mergeCell ref="A151:X151"/>
    <mergeCell ref="A449:X449"/>
    <mergeCell ref="D296:E296"/>
    <mergeCell ref="A376:M377"/>
    <mergeCell ref="N98:R98"/>
    <mergeCell ref="N396:R396"/>
    <mergeCell ref="D75:E75"/>
    <mergeCell ref="A150:X150"/>
    <mergeCell ref="D206:E206"/>
    <mergeCell ref="A411:X411"/>
    <mergeCell ref="A386:X386"/>
    <mergeCell ref="N283:T283"/>
    <mergeCell ref="A120:M121"/>
    <mergeCell ref="N112:T112"/>
    <mergeCell ref="N41:T41"/>
    <mergeCell ref="D298:E298"/>
    <mergeCell ref="D181:E181"/>
    <mergeCell ref="N404:T404"/>
    <mergeCell ref="N252:T252"/>
    <mergeCell ref="A159:M160"/>
    <mergeCell ref="D39:E39"/>
    <mergeCell ref="A290:M291"/>
    <mergeCell ref="D418:E418"/>
    <mergeCell ref="D393:E393"/>
    <mergeCell ref="N254:R254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Z17:Z18"/>
    <mergeCell ref="A374:X374"/>
    <mergeCell ref="N100:T100"/>
    <mergeCell ref="A239:M240"/>
    <mergeCell ref="K17:K18"/>
    <mergeCell ref="D446:E446"/>
    <mergeCell ref="A311:X311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H10:L10"/>
    <mergeCell ref="N407:T407"/>
    <mergeCell ref="N414:R414"/>
    <mergeCell ref="A46:X46"/>
    <mergeCell ref="D80:E80"/>
    <mergeCell ref="N66:R66"/>
    <mergeCell ref="N222:T222"/>
    <mergeCell ref="N416:R416"/>
    <mergeCell ref="A227:M228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A389:M390"/>
    <mergeCell ref="N417:R417"/>
    <mergeCell ref="N246:T246"/>
    <mergeCell ref="A9:C9"/>
    <mergeCell ref="D202:E202"/>
    <mergeCell ref="D58:E58"/>
    <mergeCell ref="N348:R348"/>
    <mergeCell ref="A309:M310"/>
    <mergeCell ref="N273:T273"/>
    <mergeCell ref="O12:P12"/>
    <mergeCell ref="A229:X229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N286:T286"/>
    <mergeCell ref="M17:M18"/>
    <mergeCell ref="N67:R67"/>
    <mergeCell ref="A161:X161"/>
    <mergeCell ref="N132:R132"/>
    <mergeCell ref="N430:R430"/>
    <mergeCell ref="N230:R230"/>
    <mergeCell ref="N350:T350"/>
    <mergeCell ref="O8:P8"/>
    <mergeCell ref="N69:R69"/>
    <mergeCell ref="N438:R438"/>
    <mergeCell ref="D177:E177"/>
    <mergeCell ref="N354:R354"/>
    <mergeCell ref="N425:R425"/>
    <mergeCell ref="D226:E226"/>
    <mergeCell ref="D164:E164"/>
    <mergeCell ref="D462:E462"/>
    <mergeCell ref="N133:R133"/>
    <mergeCell ref="N369:R369"/>
    <mergeCell ref="N225:R225"/>
    <mergeCell ref="A123:X123"/>
    <mergeCell ref="N418:R418"/>
    <mergeCell ref="N296:R296"/>
    <mergeCell ref="N356:R356"/>
    <mergeCell ref="N318:T318"/>
    <mergeCell ref="D35:E35"/>
    <mergeCell ref="N383:T383"/>
    <mergeCell ref="N306:R306"/>
    <mergeCell ref="D10:E10"/>
    <mergeCell ref="N433:R433"/>
    <mergeCell ref="F10:G10"/>
    <mergeCell ref="D243:E243"/>
    <mergeCell ref="N420:R420"/>
    <mergeCell ref="A423:X423"/>
    <mergeCell ref="N149:T149"/>
    <mergeCell ref="N376:T376"/>
    <mergeCell ref="D397:E397"/>
    <mergeCell ref="N447:T447"/>
    <mergeCell ref="N314:T314"/>
    <mergeCell ref="A410:X410"/>
    <mergeCell ref="N110:R110"/>
    <mergeCell ref="D99:E99"/>
    <mergeCell ref="N164:R164"/>
    <mergeCell ref="A12:L12"/>
    <mergeCell ref="N403:T403"/>
    <mergeCell ref="N209:R209"/>
    <mergeCell ref="D76:E76"/>
    <mergeCell ref="F5:G5"/>
    <mergeCell ref="O476:P476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373:T373"/>
    <mergeCell ref="D394:E394"/>
    <mergeCell ref="D450:E450"/>
    <mergeCell ref="D152:E152"/>
    <mergeCell ref="N33:T33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D170:E170"/>
    <mergeCell ref="N72:R72"/>
    <mergeCell ref="O5:P5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A19:X19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D458:E458"/>
    <mergeCell ref="D433:E433"/>
    <mergeCell ref="D262:E262"/>
    <mergeCell ref="A442:X442"/>
    <mergeCell ref="A426:M427"/>
    <mergeCell ref="D237:E237"/>
    <mergeCell ref="N85:R85"/>
    <mergeCell ref="A137:X137"/>
    <mergeCell ref="N468:T468"/>
    <mergeCell ref="D266:E266"/>
    <mergeCell ref="D95:E95"/>
    <mergeCell ref="N372:T372"/>
    <mergeCell ref="S17:T17"/>
    <mergeCell ref="N310:T310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D395:E395"/>
    <mergeCell ref="A10:C10"/>
    <mergeCell ref="N272:R272"/>
    <mergeCell ref="A440:M441"/>
    <mergeCell ref="N182:R182"/>
    <mergeCell ref="D184:E184"/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6ys5eXd7Xaup2fkmbg/kQ==" formatRows="1" sort="0" spinCount="100000" hashValue="Wz9+p2sJ5WWRINjF8pHPJv0kMSVr3O3slF6/gRG63qiy5QGT++J9fyFhr/5NAGkBDd5V3cJloh9vYbo8tbLv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2024-01-05T10:29:16Z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