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2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F1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64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9" min="16" max="16"/>
    <col width="6.140625" customWidth="1" style="64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9" min="22" max="22"/>
    <col width="11" customWidth="1" style="649" min="23" max="23"/>
    <col width="10" customWidth="1" style="649" min="24" max="24"/>
    <col width="11.5703125" customWidth="1" style="649" min="25" max="25"/>
    <col width="10.42578125" customWidth="1" style="64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9" min="30" max="30"/>
    <col width="9.140625" customWidth="1" style="649" min="31" max="16384"/>
  </cols>
  <sheetData>
    <row r="1" ht="45" customFormat="1" customHeight="1" s="362">
      <c r="A1" s="48" t="n"/>
      <c r="B1" s="48" t="n"/>
      <c r="C1" s="48" t="n"/>
      <c r="D1" s="324" t="inlineStr">
        <is>
          <t xml:space="preserve">  БЛАНК ЗАКАЗА </t>
        </is>
      </c>
      <c r="G1" s="14" t="inlineStr">
        <is>
          <t>КИ</t>
        </is>
      </c>
      <c r="H1" s="324" t="inlineStr">
        <is>
          <t>на отгрузку продукции с ООО Трейд-Сервис с</t>
        </is>
      </c>
      <c r="P1" s="325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2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9" t="n"/>
      <c r="P2" s="649" t="n"/>
      <c r="Q2" s="649" t="n"/>
      <c r="R2" s="649" t="n"/>
      <c r="S2" s="649" t="n"/>
      <c r="T2" s="649" t="n"/>
      <c r="U2" s="64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9" t="n"/>
      <c r="O3" s="649" t="n"/>
      <c r="P3" s="649" t="n"/>
      <c r="Q3" s="649" t="n"/>
      <c r="R3" s="649" t="n"/>
      <c r="S3" s="649" t="n"/>
      <c r="T3" s="649" t="n"/>
      <c r="U3" s="64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2">
      <c r="A5" s="328" t="inlineStr">
        <is>
          <t xml:space="preserve">Ваш контактный телефон и имя: </t>
        </is>
      </c>
      <c r="B5" s="652" t="n"/>
      <c r="C5" s="653" t="n"/>
      <c r="D5" s="329" t="n"/>
      <c r="E5" s="654" t="n"/>
      <c r="F5" s="330" t="inlineStr">
        <is>
          <t>Комментарий к заказу:</t>
        </is>
      </c>
      <c r="G5" s="653" t="n"/>
      <c r="H5" s="329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45284</v>
      </c>
      <c r="P5" s="657" t="n"/>
      <c r="R5" s="333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362">
      <c r="A6" s="328" t="inlineStr">
        <is>
          <t>Адрес доставки:</t>
        </is>
      </c>
      <c r="B6" s="652" t="n"/>
      <c r="C6" s="653" t="n"/>
      <c r="D6" s="336" t="inlineStr">
        <is>
          <t>КСК ТРЕЙД, ООО, Крым Респ, Симферополь г, Генерала Васильева ул, д. 44В, литера Ж, пом 5,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337">
        <f>IF(O5=0," ",CHOOSE(WEEKDAY(O5,2),"Понедельник","Вторник","Среда","Четверг","Пятница","Суббота","Воскресенье"))</f>
        <v/>
      </c>
      <c r="P6" s="661" t="n"/>
      <c r="R6" s="339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"КСК ТРЕЙД"</t>
        </is>
      </c>
      <c r="U6" s="663" t="n"/>
      <c r="Z6" s="60" t="n"/>
      <c r="AA6" s="60" t="n"/>
      <c r="AB6" s="60" t="n"/>
    </row>
    <row r="7" hidden="1" ht="21.75" customFormat="1" customHeight="1" s="362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649" t="n"/>
      <c r="S7" s="658" t="n"/>
      <c r="T7" s="667" t="n"/>
      <c r="U7" s="668" t="n"/>
      <c r="Z7" s="60" t="n"/>
      <c r="AA7" s="60" t="n"/>
      <c r="AB7" s="60" t="n"/>
    </row>
    <row r="8" ht="25.5" customFormat="1" customHeight="1" s="362">
      <c r="A8" s="349" t="inlineStr">
        <is>
          <t>Адрес сдачи груза:</t>
        </is>
      </c>
      <c r="B8" s="669" t="n"/>
      <c r="C8" s="670" t="n"/>
      <c r="D8" s="350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351" t="n">
        <v>0.3333333333333333</v>
      </c>
      <c r="P8" s="657" t="n"/>
      <c r="R8" s="649" t="n"/>
      <c r="S8" s="658" t="n"/>
      <c r="T8" s="667" t="n"/>
      <c r="U8" s="668" t="n"/>
      <c r="Z8" s="60" t="n"/>
      <c r="AA8" s="60" t="n"/>
      <c r="AB8" s="60" t="n"/>
    </row>
    <row r="9" ht="39.95" customFormat="1" customHeight="1" s="362">
      <c r="A9" s="35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9" t="n"/>
      <c r="C9" s="649" t="n"/>
      <c r="D9" s="353" t="inlineStr"/>
      <c r="E9" s="3" t="n"/>
      <c r="F9" s="35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9" t="n"/>
      <c r="H9" s="35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649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2">
      <c r="A10" s="35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9" t="n"/>
      <c r="C10" s="649" t="n"/>
      <c r="D10" s="353" t="n"/>
      <c r="E10" s="3" t="n"/>
      <c r="F10" s="35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9" t="n"/>
      <c r="H10" s="356">
        <f>IFERROR(VLOOKUP($D$10,Proxy,2,FALSE),"")</f>
        <v/>
      </c>
      <c r="I10" s="649" t="n"/>
      <c r="J10" s="649" t="n"/>
      <c r="K10" s="649" t="n"/>
      <c r="L10" s="649" t="n"/>
      <c r="N10" s="31" t="inlineStr">
        <is>
          <t>Время доставки</t>
        </is>
      </c>
      <c r="O10" s="351" t="n"/>
      <c r="P10" s="657" t="n"/>
      <c r="S10" s="29" t="inlineStr">
        <is>
          <t>КОД Аксапты Клиента</t>
        </is>
      </c>
      <c r="T10" s="675" t="inlineStr">
        <is>
          <t>590943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1" t="n"/>
      <c r="P11" s="657" t="n"/>
      <c r="S11" s="29" t="inlineStr">
        <is>
          <t>Тип заказа</t>
        </is>
      </c>
      <c r="T11" s="359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2">
      <c r="A12" s="360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361" t="n"/>
      <c r="P12" s="666" t="n"/>
      <c r="Q12" s="28" t="n"/>
      <c r="S12" s="29" t="inlineStr"/>
      <c r="T12" s="362" t="n"/>
      <c r="U12" s="649" t="n"/>
      <c r="Z12" s="60" t="n"/>
      <c r="AA12" s="60" t="n"/>
      <c r="AB12" s="60" t="n"/>
    </row>
    <row r="13" ht="23.25" customFormat="1" customHeight="1" s="362">
      <c r="A13" s="360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359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2">
      <c r="A14" s="360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2">
      <c r="A15" s="363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365" t="inlineStr">
        <is>
          <t>Кликните на продукт, чтобы просмотреть изображение</t>
        </is>
      </c>
      <c r="V15" s="362" t="n"/>
      <c r="W15" s="362" t="n"/>
      <c r="X15" s="362" t="n"/>
      <c r="Y15" s="36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7" t="inlineStr">
        <is>
          <t>Код единицы продаж</t>
        </is>
      </c>
      <c r="B17" s="367" t="inlineStr">
        <is>
          <t>Код продукта</t>
        </is>
      </c>
      <c r="C17" s="368" t="inlineStr">
        <is>
          <t>Номер варианта</t>
        </is>
      </c>
      <c r="D17" s="367" t="inlineStr">
        <is>
          <t xml:space="preserve">Штрих-код </t>
        </is>
      </c>
      <c r="E17" s="678" t="n"/>
      <c r="F17" s="367" t="inlineStr">
        <is>
          <t>Вес нетто штуки, кг</t>
        </is>
      </c>
      <c r="G17" s="367" t="inlineStr">
        <is>
          <t>Кол-во штук в коробе, шт</t>
        </is>
      </c>
      <c r="H17" s="367" t="inlineStr">
        <is>
          <t>Вес нетто короба, кг</t>
        </is>
      </c>
      <c r="I17" s="367" t="inlineStr">
        <is>
          <t>Вес брутто короба, кг</t>
        </is>
      </c>
      <c r="J17" s="367" t="inlineStr">
        <is>
          <t>Кол-во кор. на паллте, шт</t>
        </is>
      </c>
      <c r="K17" s="367" t="inlineStr">
        <is>
          <t>Коробок в слое</t>
        </is>
      </c>
      <c r="L17" s="367" t="inlineStr">
        <is>
          <t>Завод</t>
        </is>
      </c>
      <c r="M17" s="367" t="inlineStr">
        <is>
          <t>Срок годности, сут.</t>
        </is>
      </c>
      <c r="N17" s="367" t="inlineStr">
        <is>
          <t>Наименование</t>
        </is>
      </c>
      <c r="O17" s="679" t="n"/>
      <c r="P17" s="679" t="n"/>
      <c r="Q17" s="679" t="n"/>
      <c r="R17" s="678" t="n"/>
      <c r="S17" s="366" t="inlineStr">
        <is>
          <t>Доступно к отгрузке</t>
        </is>
      </c>
      <c r="T17" s="653" t="n"/>
      <c r="U17" s="367" t="inlineStr">
        <is>
          <t>Ед. изм.</t>
        </is>
      </c>
      <c r="V17" s="367" t="inlineStr">
        <is>
          <t>Заказ</t>
        </is>
      </c>
      <c r="W17" s="371" t="inlineStr">
        <is>
          <t>Заказ с округлением до короба</t>
        </is>
      </c>
      <c r="X17" s="367" t="inlineStr">
        <is>
          <t>Объём заказа, м3</t>
        </is>
      </c>
      <c r="Y17" s="373" t="inlineStr">
        <is>
          <t>Примечание по продуктку</t>
        </is>
      </c>
      <c r="Z17" s="373" t="inlineStr">
        <is>
          <t>Признак "НОВИНКА"</t>
        </is>
      </c>
      <c r="AA17" s="373" t="inlineStr">
        <is>
          <t>Для формул</t>
        </is>
      </c>
      <c r="AB17" s="680" t="n"/>
      <c r="AC17" s="681" t="n"/>
      <c r="AD17" s="380" t="n"/>
      <c r="BA17" s="381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366" t="inlineStr">
        <is>
          <t>начиная с</t>
        </is>
      </c>
      <c r="T18" s="366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649" t="n"/>
    </row>
    <row r="19" ht="27.75" customHeight="1">
      <c r="A19" s="382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83" t="inlineStr">
        <is>
          <t>Ядрена копоть</t>
        </is>
      </c>
      <c r="B20" s="649" t="n"/>
      <c r="C20" s="649" t="n"/>
      <c r="D20" s="649" t="n"/>
      <c r="E20" s="649" t="n"/>
      <c r="F20" s="649" t="n"/>
      <c r="G20" s="649" t="n"/>
      <c r="H20" s="649" t="n"/>
      <c r="I20" s="649" t="n"/>
      <c r="J20" s="649" t="n"/>
      <c r="K20" s="649" t="n"/>
      <c r="L20" s="649" t="n"/>
      <c r="M20" s="649" t="n"/>
      <c r="N20" s="649" t="n"/>
      <c r="O20" s="649" t="n"/>
      <c r="P20" s="649" t="n"/>
      <c r="Q20" s="649" t="n"/>
      <c r="R20" s="649" t="n"/>
      <c r="S20" s="649" t="n"/>
      <c r="T20" s="649" t="n"/>
      <c r="U20" s="649" t="n"/>
      <c r="V20" s="649" t="n"/>
      <c r="W20" s="649" t="n"/>
      <c r="X20" s="649" t="n"/>
      <c r="Y20" s="383" t="n"/>
      <c r="Z20" s="383" t="n"/>
    </row>
    <row r="21" ht="14.25" customHeight="1">
      <c r="A21" s="384" t="inlineStr">
        <is>
          <t>Копченые колбасы</t>
        </is>
      </c>
      <c r="B21" s="649" t="n"/>
      <c r="C21" s="649" t="n"/>
      <c r="D21" s="649" t="n"/>
      <c r="E21" s="649" t="n"/>
      <c r="F21" s="649" t="n"/>
      <c r="G21" s="649" t="n"/>
      <c r="H21" s="649" t="n"/>
      <c r="I21" s="649" t="n"/>
      <c r="J21" s="649" t="n"/>
      <c r="K21" s="649" t="n"/>
      <c r="L21" s="649" t="n"/>
      <c r="M21" s="649" t="n"/>
      <c r="N21" s="649" t="n"/>
      <c r="O21" s="649" t="n"/>
      <c r="P21" s="649" t="n"/>
      <c r="Q21" s="649" t="n"/>
      <c r="R21" s="649" t="n"/>
      <c r="S21" s="649" t="n"/>
      <c r="T21" s="649" t="n"/>
      <c r="U21" s="649" t="n"/>
      <c r="V21" s="649" t="n"/>
      <c r="W21" s="649" t="n"/>
      <c r="X21" s="649" t="n"/>
      <c r="Y21" s="384" t="n"/>
      <c r="Z21" s="38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5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3" t="n"/>
      <c r="B23" s="649" t="n"/>
      <c r="C23" s="649" t="n"/>
      <c r="D23" s="649" t="n"/>
      <c r="E23" s="649" t="n"/>
      <c r="F23" s="649" t="n"/>
      <c r="G23" s="649" t="n"/>
      <c r="H23" s="649" t="n"/>
      <c r="I23" s="649" t="n"/>
      <c r="J23" s="649" t="n"/>
      <c r="K23" s="649" t="n"/>
      <c r="L23" s="649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649" t="n"/>
      <c r="B24" s="649" t="n"/>
      <c r="C24" s="649" t="n"/>
      <c r="D24" s="649" t="n"/>
      <c r="E24" s="649" t="n"/>
      <c r="F24" s="649" t="n"/>
      <c r="G24" s="649" t="n"/>
      <c r="H24" s="649" t="n"/>
      <c r="I24" s="649" t="n"/>
      <c r="J24" s="649" t="n"/>
      <c r="K24" s="649" t="n"/>
      <c r="L24" s="649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84" t="inlineStr">
        <is>
          <t>Сосиски</t>
        </is>
      </c>
      <c r="B25" s="649" t="n"/>
      <c r="C25" s="649" t="n"/>
      <c r="D25" s="649" t="n"/>
      <c r="E25" s="649" t="n"/>
      <c r="F25" s="649" t="n"/>
      <c r="G25" s="649" t="n"/>
      <c r="H25" s="649" t="n"/>
      <c r="I25" s="649" t="n"/>
      <c r="J25" s="649" t="n"/>
      <c r="K25" s="649" t="n"/>
      <c r="L25" s="649" t="n"/>
      <c r="M25" s="649" t="n"/>
      <c r="N25" s="649" t="n"/>
      <c r="O25" s="649" t="n"/>
      <c r="P25" s="649" t="n"/>
      <c r="Q25" s="649" t="n"/>
      <c r="R25" s="649" t="n"/>
      <c r="S25" s="649" t="n"/>
      <c r="T25" s="649" t="n"/>
      <c r="U25" s="649" t="n"/>
      <c r="V25" s="649" t="n"/>
      <c r="W25" s="649" t="n"/>
      <c r="X25" s="649" t="n"/>
      <c r="Y25" s="384" t="n"/>
      <c r="Z25" s="38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5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5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5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>
        <is>
          <t>29.12.2023</t>
        </is>
      </c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5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5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5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5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93" t="n"/>
      <c r="B33" s="649" t="n"/>
      <c r="C33" s="649" t="n"/>
      <c r="D33" s="649" t="n"/>
      <c r="E33" s="649" t="n"/>
      <c r="F33" s="649" t="n"/>
      <c r="G33" s="649" t="n"/>
      <c r="H33" s="649" t="n"/>
      <c r="I33" s="649" t="n"/>
      <c r="J33" s="649" t="n"/>
      <c r="K33" s="649" t="n"/>
      <c r="L33" s="649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649" t="n"/>
      <c r="B34" s="649" t="n"/>
      <c r="C34" s="649" t="n"/>
      <c r="D34" s="649" t="n"/>
      <c r="E34" s="649" t="n"/>
      <c r="F34" s="649" t="n"/>
      <c r="G34" s="649" t="n"/>
      <c r="H34" s="649" t="n"/>
      <c r="I34" s="649" t="n"/>
      <c r="J34" s="649" t="n"/>
      <c r="K34" s="649" t="n"/>
      <c r="L34" s="649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84" t="inlineStr">
        <is>
          <t>Сырокопченые колбасы</t>
        </is>
      </c>
      <c r="B35" s="649" t="n"/>
      <c r="C35" s="649" t="n"/>
      <c r="D35" s="649" t="n"/>
      <c r="E35" s="649" t="n"/>
      <c r="F35" s="649" t="n"/>
      <c r="G35" s="649" t="n"/>
      <c r="H35" s="649" t="n"/>
      <c r="I35" s="649" t="n"/>
      <c r="J35" s="649" t="n"/>
      <c r="K35" s="649" t="n"/>
      <c r="L35" s="649" t="n"/>
      <c r="M35" s="649" t="n"/>
      <c r="N35" s="649" t="n"/>
      <c r="O35" s="649" t="n"/>
      <c r="P35" s="649" t="n"/>
      <c r="Q35" s="649" t="n"/>
      <c r="R35" s="649" t="n"/>
      <c r="S35" s="649" t="n"/>
      <c r="T35" s="649" t="n"/>
      <c r="U35" s="649" t="n"/>
      <c r="V35" s="649" t="n"/>
      <c r="W35" s="649" t="n"/>
      <c r="X35" s="649" t="n"/>
      <c r="Y35" s="384" t="n"/>
      <c r="Z35" s="38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5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93" t="n"/>
      <c r="B37" s="649" t="n"/>
      <c r="C37" s="649" t="n"/>
      <c r="D37" s="649" t="n"/>
      <c r="E37" s="649" t="n"/>
      <c r="F37" s="649" t="n"/>
      <c r="G37" s="649" t="n"/>
      <c r="H37" s="649" t="n"/>
      <c r="I37" s="649" t="n"/>
      <c r="J37" s="649" t="n"/>
      <c r="K37" s="649" t="n"/>
      <c r="L37" s="649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649" t="n"/>
      <c r="B38" s="649" t="n"/>
      <c r="C38" s="649" t="n"/>
      <c r="D38" s="649" t="n"/>
      <c r="E38" s="649" t="n"/>
      <c r="F38" s="649" t="n"/>
      <c r="G38" s="649" t="n"/>
      <c r="H38" s="649" t="n"/>
      <c r="I38" s="649" t="n"/>
      <c r="J38" s="649" t="n"/>
      <c r="K38" s="649" t="n"/>
      <c r="L38" s="649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84" t="inlineStr">
        <is>
          <t>Продукты из мяса птицы копчено-вареные</t>
        </is>
      </c>
      <c r="B39" s="649" t="n"/>
      <c r="C39" s="649" t="n"/>
      <c r="D39" s="649" t="n"/>
      <c r="E39" s="649" t="n"/>
      <c r="F39" s="649" t="n"/>
      <c r="G39" s="649" t="n"/>
      <c r="H39" s="649" t="n"/>
      <c r="I39" s="649" t="n"/>
      <c r="J39" s="649" t="n"/>
      <c r="K39" s="649" t="n"/>
      <c r="L39" s="649" t="n"/>
      <c r="M39" s="649" t="n"/>
      <c r="N39" s="649" t="n"/>
      <c r="O39" s="649" t="n"/>
      <c r="P39" s="649" t="n"/>
      <c r="Q39" s="649" t="n"/>
      <c r="R39" s="649" t="n"/>
      <c r="S39" s="649" t="n"/>
      <c r="T39" s="649" t="n"/>
      <c r="U39" s="649" t="n"/>
      <c r="V39" s="649" t="n"/>
      <c r="W39" s="649" t="n"/>
      <c r="X39" s="649" t="n"/>
      <c r="Y39" s="384" t="n"/>
      <c r="Z39" s="38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5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93" t="n"/>
      <c r="B41" s="649" t="n"/>
      <c r="C41" s="649" t="n"/>
      <c r="D41" s="649" t="n"/>
      <c r="E41" s="649" t="n"/>
      <c r="F41" s="649" t="n"/>
      <c r="G41" s="649" t="n"/>
      <c r="H41" s="649" t="n"/>
      <c r="I41" s="649" t="n"/>
      <c r="J41" s="649" t="n"/>
      <c r="K41" s="649" t="n"/>
      <c r="L41" s="649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649" t="n"/>
      <c r="B42" s="649" t="n"/>
      <c r="C42" s="649" t="n"/>
      <c r="D42" s="649" t="n"/>
      <c r="E42" s="649" t="n"/>
      <c r="F42" s="649" t="n"/>
      <c r="G42" s="649" t="n"/>
      <c r="H42" s="649" t="n"/>
      <c r="I42" s="649" t="n"/>
      <c r="J42" s="649" t="n"/>
      <c r="K42" s="649" t="n"/>
      <c r="L42" s="649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84" t="inlineStr">
        <is>
          <t>Сыровяленые колбасы</t>
        </is>
      </c>
      <c r="B43" s="649" t="n"/>
      <c r="C43" s="649" t="n"/>
      <c r="D43" s="649" t="n"/>
      <c r="E43" s="649" t="n"/>
      <c r="F43" s="649" t="n"/>
      <c r="G43" s="649" t="n"/>
      <c r="H43" s="649" t="n"/>
      <c r="I43" s="649" t="n"/>
      <c r="J43" s="649" t="n"/>
      <c r="K43" s="649" t="n"/>
      <c r="L43" s="649" t="n"/>
      <c r="M43" s="649" t="n"/>
      <c r="N43" s="649" t="n"/>
      <c r="O43" s="649" t="n"/>
      <c r="P43" s="649" t="n"/>
      <c r="Q43" s="649" t="n"/>
      <c r="R43" s="649" t="n"/>
      <c r="S43" s="649" t="n"/>
      <c r="T43" s="649" t="n"/>
      <c r="U43" s="649" t="n"/>
      <c r="V43" s="649" t="n"/>
      <c r="W43" s="649" t="n"/>
      <c r="X43" s="649" t="n"/>
      <c r="Y43" s="384" t="n"/>
      <c r="Z43" s="38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5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93" t="n"/>
      <c r="B45" s="649" t="n"/>
      <c r="C45" s="649" t="n"/>
      <c r="D45" s="649" t="n"/>
      <c r="E45" s="649" t="n"/>
      <c r="F45" s="649" t="n"/>
      <c r="G45" s="649" t="n"/>
      <c r="H45" s="649" t="n"/>
      <c r="I45" s="649" t="n"/>
      <c r="J45" s="649" t="n"/>
      <c r="K45" s="649" t="n"/>
      <c r="L45" s="649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649" t="n"/>
      <c r="B46" s="649" t="n"/>
      <c r="C46" s="649" t="n"/>
      <c r="D46" s="649" t="n"/>
      <c r="E46" s="649" t="n"/>
      <c r="F46" s="649" t="n"/>
      <c r="G46" s="649" t="n"/>
      <c r="H46" s="649" t="n"/>
      <c r="I46" s="649" t="n"/>
      <c r="J46" s="649" t="n"/>
      <c r="K46" s="649" t="n"/>
      <c r="L46" s="649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82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83" t="inlineStr">
        <is>
          <t>Столичная</t>
        </is>
      </c>
      <c r="B48" s="649" t="n"/>
      <c r="C48" s="649" t="n"/>
      <c r="D48" s="649" t="n"/>
      <c r="E48" s="649" t="n"/>
      <c r="F48" s="649" t="n"/>
      <c r="G48" s="649" t="n"/>
      <c r="H48" s="649" t="n"/>
      <c r="I48" s="649" t="n"/>
      <c r="J48" s="649" t="n"/>
      <c r="K48" s="649" t="n"/>
      <c r="L48" s="649" t="n"/>
      <c r="M48" s="649" t="n"/>
      <c r="N48" s="649" t="n"/>
      <c r="O48" s="649" t="n"/>
      <c r="P48" s="649" t="n"/>
      <c r="Q48" s="649" t="n"/>
      <c r="R48" s="649" t="n"/>
      <c r="S48" s="649" t="n"/>
      <c r="T48" s="649" t="n"/>
      <c r="U48" s="649" t="n"/>
      <c r="V48" s="649" t="n"/>
      <c r="W48" s="649" t="n"/>
      <c r="X48" s="649" t="n"/>
      <c r="Y48" s="383" t="n"/>
      <c r="Z48" s="383" t="n"/>
    </row>
    <row r="49" ht="14.25" customHeight="1">
      <c r="A49" s="384" t="inlineStr">
        <is>
          <t>Ветчины</t>
        </is>
      </c>
      <c r="B49" s="649" t="n"/>
      <c r="C49" s="649" t="n"/>
      <c r="D49" s="649" t="n"/>
      <c r="E49" s="649" t="n"/>
      <c r="F49" s="649" t="n"/>
      <c r="G49" s="649" t="n"/>
      <c r="H49" s="649" t="n"/>
      <c r="I49" s="649" t="n"/>
      <c r="J49" s="649" t="n"/>
      <c r="K49" s="649" t="n"/>
      <c r="L49" s="649" t="n"/>
      <c r="M49" s="649" t="n"/>
      <c r="N49" s="649" t="n"/>
      <c r="O49" s="649" t="n"/>
      <c r="P49" s="649" t="n"/>
      <c r="Q49" s="649" t="n"/>
      <c r="R49" s="649" t="n"/>
      <c r="S49" s="649" t="n"/>
      <c r="T49" s="649" t="n"/>
      <c r="U49" s="649" t="n"/>
      <c r="V49" s="649" t="n"/>
      <c r="W49" s="649" t="n"/>
      <c r="X49" s="649" t="n"/>
      <c r="Y49" s="384" t="n"/>
      <c r="Z49" s="38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5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70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5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112.5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93" t="n"/>
      <c r="B52" s="649" t="n"/>
      <c r="C52" s="649" t="n"/>
      <c r="D52" s="649" t="n"/>
      <c r="E52" s="649" t="n"/>
      <c r="F52" s="649" t="n"/>
      <c r="G52" s="649" t="n"/>
      <c r="H52" s="649" t="n"/>
      <c r="I52" s="649" t="n"/>
      <c r="J52" s="649" t="n"/>
      <c r="K52" s="649" t="n"/>
      <c r="L52" s="649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649" t="n"/>
      <c r="B53" s="649" t="n"/>
      <c r="C53" s="649" t="n"/>
      <c r="D53" s="649" t="n"/>
      <c r="E53" s="649" t="n"/>
      <c r="F53" s="649" t="n"/>
      <c r="G53" s="649" t="n"/>
      <c r="H53" s="649" t="n"/>
      <c r="I53" s="649" t="n"/>
      <c r="J53" s="649" t="n"/>
      <c r="K53" s="649" t="n"/>
      <c r="L53" s="649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83" t="inlineStr">
        <is>
          <t>Классическая</t>
        </is>
      </c>
      <c r="B54" s="649" t="n"/>
      <c r="C54" s="649" t="n"/>
      <c r="D54" s="649" t="n"/>
      <c r="E54" s="649" t="n"/>
      <c r="F54" s="649" t="n"/>
      <c r="G54" s="649" t="n"/>
      <c r="H54" s="649" t="n"/>
      <c r="I54" s="649" t="n"/>
      <c r="J54" s="649" t="n"/>
      <c r="K54" s="649" t="n"/>
      <c r="L54" s="649" t="n"/>
      <c r="M54" s="649" t="n"/>
      <c r="N54" s="649" t="n"/>
      <c r="O54" s="649" t="n"/>
      <c r="P54" s="649" t="n"/>
      <c r="Q54" s="649" t="n"/>
      <c r="R54" s="649" t="n"/>
      <c r="S54" s="649" t="n"/>
      <c r="T54" s="649" t="n"/>
      <c r="U54" s="649" t="n"/>
      <c r="V54" s="649" t="n"/>
      <c r="W54" s="649" t="n"/>
      <c r="X54" s="649" t="n"/>
      <c r="Y54" s="383" t="n"/>
      <c r="Z54" s="383" t="n"/>
    </row>
    <row r="55" ht="14.25" customHeight="1">
      <c r="A55" s="384" t="inlineStr">
        <is>
          <t>Вареные колбасы</t>
        </is>
      </c>
      <c r="B55" s="649" t="n"/>
      <c r="C55" s="649" t="n"/>
      <c r="D55" s="649" t="n"/>
      <c r="E55" s="649" t="n"/>
      <c r="F55" s="649" t="n"/>
      <c r="G55" s="649" t="n"/>
      <c r="H55" s="649" t="n"/>
      <c r="I55" s="649" t="n"/>
      <c r="J55" s="649" t="n"/>
      <c r="K55" s="649" t="n"/>
      <c r="L55" s="649" t="n"/>
      <c r="M55" s="649" t="n"/>
      <c r="N55" s="649" t="n"/>
      <c r="O55" s="649" t="n"/>
      <c r="P55" s="649" t="n"/>
      <c r="Q55" s="649" t="n"/>
      <c r="R55" s="649" t="n"/>
      <c r="S55" s="649" t="n"/>
      <c r="T55" s="649" t="n"/>
      <c r="U55" s="649" t="n"/>
      <c r="V55" s="649" t="n"/>
      <c r="W55" s="649" t="n"/>
      <c r="X55" s="649" t="n"/>
      <c r="Y55" s="384" t="n"/>
      <c r="Z55" s="38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5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350</v>
      </c>
      <c r="W56" s="69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5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5" t="inlineStr">
        <is>
          <t>Вареные колбасы «Филейская» Весовые Вектор ТМ «Вязанка»</t>
        </is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0</v>
      </c>
      <c r="W57" s="69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5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450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5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93" t="n"/>
      <c r="B60" s="649" t="n"/>
      <c r="C60" s="649" t="n"/>
      <c r="D60" s="649" t="n"/>
      <c r="E60" s="649" t="n"/>
      <c r="F60" s="649" t="n"/>
      <c r="G60" s="649" t="n"/>
      <c r="H60" s="649" t="n"/>
      <c r="I60" s="649" t="n"/>
      <c r="J60" s="649" t="n"/>
      <c r="K60" s="649" t="n"/>
      <c r="L60" s="649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649" t="n"/>
      <c r="B61" s="649" t="n"/>
      <c r="C61" s="649" t="n"/>
      <c r="D61" s="649" t="n"/>
      <c r="E61" s="649" t="n"/>
      <c r="F61" s="649" t="n"/>
      <c r="G61" s="649" t="n"/>
      <c r="H61" s="649" t="n"/>
      <c r="I61" s="649" t="n"/>
      <c r="J61" s="649" t="n"/>
      <c r="K61" s="649" t="n"/>
      <c r="L61" s="649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83" t="inlineStr">
        <is>
          <t>Вязанка</t>
        </is>
      </c>
      <c r="B62" s="649" t="n"/>
      <c r="C62" s="649" t="n"/>
      <c r="D62" s="649" t="n"/>
      <c r="E62" s="649" t="n"/>
      <c r="F62" s="649" t="n"/>
      <c r="G62" s="649" t="n"/>
      <c r="H62" s="649" t="n"/>
      <c r="I62" s="649" t="n"/>
      <c r="J62" s="649" t="n"/>
      <c r="K62" s="649" t="n"/>
      <c r="L62" s="649" t="n"/>
      <c r="M62" s="649" t="n"/>
      <c r="N62" s="649" t="n"/>
      <c r="O62" s="649" t="n"/>
      <c r="P62" s="649" t="n"/>
      <c r="Q62" s="649" t="n"/>
      <c r="R62" s="649" t="n"/>
      <c r="S62" s="649" t="n"/>
      <c r="T62" s="649" t="n"/>
      <c r="U62" s="649" t="n"/>
      <c r="V62" s="649" t="n"/>
      <c r="W62" s="649" t="n"/>
      <c r="X62" s="649" t="n"/>
      <c r="Y62" s="383" t="n"/>
      <c r="Z62" s="383" t="n"/>
    </row>
    <row r="63" ht="14.25" customHeight="1">
      <c r="A63" s="384" t="inlineStr">
        <is>
          <t>Вареные колбасы</t>
        </is>
      </c>
      <c r="B63" s="649" t="n"/>
      <c r="C63" s="649" t="n"/>
      <c r="D63" s="649" t="n"/>
      <c r="E63" s="649" t="n"/>
      <c r="F63" s="649" t="n"/>
      <c r="G63" s="649" t="n"/>
      <c r="H63" s="649" t="n"/>
      <c r="I63" s="649" t="n"/>
      <c r="J63" s="649" t="n"/>
      <c r="K63" s="649" t="n"/>
      <c r="L63" s="649" t="n"/>
      <c r="M63" s="649" t="n"/>
      <c r="N63" s="649" t="n"/>
      <c r="O63" s="649" t="n"/>
      <c r="P63" s="649" t="n"/>
      <c r="Q63" s="649" t="n"/>
      <c r="R63" s="649" t="n"/>
      <c r="S63" s="649" t="n"/>
      <c r="T63" s="649" t="n"/>
      <c r="U63" s="649" t="n"/>
      <c r="V63" s="649" t="n"/>
      <c r="W63" s="649" t="n"/>
      <c r="X63" s="649" t="n"/>
      <c r="Y63" s="384" t="n"/>
      <c r="Z63" s="384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5" t="n">
        <v>4680115883956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«Любительская ГОСТ» Весовой п/а ТМ «Вязанка»</t>
        </is>
      </c>
      <c r="O64" s="695" t="n"/>
      <c r="P64" s="695" t="n"/>
      <c r="Q64" s="695" t="n"/>
      <c r="R64" s="661" t="n"/>
      <c r="S64" s="40" t="inlineStr">
        <is>
          <t>26.12.2023</t>
        </is>
      </c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5" t="n">
        <v>4680115883949</v>
      </c>
      <c r="E65" s="661" t="n"/>
      <c r="F65" s="693" t="n">
        <v>0.37</v>
      </c>
      <c r="G65" s="38" t="n">
        <v>10</v>
      </c>
      <c r="H65" s="693" t="n">
        <v>3.7</v>
      </c>
      <c r="I65" s="69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19" t="inlineStr">
        <is>
          <t>Вареные колбасы «Любительская ГОСТ» Фикс.вес 0,37 п/а ТМ «Вязанка»</t>
        </is>
      </c>
      <c r="O65" s="695" t="n"/>
      <c r="P65" s="695" t="n"/>
      <c r="Q65" s="695" t="n"/>
      <c r="R65" s="661" t="n"/>
      <c r="S65" s="40" t="inlineStr">
        <is>
          <t>26.12.2023</t>
        </is>
      </c>
      <c r="T65" s="40" t="inlineStr"/>
      <c r="U65" s="41" t="inlineStr">
        <is>
          <t>кг</t>
        </is>
      </c>
      <c r="V65" s="696" t="n">
        <v>0</v>
      </c>
      <c r="W65" s="69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5" t="n">
        <v>4607091382945</v>
      </c>
      <c r="E66" s="661" t="n"/>
      <c r="F66" s="693" t="n">
        <v>1.4</v>
      </c>
      <c r="G66" s="38" t="n">
        <v>8</v>
      </c>
      <c r="H66" s="693" t="n">
        <v>11.2</v>
      </c>
      <c r="I66" s="69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 t="inlineStr">
        <is>
          <t>Вареные колбасы «Вязанка со шпиком» Весовые Вектор УВВ ТМ «Вязанка»</t>
        </is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20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5" t="n">
        <v>4607091385670</v>
      </c>
      <c r="E67" s="661" t="n"/>
      <c r="F67" s="693" t="n">
        <v>1.4</v>
      </c>
      <c r="G67" s="38" t="n">
        <v>8</v>
      </c>
      <c r="H67" s="693" t="n">
        <v>11.2</v>
      </c>
      <c r="I67" s="69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1" t="inlineStr">
        <is>
          <t>Вареные колбасы «Докторская ГОСТ» Весовые Вектор УВВ ТМ «Вязанка»</t>
        </is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500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5" t="n">
        <v>4680115881327</v>
      </c>
      <c r="E68" s="661" t="n"/>
      <c r="F68" s="693" t="n">
        <v>1.35</v>
      </c>
      <c r="G68" s="38" t="n">
        <v>8</v>
      </c>
      <c r="H68" s="693" t="n">
        <v>10.8</v>
      </c>
      <c r="I68" s="69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500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5" t="n">
        <v>4680115882133</v>
      </c>
      <c r="E69" s="661" t="n"/>
      <c r="F69" s="693" t="n">
        <v>1.4</v>
      </c>
      <c r="G69" s="38" t="n">
        <v>8</v>
      </c>
      <c r="H69" s="693" t="n">
        <v>11.2</v>
      </c>
      <c r="I69" s="69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3" t="inlineStr">
        <is>
          <t>Вареные колбасы «Сливушка» Вес П/а ТМ «Вязанка»</t>
        </is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20</v>
      </c>
      <c r="W69" s="69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5" t="n">
        <v>4607091382952</v>
      </c>
      <c r="E70" s="661" t="n"/>
      <c r="F70" s="693" t="n">
        <v>0.5</v>
      </c>
      <c r="G70" s="38" t="n">
        <v>6</v>
      </c>
      <c r="H70" s="693" t="n">
        <v>3</v>
      </c>
      <c r="I70" s="69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10</v>
      </c>
      <c r="W70" s="69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5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200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5" t="n">
        <v>4680115882539</v>
      </c>
      <c r="E72" s="661" t="n"/>
      <c r="F72" s="693" t="n">
        <v>0.37</v>
      </c>
      <c r="G72" s="38" t="n">
        <v>10</v>
      </c>
      <c r="H72" s="693" t="n">
        <v>3.7</v>
      </c>
      <c r="I72" s="69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5" t="n">
        <v>4607091384604</v>
      </c>
      <c r="E73" s="661" t="n"/>
      <c r="F73" s="693" t="n">
        <v>0.4</v>
      </c>
      <c r="G73" s="38" t="n">
        <v>10</v>
      </c>
      <c r="H73" s="693" t="n">
        <v>4</v>
      </c>
      <c r="I73" s="69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5" t="n">
        <v>4680115880283</v>
      </c>
      <c r="E74" s="661" t="n"/>
      <c r="F74" s="693" t="n">
        <v>0.6</v>
      </c>
      <c r="G74" s="38" t="n">
        <v>8</v>
      </c>
      <c r="H74" s="693" t="n">
        <v>4.8</v>
      </c>
      <c r="I74" s="69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85" t="n">
        <v>4680115881518</v>
      </c>
      <c r="E75" s="661" t="n"/>
      <c r="F75" s="693" t="n">
        <v>0.4</v>
      </c>
      <c r="G75" s="38" t="n">
        <v>10</v>
      </c>
      <c r="H75" s="693" t="n">
        <v>4</v>
      </c>
      <c r="I75" s="693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2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85" t="n">
        <v>4680115881303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540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85" t="n">
        <v>4680115882720</v>
      </c>
      <c r="E77" s="661" t="n"/>
      <c r="F77" s="693" t="n">
        <v>0.45</v>
      </c>
      <c r="G77" s="38" t="n">
        <v>10</v>
      </c>
      <c r="H77" s="693" t="n">
        <v>4.5</v>
      </c>
      <c r="I77" s="693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1" t="inlineStr">
        <is>
          <t>Вареные колбасы «Филейская #Живой_пар» ф/в 0,45 п/а ТМ «Вязанка»</t>
        </is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85" t="n">
        <v>4607091388466</v>
      </c>
      <c r="E78" s="661" t="n"/>
      <c r="F78" s="693" t="n">
        <v>0.45</v>
      </c>
      <c r="G78" s="38" t="n">
        <v>6</v>
      </c>
      <c r="H78" s="693" t="n">
        <v>2.7</v>
      </c>
      <c r="I78" s="693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85" t="n">
        <v>4680115880269</v>
      </c>
      <c r="E79" s="661" t="n"/>
      <c r="F79" s="693" t="n">
        <v>0.375</v>
      </c>
      <c r="G79" s="38" t="n">
        <v>10</v>
      </c>
      <c r="H79" s="693" t="n">
        <v>3.75</v>
      </c>
      <c r="I79" s="693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85" t="n">
        <v>4680115880429</v>
      </c>
      <c r="E80" s="661" t="n"/>
      <c r="F80" s="693" t="n">
        <v>0.45</v>
      </c>
      <c r="G80" s="38" t="n">
        <v>10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450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85" t="n">
        <v>4680115881457</v>
      </c>
      <c r="E81" s="661" t="n"/>
      <c r="F81" s="693" t="n">
        <v>0.75</v>
      </c>
      <c r="G81" s="38" t="n">
        <v>6</v>
      </c>
      <c r="H81" s="693" t="n">
        <v>4.5</v>
      </c>
      <c r="I81" s="693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5" t="n"/>
      <c r="P81" s="695" t="n"/>
      <c r="Q81" s="695" t="n"/>
      <c r="R81" s="661" t="n"/>
      <c r="S81" s="40" t="inlineStr"/>
      <c r="T81" s="40" t="inlineStr"/>
      <c r="U81" s="41" t="inlineStr">
        <is>
          <t>кг</t>
        </is>
      </c>
      <c r="V81" s="696" t="n">
        <v>0</v>
      </c>
      <c r="W81" s="69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93" t="n"/>
      <c r="B82" s="649" t="n"/>
      <c r="C82" s="649" t="n"/>
      <c r="D82" s="649" t="n"/>
      <c r="E82" s="649" t="n"/>
      <c r="F82" s="649" t="n"/>
      <c r="G82" s="649" t="n"/>
      <c r="H82" s="649" t="n"/>
      <c r="I82" s="649" t="n"/>
      <c r="J82" s="649" t="n"/>
      <c r="K82" s="649" t="n"/>
      <c r="L82" s="649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кор</t>
        </is>
      </c>
      <c r="V82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1" t="n"/>
      <c r="Z82" s="701" t="n"/>
    </row>
    <row r="83">
      <c r="A83" s="649" t="n"/>
      <c r="B83" s="649" t="n"/>
      <c r="C83" s="649" t="n"/>
      <c r="D83" s="649" t="n"/>
      <c r="E83" s="649" t="n"/>
      <c r="F83" s="649" t="n"/>
      <c r="G83" s="649" t="n"/>
      <c r="H83" s="649" t="n"/>
      <c r="I83" s="649" t="n"/>
      <c r="J83" s="649" t="n"/>
      <c r="K83" s="649" t="n"/>
      <c r="L83" s="649" t="n"/>
      <c r="M83" s="698" t="n"/>
      <c r="N83" s="699" t="inlineStr">
        <is>
          <t>Итого</t>
        </is>
      </c>
      <c r="O83" s="669" t="n"/>
      <c r="P83" s="669" t="n"/>
      <c r="Q83" s="669" t="n"/>
      <c r="R83" s="669" t="n"/>
      <c r="S83" s="669" t="n"/>
      <c r="T83" s="670" t="n"/>
      <c r="U83" s="43" t="inlineStr">
        <is>
          <t>кг</t>
        </is>
      </c>
      <c r="V83" s="700">
        <f>IFERROR(SUM(V64:V81),"0")</f>
        <v/>
      </c>
      <c r="W83" s="700">
        <f>IFERROR(SUM(W64:W81),"0")</f>
        <v/>
      </c>
      <c r="X83" s="43" t="n"/>
      <c r="Y83" s="701" t="n"/>
      <c r="Z83" s="701" t="n"/>
    </row>
    <row r="84" ht="14.25" customHeight="1">
      <c r="A84" s="384" t="inlineStr">
        <is>
          <t>Ветчины</t>
        </is>
      </c>
      <c r="B84" s="649" t="n"/>
      <c r="C84" s="649" t="n"/>
      <c r="D84" s="649" t="n"/>
      <c r="E84" s="649" t="n"/>
      <c r="F84" s="649" t="n"/>
      <c r="G84" s="649" t="n"/>
      <c r="H84" s="649" t="n"/>
      <c r="I84" s="649" t="n"/>
      <c r="J84" s="649" t="n"/>
      <c r="K84" s="649" t="n"/>
      <c r="L84" s="649" t="n"/>
      <c r="M84" s="649" t="n"/>
      <c r="N84" s="649" t="n"/>
      <c r="O84" s="649" t="n"/>
      <c r="P84" s="649" t="n"/>
      <c r="Q84" s="649" t="n"/>
      <c r="R84" s="649" t="n"/>
      <c r="S84" s="649" t="n"/>
      <c r="T84" s="649" t="n"/>
      <c r="U84" s="649" t="n"/>
      <c r="V84" s="649" t="n"/>
      <c r="W84" s="649" t="n"/>
      <c r="X84" s="649" t="n"/>
      <c r="Y84" s="384" t="n"/>
      <c r="Z84" s="384" t="n"/>
    </row>
    <row r="85" ht="27" customHeight="1">
      <c r="A85" s="64" t="inlineStr">
        <is>
          <t>SU002488</t>
        </is>
      </c>
      <c r="B85" s="64" t="inlineStr">
        <is>
          <t>P002800</t>
        </is>
      </c>
      <c r="C85" s="37" t="n">
        <v>4301020189</v>
      </c>
      <c r="D85" s="385" t="n">
        <v>4607091384789</v>
      </c>
      <c r="E85" s="661" t="n"/>
      <c r="F85" s="693" t="n">
        <v>1</v>
      </c>
      <c r="G85" s="38" t="n">
        <v>6</v>
      </c>
      <c r="H85" s="693" t="n">
        <v>6</v>
      </c>
      <c r="I85" s="693" t="n">
        <v>6.36</v>
      </c>
      <c r="J85" s="38" t="n">
        <v>104</v>
      </c>
      <c r="K85" s="38" t="inlineStr">
        <is>
          <t>8</t>
        </is>
      </c>
      <c r="L85" s="39" t="inlineStr">
        <is>
          <t>СК1</t>
        </is>
      </c>
      <c r="M85" s="38" t="n">
        <v>45</v>
      </c>
      <c r="N85" s="736" t="inlineStr">
        <is>
          <t>Ветчины Запекуша с сочным окороком Вязанка Весовые П/а Вязанка</t>
        </is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IFERROR(IF(W85=0,"",ROUNDUP(W85/H85,0)*0.01196),"")</f>
        <v/>
      </c>
      <c r="Y85" s="69" t="inlineStr"/>
      <c r="Z85" s="70" t="inlineStr"/>
      <c r="AD85" s="71" t="n"/>
      <c r="BA85" s="108" t="inlineStr">
        <is>
          <t>КИ</t>
        </is>
      </c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5" t="n">
        <v>4680115881488</v>
      </c>
      <c r="E86" s="661" t="n"/>
      <c r="F86" s="693" t="n">
        <v>1.35</v>
      </c>
      <c r="G86" s="38" t="n">
        <v>8</v>
      </c>
      <c r="H86" s="693" t="n">
        <v>10.8</v>
      </c>
      <c r="I86" s="693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37">
        <f>HYPERLINK("https://abi.ru/products/Охлажденные/Вязанка/Вязанка/Ветчины/P003236/","Ветчины Сливушка с индейкой Вязанка вес П/а Вязанка")</f>
        <v/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5" t="n">
        <v>4607091384765</v>
      </c>
      <c r="E87" s="661" t="n"/>
      <c r="F87" s="693" t="n">
        <v>0.42</v>
      </c>
      <c r="G87" s="38" t="n">
        <v>6</v>
      </c>
      <c r="H87" s="693" t="n">
        <v>2.52</v>
      </c>
      <c r="I87" s="693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38" t="inlineStr">
        <is>
          <t>Ветчины Запекуша с сочным окороком Вязанка Фикс.вес 0,42 п/а Вязанка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5" t="n">
        <v>4680115882751</v>
      </c>
      <c r="E88" s="661" t="n"/>
      <c r="F88" s="693" t="n">
        <v>0.45</v>
      </c>
      <c r="G88" s="38" t="n">
        <v>10</v>
      </c>
      <c r="H88" s="693" t="n">
        <v>4.5</v>
      </c>
      <c r="I88" s="693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39" t="inlineStr">
        <is>
          <t>Ветчины «Филейская #Живой_пар» ф/в 0,45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5" t="n">
        <v>4680115882775</v>
      </c>
      <c r="E89" s="661" t="n"/>
      <c r="F89" s="693" t="n">
        <v>0.3</v>
      </c>
      <c r="G89" s="38" t="n">
        <v>8</v>
      </c>
      <c r="H89" s="693" t="n">
        <v>2.4</v>
      </c>
      <c r="I89" s="693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0" t="inlineStr">
        <is>
          <t>Ветчины «Сливушка с индейкой» Фикс.вес 0,3 П/а ТМ «Вязанка»</t>
        </is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5" t="n">
        <v>4680115880658</v>
      </c>
      <c r="E90" s="661" t="n"/>
      <c r="F90" s="693" t="n">
        <v>0.4</v>
      </c>
      <c r="G90" s="38" t="n">
        <v>6</v>
      </c>
      <c r="H90" s="693" t="n">
        <v>2.4</v>
      </c>
      <c r="I90" s="693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SU000082</t>
        </is>
      </c>
      <c r="B91" s="64" t="inlineStr">
        <is>
          <t>P003164</t>
        </is>
      </c>
      <c r="C91" s="37" t="n">
        <v>4301020223</v>
      </c>
      <c r="D91" s="385" t="n">
        <v>4607091381962</v>
      </c>
      <c r="E91" s="661" t="n"/>
      <c r="F91" s="693" t="n">
        <v>0.5</v>
      </c>
      <c r="G91" s="38" t="n">
        <v>6</v>
      </c>
      <c r="H91" s="693" t="n">
        <v>3</v>
      </c>
      <c r="I91" s="693" t="n">
        <v>3.2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42">
        <f>HYPERLINK("https://abi.ru/products/Охлажденные/Вязанка/Вязанка/Ветчины/P003164/","Ветчины Столичная Вязанка Фикс.вес 0,5 Вектор Вязанка")</f>
        <v/>
      </c>
      <c r="O91" s="695" t="n"/>
      <c r="P91" s="695" t="n"/>
      <c r="Q91" s="695" t="n"/>
      <c r="R91" s="661" t="n"/>
      <c r="S91" s="40" t="inlineStr"/>
      <c r="T91" s="40" t="inlineStr"/>
      <c r="U91" s="41" t="inlineStr">
        <is>
          <t>кг</t>
        </is>
      </c>
      <c r="V91" s="696" t="n">
        <v>0</v>
      </c>
      <c r="W91" s="69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93" t="n"/>
      <c r="B92" s="649" t="n"/>
      <c r="C92" s="649" t="n"/>
      <c r="D92" s="649" t="n"/>
      <c r="E92" s="649" t="n"/>
      <c r="F92" s="649" t="n"/>
      <c r="G92" s="649" t="n"/>
      <c r="H92" s="649" t="n"/>
      <c r="I92" s="649" t="n"/>
      <c r="J92" s="649" t="n"/>
      <c r="K92" s="649" t="n"/>
      <c r="L92" s="649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кор</t>
        </is>
      </c>
      <c r="V92" s="700">
        <f>IFERROR(V85/H85,"0")+IFERROR(V86/H86,"0")+IFERROR(V87/H87,"0")+IFERROR(V88/H88,"0")+IFERROR(V89/H89,"0")+IFERROR(V90/H90,"0")+IFERROR(V91/H91,"0")</f>
        <v/>
      </c>
      <c r="W92" s="700">
        <f>IFERROR(W85/H85,"0")+IFERROR(W86/H86,"0")+IFERROR(W87/H87,"0")+IFERROR(W88/H88,"0")+IFERROR(W89/H89,"0")+IFERROR(W90/H90,"0")+IFERROR(W91/H91,"0")</f>
        <v/>
      </c>
      <c r="X92" s="700">
        <f>IFERROR(IF(X85="",0,X85),"0")+IFERROR(IF(X86="",0,X86),"0")+IFERROR(IF(X87="",0,X87),"0")+IFERROR(IF(X88="",0,X88),"0")+IFERROR(IF(X89="",0,X89),"0")+IFERROR(IF(X90="",0,X90),"0")+IFERROR(IF(X91="",0,X91),"0")</f>
        <v/>
      </c>
      <c r="Y92" s="701" t="n"/>
      <c r="Z92" s="701" t="n"/>
    </row>
    <row r="93">
      <c r="A93" s="649" t="n"/>
      <c r="B93" s="649" t="n"/>
      <c r="C93" s="649" t="n"/>
      <c r="D93" s="649" t="n"/>
      <c r="E93" s="649" t="n"/>
      <c r="F93" s="649" t="n"/>
      <c r="G93" s="649" t="n"/>
      <c r="H93" s="649" t="n"/>
      <c r="I93" s="649" t="n"/>
      <c r="J93" s="649" t="n"/>
      <c r="K93" s="649" t="n"/>
      <c r="L93" s="649" t="n"/>
      <c r="M93" s="698" t="n"/>
      <c r="N93" s="699" t="inlineStr">
        <is>
          <t>Итого</t>
        </is>
      </c>
      <c r="O93" s="669" t="n"/>
      <c r="P93" s="669" t="n"/>
      <c r="Q93" s="669" t="n"/>
      <c r="R93" s="669" t="n"/>
      <c r="S93" s="669" t="n"/>
      <c r="T93" s="670" t="n"/>
      <c r="U93" s="43" t="inlineStr">
        <is>
          <t>кг</t>
        </is>
      </c>
      <c r="V93" s="700">
        <f>IFERROR(SUM(V85:V91),"0")</f>
        <v/>
      </c>
      <c r="W93" s="700">
        <f>IFERROR(SUM(W85:W91),"0")</f>
        <v/>
      </c>
      <c r="X93" s="43" t="n"/>
      <c r="Y93" s="701" t="n"/>
      <c r="Z93" s="701" t="n"/>
    </row>
    <row r="94" ht="14.25" customHeight="1">
      <c r="A94" s="384" t="inlineStr">
        <is>
          <t>Копченые колбасы</t>
        </is>
      </c>
      <c r="B94" s="649" t="n"/>
      <c r="C94" s="649" t="n"/>
      <c r="D94" s="649" t="n"/>
      <c r="E94" s="649" t="n"/>
      <c r="F94" s="649" t="n"/>
      <c r="G94" s="649" t="n"/>
      <c r="H94" s="649" t="n"/>
      <c r="I94" s="649" t="n"/>
      <c r="J94" s="649" t="n"/>
      <c r="K94" s="649" t="n"/>
      <c r="L94" s="649" t="n"/>
      <c r="M94" s="649" t="n"/>
      <c r="N94" s="649" t="n"/>
      <c r="O94" s="649" t="n"/>
      <c r="P94" s="649" t="n"/>
      <c r="Q94" s="649" t="n"/>
      <c r="R94" s="649" t="n"/>
      <c r="S94" s="649" t="n"/>
      <c r="T94" s="649" t="n"/>
      <c r="U94" s="649" t="n"/>
      <c r="V94" s="649" t="n"/>
      <c r="W94" s="649" t="n"/>
      <c r="X94" s="649" t="n"/>
      <c r="Y94" s="384" t="n"/>
      <c r="Z94" s="38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85" t="n">
        <v>4607091387667</v>
      </c>
      <c r="E95" s="661" t="n"/>
      <c r="F95" s="693" t="n">
        <v>0.9</v>
      </c>
      <c r="G95" s="38" t="n">
        <v>10</v>
      </c>
      <c r="H95" s="693" t="n">
        <v>9</v>
      </c>
      <c r="I95" s="69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4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85" t="n">
        <v>4607091387636</v>
      </c>
      <c r="E96" s="661" t="n"/>
      <c r="F96" s="693" t="n">
        <v>0.7</v>
      </c>
      <c r="G96" s="38" t="n">
        <v>6</v>
      </c>
      <c r="H96" s="693" t="n">
        <v>4.2</v>
      </c>
      <c r="I96" s="69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4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SU002308</t>
        </is>
      </c>
      <c r="B97" s="64" t="inlineStr">
        <is>
          <t>P002572</t>
        </is>
      </c>
      <c r="C97" s="37" t="n">
        <v>4301031078</v>
      </c>
      <c r="D97" s="385" t="n">
        <v>4607091384727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85" t="n">
        <v>4607091386745</v>
      </c>
      <c r="E98" s="661" t="n"/>
      <c r="F98" s="693" t="n">
        <v>0.8</v>
      </c>
      <c r="G98" s="38" t="n">
        <v>6</v>
      </c>
      <c r="H98" s="693" t="n">
        <v>4.8</v>
      </c>
      <c r="I98" s="693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4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85" t="n">
        <v>4607091382426</v>
      </c>
      <c r="E99" s="661" t="n"/>
      <c r="F99" s="693" t="n">
        <v>0.9</v>
      </c>
      <c r="G99" s="38" t="n">
        <v>10</v>
      </c>
      <c r="H99" s="693" t="n">
        <v>9</v>
      </c>
      <c r="I99" s="69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85" t="n">
        <v>4607091386547</v>
      </c>
      <c r="E100" s="661" t="n"/>
      <c r="F100" s="693" t="n">
        <v>0.35</v>
      </c>
      <c r="G100" s="38" t="n">
        <v>8</v>
      </c>
      <c r="H100" s="693" t="n">
        <v>2.8</v>
      </c>
      <c r="I100" s="69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4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85" t="n">
        <v>4607091384734</v>
      </c>
      <c r="E101" s="661" t="n"/>
      <c r="F101" s="693" t="n">
        <v>0.35</v>
      </c>
      <c r="G101" s="38" t="n">
        <v>6</v>
      </c>
      <c r="H101" s="693" t="n">
        <v>2.1</v>
      </c>
      <c r="I101" s="69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4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85" t="n">
        <v>4607091382464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5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85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85" t="n">
        <v>4680115883444</v>
      </c>
      <c r="E104" s="661" t="n"/>
      <c r="F104" s="693" t="n">
        <v>0.35</v>
      </c>
      <c r="G104" s="38" t="n">
        <v>8</v>
      </c>
      <c r="H104" s="693" t="n">
        <v>2.8</v>
      </c>
      <c r="I104" s="69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52" t="inlineStr">
        <is>
          <t>П/к колбасы «Аль-Ислами халяль» ф/в 0,35 фиброуз ТМ «Вязанка»</t>
        </is>
      </c>
      <c r="O104" s="695" t="n"/>
      <c r="P104" s="695" t="n"/>
      <c r="Q104" s="695" t="n"/>
      <c r="R104" s="661" t="n"/>
      <c r="S104" s="40" t="inlineStr"/>
      <c r="T104" s="40" t="inlineStr"/>
      <c r="U104" s="41" t="inlineStr">
        <is>
          <t>кг</t>
        </is>
      </c>
      <c r="V104" s="696" t="n">
        <v>21</v>
      </c>
      <c r="W104" s="69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93" t="n"/>
      <c r="B105" s="649" t="n"/>
      <c r="C105" s="649" t="n"/>
      <c r="D105" s="649" t="n"/>
      <c r="E105" s="649" t="n"/>
      <c r="F105" s="649" t="n"/>
      <c r="G105" s="649" t="n"/>
      <c r="H105" s="649" t="n"/>
      <c r="I105" s="649" t="n"/>
      <c r="J105" s="649" t="n"/>
      <c r="K105" s="649" t="n"/>
      <c r="L105" s="649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кор</t>
        </is>
      </c>
      <c r="V105" s="700">
        <f>IFERROR(V95/H95,"0")+IFERROR(V96/H96,"0")+IFERROR(V97/H97,"0")+IFERROR(V98/H98,"0")+IFERROR(V99/H99,"0")+IFERROR(V100/H100,"0")+IFERROR(V101/H101,"0")+IFERROR(V102/H102,"0")+IFERROR(V103/H103,"0")+IFERROR(V104/H104,"0")</f>
        <v/>
      </c>
      <c r="W105" s="700">
        <f>IFERROR(W95/H95,"0")+IFERROR(W96/H96,"0")+IFERROR(W97/H97,"0")+IFERROR(W98/H98,"0")+IFERROR(W99/H99,"0")+IFERROR(W100/H100,"0")+IFERROR(W101/H101,"0")+IFERROR(W102/H102,"0")+IFERROR(W103/H103,"0")+IFERROR(W104/H104,"0")</f>
        <v/>
      </c>
      <c r="X105" s="700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01" t="n"/>
      <c r="Z105" s="701" t="n"/>
    </row>
    <row r="106">
      <c r="A106" s="649" t="n"/>
      <c r="B106" s="649" t="n"/>
      <c r="C106" s="649" t="n"/>
      <c r="D106" s="649" t="n"/>
      <c r="E106" s="649" t="n"/>
      <c r="F106" s="649" t="n"/>
      <c r="G106" s="649" t="n"/>
      <c r="H106" s="649" t="n"/>
      <c r="I106" s="649" t="n"/>
      <c r="J106" s="649" t="n"/>
      <c r="K106" s="649" t="n"/>
      <c r="L106" s="649" t="n"/>
      <c r="M106" s="698" t="n"/>
      <c r="N106" s="699" t="inlineStr">
        <is>
          <t>Итого</t>
        </is>
      </c>
      <c r="O106" s="669" t="n"/>
      <c r="P106" s="669" t="n"/>
      <c r="Q106" s="669" t="n"/>
      <c r="R106" s="669" t="n"/>
      <c r="S106" s="669" t="n"/>
      <c r="T106" s="670" t="n"/>
      <c r="U106" s="43" t="inlineStr">
        <is>
          <t>кг</t>
        </is>
      </c>
      <c r="V106" s="700">
        <f>IFERROR(SUM(V95:V104),"0")</f>
        <v/>
      </c>
      <c r="W106" s="700">
        <f>IFERROR(SUM(W95:W104),"0")</f>
        <v/>
      </c>
      <c r="X106" s="43" t="n"/>
      <c r="Y106" s="701" t="n"/>
      <c r="Z106" s="701" t="n"/>
    </row>
    <row r="107" ht="14.25" customHeight="1">
      <c r="A107" s="384" t="inlineStr">
        <is>
          <t>Сосиски</t>
        </is>
      </c>
      <c r="B107" s="649" t="n"/>
      <c r="C107" s="649" t="n"/>
      <c r="D107" s="649" t="n"/>
      <c r="E107" s="649" t="n"/>
      <c r="F107" s="649" t="n"/>
      <c r="G107" s="649" t="n"/>
      <c r="H107" s="649" t="n"/>
      <c r="I107" s="649" t="n"/>
      <c r="J107" s="649" t="n"/>
      <c r="K107" s="649" t="n"/>
      <c r="L107" s="649" t="n"/>
      <c r="M107" s="649" t="n"/>
      <c r="N107" s="649" t="n"/>
      <c r="O107" s="649" t="n"/>
      <c r="P107" s="649" t="n"/>
      <c r="Q107" s="649" t="n"/>
      <c r="R107" s="649" t="n"/>
      <c r="S107" s="649" t="n"/>
      <c r="T107" s="649" t="n"/>
      <c r="U107" s="649" t="n"/>
      <c r="V107" s="649" t="n"/>
      <c r="W107" s="649" t="n"/>
      <c r="X107" s="649" t="n"/>
      <c r="Y107" s="384" t="n"/>
      <c r="Z107" s="384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5" t="n">
        <v>4607091386967</v>
      </c>
      <c r="E108" s="661" t="n"/>
      <c r="F108" s="693" t="n">
        <v>1.35</v>
      </c>
      <c r="G108" s="38" t="n">
        <v>6</v>
      </c>
      <c r="H108" s="693" t="n">
        <v>8.1</v>
      </c>
      <c r="I108" s="693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53" t="inlineStr">
        <is>
          <t>Сосиски Молокуши (Вязанка Молочные) Вязанка Весовые П/а мгс Вязанка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5" t="n">
        <v>4607091386967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54" t="inlineStr">
        <is>
          <t>Сосиски «Молокуши (Вязанка Молочные)»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5" t="n">
        <v>4607091385304</v>
      </c>
      <c r="E110" s="661" t="n"/>
      <c r="F110" s="693" t="n">
        <v>1.4</v>
      </c>
      <c r="G110" s="38" t="n">
        <v>6</v>
      </c>
      <c r="H110" s="693" t="n">
        <v>8.4</v>
      </c>
      <c r="I110" s="69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55" t="inlineStr">
        <is>
          <t>Сосиски «Рубленые» Весовые п/а мгс УВВ ТМ «Вязанка»</t>
        </is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30</v>
      </c>
      <c r="W110" s="69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85" t="n">
        <v>4607091386264</v>
      </c>
      <c r="E111" s="661" t="n"/>
      <c r="F111" s="693" t="n">
        <v>0.5</v>
      </c>
      <c r="G111" s="38" t="n">
        <v>6</v>
      </c>
      <c r="H111" s="693" t="n">
        <v>3</v>
      </c>
      <c r="I111" s="69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56">
        <f>HYPERLINK("https://abi.ru/products/Охлажденные/Вязанка/Вязанка/Сосиски/P002217/","Сосиски Венские Вязанка Фикс.вес 0,5 NDX мгс Вязанка")</f>
        <v/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5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НД Узбекистан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5" t="n">
        <v>4680115882584</v>
      </c>
      <c r="E113" s="661" t="n"/>
      <c r="F113" s="693" t="n">
        <v>0.33</v>
      </c>
      <c r="G113" s="38" t="n">
        <v>8</v>
      </c>
      <c r="H113" s="693" t="n">
        <v>2.64</v>
      </c>
      <c r="I113" s="69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58" t="inlineStr">
        <is>
          <t>Сосиски Восточные халяль ТМ Вязанка полиамид в/у ф/в 0,33 кг Казахстан АК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16.5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5" t="n">
        <v>4607091385731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(Вязанка Молочные) Вязанка Фикс.вес 0,45 П/а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270</v>
      </c>
      <c r="W114" s="69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5" t="n">
        <v>4680115880214</v>
      </c>
      <c r="E115" s="661" t="n"/>
      <c r="F115" s="693" t="n">
        <v>0.45</v>
      </c>
      <c r="G115" s="38" t="n">
        <v>6</v>
      </c>
      <c r="H115" s="693" t="n">
        <v>2.7</v>
      </c>
      <c r="I115" s="69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Ф/в 0,45 амилюкс мгс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5" t="n">
        <v>4680115880894</v>
      </c>
      <c r="E116" s="661" t="n"/>
      <c r="F116" s="693" t="n">
        <v>0.33</v>
      </c>
      <c r="G116" s="38" t="n">
        <v>6</v>
      </c>
      <c r="H116" s="693" t="n">
        <v>1.98</v>
      </c>
      <c r="I116" s="69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61" t="inlineStr">
        <is>
          <t>Сосиски Молокуши Миникушай Вязанка фикс.вес 0,33 п/а Вязанка</t>
        </is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5" t="n">
        <v>4607091385427</v>
      </c>
      <c r="E117" s="661" t="n"/>
      <c r="F117" s="693" t="n">
        <v>0.5</v>
      </c>
      <c r="G117" s="38" t="n">
        <v>6</v>
      </c>
      <c r="H117" s="693" t="n">
        <v>3</v>
      </c>
      <c r="I117" s="69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>
        <f>HYPERLINK("https://abi.ru/products/Охлажденные/Вязанка/Вязанка/Сосиски/P003030/","Сосиски Рубленые Вязанка Фикс.вес 0,5 п/а мгс Вязанка")</f>
        <v/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20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5" t="n">
        <v>4680115882645</v>
      </c>
      <c r="E118" s="661" t="n"/>
      <c r="F118" s="693" t="n">
        <v>0.3</v>
      </c>
      <c r="G118" s="38" t="n">
        <v>6</v>
      </c>
      <c r="H118" s="693" t="n">
        <v>1.8</v>
      </c>
      <c r="I118" s="69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63" t="inlineStr">
        <is>
          <t>Сосиски «Сливушки с сыром» ф/в 0,3 п/а ТМ «Вязанка»</t>
        </is>
      </c>
      <c r="O118" s="695" t="n"/>
      <c r="P118" s="695" t="n"/>
      <c r="Q118" s="695" t="n"/>
      <c r="R118" s="661" t="n"/>
      <c r="S118" s="40" t="inlineStr"/>
      <c r="T118" s="40" t="inlineStr"/>
      <c r="U118" s="41" t="inlineStr">
        <is>
          <t>кг</t>
        </is>
      </c>
      <c r="V118" s="696" t="n">
        <v>0</v>
      </c>
      <c r="W118" s="69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93" t="n"/>
      <c r="B119" s="649" t="n"/>
      <c r="C119" s="649" t="n"/>
      <c r="D119" s="649" t="n"/>
      <c r="E119" s="649" t="n"/>
      <c r="F119" s="649" t="n"/>
      <c r="G119" s="649" t="n"/>
      <c r="H119" s="649" t="n"/>
      <c r="I119" s="649" t="n"/>
      <c r="J119" s="649" t="n"/>
      <c r="K119" s="649" t="n"/>
      <c r="L119" s="649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кор</t>
        </is>
      </c>
      <c r="V119" s="70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0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0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01" t="n"/>
      <c r="Z119" s="701" t="n"/>
    </row>
    <row r="120">
      <c r="A120" s="649" t="n"/>
      <c r="B120" s="649" t="n"/>
      <c r="C120" s="649" t="n"/>
      <c r="D120" s="649" t="n"/>
      <c r="E120" s="649" t="n"/>
      <c r="F120" s="649" t="n"/>
      <c r="G120" s="649" t="n"/>
      <c r="H120" s="649" t="n"/>
      <c r="I120" s="649" t="n"/>
      <c r="J120" s="649" t="n"/>
      <c r="K120" s="649" t="n"/>
      <c r="L120" s="649" t="n"/>
      <c r="M120" s="698" t="n"/>
      <c r="N120" s="699" t="inlineStr">
        <is>
          <t>Итого</t>
        </is>
      </c>
      <c r="O120" s="669" t="n"/>
      <c r="P120" s="669" t="n"/>
      <c r="Q120" s="669" t="n"/>
      <c r="R120" s="669" t="n"/>
      <c r="S120" s="669" t="n"/>
      <c r="T120" s="670" t="n"/>
      <c r="U120" s="43" t="inlineStr">
        <is>
          <t>кг</t>
        </is>
      </c>
      <c r="V120" s="700">
        <f>IFERROR(SUM(V108:V118),"0")</f>
        <v/>
      </c>
      <c r="W120" s="700">
        <f>IFERROR(SUM(W108:W118),"0")</f>
        <v/>
      </c>
      <c r="X120" s="43" t="n"/>
      <c r="Y120" s="701" t="n"/>
      <c r="Z120" s="701" t="n"/>
    </row>
    <row r="121" ht="14.25" customHeight="1">
      <c r="A121" s="384" t="inlineStr">
        <is>
          <t>Сардельки</t>
        </is>
      </c>
      <c r="B121" s="649" t="n"/>
      <c r="C121" s="649" t="n"/>
      <c r="D121" s="649" t="n"/>
      <c r="E121" s="649" t="n"/>
      <c r="F121" s="649" t="n"/>
      <c r="G121" s="649" t="n"/>
      <c r="H121" s="649" t="n"/>
      <c r="I121" s="649" t="n"/>
      <c r="J121" s="649" t="n"/>
      <c r="K121" s="649" t="n"/>
      <c r="L121" s="649" t="n"/>
      <c r="M121" s="649" t="n"/>
      <c r="N121" s="649" t="n"/>
      <c r="O121" s="649" t="n"/>
      <c r="P121" s="649" t="n"/>
      <c r="Q121" s="649" t="n"/>
      <c r="R121" s="649" t="n"/>
      <c r="S121" s="649" t="n"/>
      <c r="T121" s="649" t="n"/>
      <c r="U121" s="649" t="n"/>
      <c r="V121" s="649" t="n"/>
      <c r="W121" s="649" t="n"/>
      <c r="X121" s="649" t="n"/>
      <c r="Y121" s="384" t="n"/>
      <c r="Z121" s="384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85" t="n">
        <v>4607091383065</v>
      </c>
      <c r="E122" s="661" t="n"/>
      <c r="F122" s="693" t="n">
        <v>0.83</v>
      </c>
      <c r="G122" s="38" t="n">
        <v>4</v>
      </c>
      <c r="H122" s="693" t="n">
        <v>3.32</v>
      </c>
      <c r="I122" s="69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6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85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30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5" t="n">
        <v>4680115881532</v>
      </c>
      <c r="E124" s="661" t="n"/>
      <c r="F124" s="693" t="n">
        <v>1.4</v>
      </c>
      <c r="G124" s="38" t="n">
        <v>6</v>
      </c>
      <c r="H124" s="693" t="n">
        <v>8.4</v>
      </c>
      <c r="I124" s="69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66" t="inlineStr">
        <is>
          <t>Сардельки «Филейские» Весовые н/о мгс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85" t="n">
        <v>4680115882652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 t="inlineStr">
        <is>
          <t>Сардельки «Сливушки с сыром #минидельки» ф/в 0,33 айпил ТМ «Вязанка»</t>
        </is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85" t="n">
        <v>4680115880238</v>
      </c>
      <c r="E126" s="661" t="n"/>
      <c r="F126" s="693" t="n">
        <v>0.33</v>
      </c>
      <c r="G126" s="38" t="n">
        <v>6</v>
      </c>
      <c r="H126" s="693" t="n">
        <v>1.98</v>
      </c>
      <c r="I126" s="69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6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85" t="n">
        <v>4680115881464</v>
      </c>
      <c r="E127" s="661" t="n"/>
      <c r="F127" s="693" t="n">
        <v>0.4</v>
      </c>
      <c r="G127" s="38" t="n">
        <v>6</v>
      </c>
      <c r="H127" s="693" t="n">
        <v>2.4</v>
      </c>
      <c r="I127" s="69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769" t="inlineStr">
        <is>
          <t>Сардельки «Филейские» Фикс.вес 0,4 NDX мгс ТМ «Вязанка»</t>
        </is>
      </c>
      <c r="O127" s="695" t="n"/>
      <c r="P127" s="695" t="n"/>
      <c r="Q127" s="695" t="n"/>
      <c r="R127" s="661" t="n"/>
      <c r="S127" s="40" t="inlineStr"/>
      <c r="T127" s="40" t="inlineStr"/>
      <c r="U127" s="41" t="inlineStr">
        <is>
          <t>кг</t>
        </is>
      </c>
      <c r="V127" s="696" t="n">
        <v>0</v>
      </c>
      <c r="W127" s="69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93" t="n"/>
      <c r="B128" s="649" t="n"/>
      <c r="C128" s="649" t="n"/>
      <c r="D128" s="649" t="n"/>
      <c r="E128" s="649" t="n"/>
      <c r="F128" s="649" t="n"/>
      <c r="G128" s="649" t="n"/>
      <c r="H128" s="649" t="n"/>
      <c r="I128" s="649" t="n"/>
      <c r="J128" s="649" t="n"/>
      <c r="K128" s="649" t="n"/>
      <c r="L128" s="649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кор</t>
        </is>
      </c>
      <c r="V128" s="700">
        <f>IFERROR(V122/H122,"0")+IFERROR(V123/H123,"0")+IFERROR(V124/H124,"0")+IFERROR(V125/H125,"0")+IFERROR(V126/H126,"0")+IFERROR(V127/H127,"0")</f>
        <v/>
      </c>
      <c r="W128" s="700">
        <f>IFERROR(W122/H122,"0")+IFERROR(W123/H123,"0")+IFERROR(W124/H124,"0")+IFERROR(W125/H125,"0")+IFERROR(W126/H126,"0")+IFERROR(W127/H127,"0")</f>
        <v/>
      </c>
      <c r="X128" s="700">
        <f>IFERROR(IF(X122="",0,X122),"0")+IFERROR(IF(X123="",0,X123),"0")+IFERROR(IF(X124="",0,X124),"0")+IFERROR(IF(X125="",0,X125),"0")+IFERROR(IF(X126="",0,X126),"0")+IFERROR(IF(X127="",0,X127),"0")</f>
        <v/>
      </c>
      <c r="Y128" s="701" t="n"/>
      <c r="Z128" s="701" t="n"/>
    </row>
    <row r="129">
      <c r="A129" s="649" t="n"/>
      <c r="B129" s="649" t="n"/>
      <c r="C129" s="649" t="n"/>
      <c r="D129" s="649" t="n"/>
      <c r="E129" s="649" t="n"/>
      <c r="F129" s="649" t="n"/>
      <c r="G129" s="649" t="n"/>
      <c r="H129" s="649" t="n"/>
      <c r="I129" s="649" t="n"/>
      <c r="J129" s="649" t="n"/>
      <c r="K129" s="649" t="n"/>
      <c r="L129" s="649" t="n"/>
      <c r="M129" s="698" t="n"/>
      <c r="N129" s="699" t="inlineStr">
        <is>
          <t>Итого</t>
        </is>
      </c>
      <c r="O129" s="669" t="n"/>
      <c r="P129" s="669" t="n"/>
      <c r="Q129" s="669" t="n"/>
      <c r="R129" s="669" t="n"/>
      <c r="S129" s="669" t="n"/>
      <c r="T129" s="670" t="n"/>
      <c r="U129" s="43" t="inlineStr">
        <is>
          <t>кг</t>
        </is>
      </c>
      <c r="V129" s="700">
        <f>IFERROR(SUM(V122:V127),"0")</f>
        <v/>
      </c>
      <c r="W129" s="700">
        <f>IFERROR(SUM(W122:W127),"0")</f>
        <v/>
      </c>
      <c r="X129" s="43" t="n"/>
      <c r="Y129" s="701" t="n"/>
      <c r="Z129" s="701" t="n"/>
    </row>
    <row r="130" ht="16.5" customHeight="1">
      <c r="A130" s="383" t="inlineStr">
        <is>
          <t>Сливушки</t>
        </is>
      </c>
      <c r="B130" s="649" t="n"/>
      <c r="C130" s="649" t="n"/>
      <c r="D130" s="649" t="n"/>
      <c r="E130" s="649" t="n"/>
      <c r="F130" s="649" t="n"/>
      <c r="G130" s="649" t="n"/>
      <c r="H130" s="649" t="n"/>
      <c r="I130" s="649" t="n"/>
      <c r="J130" s="649" t="n"/>
      <c r="K130" s="649" t="n"/>
      <c r="L130" s="649" t="n"/>
      <c r="M130" s="649" t="n"/>
      <c r="N130" s="649" t="n"/>
      <c r="O130" s="649" t="n"/>
      <c r="P130" s="649" t="n"/>
      <c r="Q130" s="649" t="n"/>
      <c r="R130" s="649" t="n"/>
      <c r="S130" s="649" t="n"/>
      <c r="T130" s="649" t="n"/>
      <c r="U130" s="649" t="n"/>
      <c r="V130" s="649" t="n"/>
      <c r="W130" s="649" t="n"/>
      <c r="X130" s="649" t="n"/>
      <c r="Y130" s="383" t="n"/>
      <c r="Z130" s="383" t="n"/>
    </row>
    <row r="131" ht="14.25" customHeight="1">
      <c r="A131" s="384" t="inlineStr">
        <is>
          <t>Сосиски</t>
        </is>
      </c>
      <c r="B131" s="649" t="n"/>
      <c r="C131" s="649" t="n"/>
      <c r="D131" s="649" t="n"/>
      <c r="E131" s="649" t="n"/>
      <c r="F131" s="649" t="n"/>
      <c r="G131" s="649" t="n"/>
      <c r="H131" s="649" t="n"/>
      <c r="I131" s="649" t="n"/>
      <c r="J131" s="649" t="n"/>
      <c r="K131" s="649" t="n"/>
      <c r="L131" s="649" t="n"/>
      <c r="M131" s="649" t="n"/>
      <c r="N131" s="649" t="n"/>
      <c r="O131" s="649" t="n"/>
      <c r="P131" s="649" t="n"/>
      <c r="Q131" s="649" t="n"/>
      <c r="R131" s="649" t="n"/>
      <c r="S131" s="649" t="n"/>
      <c r="T131" s="649" t="n"/>
      <c r="U131" s="649" t="n"/>
      <c r="V131" s="649" t="n"/>
      <c r="W131" s="649" t="n"/>
      <c r="X131" s="649" t="n"/>
      <c r="Y131" s="384" t="n"/>
      <c r="Z131" s="384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85" t="n">
        <v>4607091385168</v>
      </c>
      <c r="E132" s="661" t="n"/>
      <c r="F132" s="693" t="n">
        <v>1.4</v>
      </c>
      <c r="G132" s="38" t="n">
        <v>6</v>
      </c>
      <c r="H132" s="693" t="n">
        <v>8.4</v>
      </c>
      <c r="I132" s="693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770" t="inlineStr">
        <is>
          <t>Сосиски «Вязанка Сливочные» Весовые П/а мгс ТМ «Вязанка»</t>
        </is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350</v>
      </c>
      <c r="W132" s="69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85" t="n">
        <v>4607091383256</v>
      </c>
      <c r="E133" s="661" t="n"/>
      <c r="F133" s="693" t="n">
        <v>0.33</v>
      </c>
      <c r="G133" s="38" t="n">
        <v>6</v>
      </c>
      <c r="H133" s="693" t="n">
        <v>1.98</v>
      </c>
      <c r="I133" s="693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85" t="n">
        <v>4607091385748</v>
      </c>
      <c r="E134" s="661" t="n"/>
      <c r="F134" s="693" t="n">
        <v>0.45</v>
      </c>
      <c r="G134" s="38" t="n">
        <v>6</v>
      </c>
      <c r="H134" s="693" t="n">
        <v>2.7</v>
      </c>
      <c r="I134" s="693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772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695" t="n"/>
      <c r="P134" s="695" t="n"/>
      <c r="Q134" s="695" t="n"/>
      <c r="R134" s="661" t="n"/>
      <c r="S134" s="40" t="inlineStr"/>
      <c r="T134" s="40" t="inlineStr"/>
      <c r="U134" s="41" t="inlineStr">
        <is>
          <t>кг</t>
        </is>
      </c>
      <c r="V134" s="696" t="n">
        <v>270</v>
      </c>
      <c r="W134" s="69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93" t="n"/>
      <c r="B135" s="649" t="n"/>
      <c r="C135" s="649" t="n"/>
      <c r="D135" s="649" t="n"/>
      <c r="E135" s="649" t="n"/>
      <c r="F135" s="649" t="n"/>
      <c r="G135" s="649" t="n"/>
      <c r="H135" s="649" t="n"/>
      <c r="I135" s="649" t="n"/>
      <c r="J135" s="649" t="n"/>
      <c r="K135" s="649" t="n"/>
      <c r="L135" s="649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кор</t>
        </is>
      </c>
      <c r="V135" s="700">
        <f>IFERROR(V132/H132,"0")+IFERROR(V133/H133,"0")+IFERROR(V134/H134,"0")</f>
        <v/>
      </c>
      <c r="W135" s="700">
        <f>IFERROR(W132/H132,"0")+IFERROR(W133/H133,"0")+IFERROR(W134/H134,"0")</f>
        <v/>
      </c>
      <c r="X135" s="700">
        <f>IFERROR(IF(X132="",0,X132),"0")+IFERROR(IF(X133="",0,X133),"0")+IFERROR(IF(X134="",0,X134),"0")</f>
        <v/>
      </c>
      <c r="Y135" s="701" t="n"/>
      <c r="Z135" s="701" t="n"/>
    </row>
    <row r="136">
      <c r="A136" s="649" t="n"/>
      <c r="B136" s="649" t="n"/>
      <c r="C136" s="649" t="n"/>
      <c r="D136" s="649" t="n"/>
      <c r="E136" s="649" t="n"/>
      <c r="F136" s="649" t="n"/>
      <c r="G136" s="649" t="n"/>
      <c r="H136" s="649" t="n"/>
      <c r="I136" s="649" t="n"/>
      <c r="J136" s="649" t="n"/>
      <c r="K136" s="649" t="n"/>
      <c r="L136" s="649" t="n"/>
      <c r="M136" s="698" t="n"/>
      <c r="N136" s="699" t="inlineStr">
        <is>
          <t>Итого</t>
        </is>
      </c>
      <c r="O136" s="669" t="n"/>
      <c r="P136" s="669" t="n"/>
      <c r="Q136" s="669" t="n"/>
      <c r="R136" s="669" t="n"/>
      <c r="S136" s="669" t="n"/>
      <c r="T136" s="670" t="n"/>
      <c r="U136" s="43" t="inlineStr">
        <is>
          <t>кг</t>
        </is>
      </c>
      <c r="V136" s="700">
        <f>IFERROR(SUM(V132:V134),"0")</f>
        <v/>
      </c>
      <c r="W136" s="700">
        <f>IFERROR(SUM(W132:W134),"0")</f>
        <v/>
      </c>
      <c r="X136" s="43" t="n"/>
      <c r="Y136" s="701" t="n"/>
      <c r="Z136" s="701" t="n"/>
    </row>
    <row r="137" ht="27.75" customHeight="1">
      <c r="A137" s="382" t="inlineStr">
        <is>
          <t>Стародворье</t>
        </is>
      </c>
      <c r="B137" s="692" t="n"/>
      <c r="C137" s="692" t="n"/>
      <c r="D137" s="692" t="n"/>
      <c r="E137" s="692" t="n"/>
      <c r="F137" s="692" t="n"/>
      <c r="G137" s="692" t="n"/>
      <c r="H137" s="692" t="n"/>
      <c r="I137" s="692" t="n"/>
      <c r="J137" s="692" t="n"/>
      <c r="K137" s="692" t="n"/>
      <c r="L137" s="692" t="n"/>
      <c r="M137" s="692" t="n"/>
      <c r="N137" s="692" t="n"/>
      <c r="O137" s="692" t="n"/>
      <c r="P137" s="692" t="n"/>
      <c r="Q137" s="692" t="n"/>
      <c r="R137" s="692" t="n"/>
      <c r="S137" s="692" t="n"/>
      <c r="T137" s="692" t="n"/>
      <c r="U137" s="692" t="n"/>
      <c r="V137" s="692" t="n"/>
      <c r="W137" s="692" t="n"/>
      <c r="X137" s="692" t="n"/>
      <c r="Y137" s="55" t="n"/>
      <c r="Z137" s="55" t="n"/>
    </row>
    <row r="138" ht="16.5" customHeight="1">
      <c r="A138" s="383" t="inlineStr">
        <is>
          <t>Золоченная в печи</t>
        </is>
      </c>
      <c r="B138" s="649" t="n"/>
      <c r="C138" s="649" t="n"/>
      <c r="D138" s="649" t="n"/>
      <c r="E138" s="649" t="n"/>
      <c r="F138" s="649" t="n"/>
      <c r="G138" s="649" t="n"/>
      <c r="H138" s="649" t="n"/>
      <c r="I138" s="649" t="n"/>
      <c r="J138" s="649" t="n"/>
      <c r="K138" s="649" t="n"/>
      <c r="L138" s="649" t="n"/>
      <c r="M138" s="649" t="n"/>
      <c r="N138" s="649" t="n"/>
      <c r="O138" s="649" t="n"/>
      <c r="P138" s="649" t="n"/>
      <c r="Q138" s="649" t="n"/>
      <c r="R138" s="649" t="n"/>
      <c r="S138" s="649" t="n"/>
      <c r="T138" s="649" t="n"/>
      <c r="U138" s="649" t="n"/>
      <c r="V138" s="649" t="n"/>
      <c r="W138" s="649" t="n"/>
      <c r="X138" s="649" t="n"/>
      <c r="Y138" s="383" t="n"/>
      <c r="Z138" s="383" t="n"/>
    </row>
    <row r="139" ht="14.25" customHeight="1">
      <c r="A139" s="384" t="inlineStr">
        <is>
          <t>Вареные колбасы</t>
        </is>
      </c>
      <c r="B139" s="649" t="n"/>
      <c r="C139" s="649" t="n"/>
      <c r="D139" s="649" t="n"/>
      <c r="E139" s="649" t="n"/>
      <c r="F139" s="649" t="n"/>
      <c r="G139" s="649" t="n"/>
      <c r="H139" s="649" t="n"/>
      <c r="I139" s="649" t="n"/>
      <c r="J139" s="649" t="n"/>
      <c r="K139" s="649" t="n"/>
      <c r="L139" s="649" t="n"/>
      <c r="M139" s="649" t="n"/>
      <c r="N139" s="649" t="n"/>
      <c r="O139" s="649" t="n"/>
      <c r="P139" s="649" t="n"/>
      <c r="Q139" s="649" t="n"/>
      <c r="R139" s="649" t="n"/>
      <c r="S139" s="649" t="n"/>
      <c r="T139" s="649" t="n"/>
      <c r="U139" s="649" t="n"/>
      <c r="V139" s="649" t="n"/>
      <c r="W139" s="649" t="n"/>
      <c r="X139" s="649" t="n"/>
      <c r="Y139" s="384" t="n"/>
      <c r="Z139" s="384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85" t="n">
        <v>4607091383423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77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85" t="n">
        <v>4607091381405</v>
      </c>
      <c r="E141" s="661" t="n"/>
      <c r="F141" s="693" t="n">
        <v>1.35</v>
      </c>
      <c r="G141" s="38" t="n">
        <v>8</v>
      </c>
      <c r="H141" s="693" t="n">
        <v>10.8</v>
      </c>
      <c r="I141" s="693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7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85" t="n">
        <v>4607091386516</v>
      </c>
      <c r="E142" s="661" t="n"/>
      <c r="F142" s="693" t="n">
        <v>1.4</v>
      </c>
      <c r="G142" s="38" t="n">
        <v>8</v>
      </c>
      <c r="H142" s="693" t="n">
        <v>11.2</v>
      </c>
      <c r="I142" s="693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77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695" t="n"/>
      <c r="P142" s="695" t="n"/>
      <c r="Q142" s="695" t="n"/>
      <c r="R142" s="661" t="n"/>
      <c r="S142" s="40" t="inlineStr"/>
      <c r="T142" s="40" t="inlineStr"/>
      <c r="U142" s="41" t="inlineStr">
        <is>
          <t>кг</t>
        </is>
      </c>
      <c r="V142" s="696" t="n">
        <v>0</v>
      </c>
      <c r="W142" s="69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93" t="n"/>
      <c r="B143" s="649" t="n"/>
      <c r="C143" s="649" t="n"/>
      <c r="D143" s="649" t="n"/>
      <c r="E143" s="649" t="n"/>
      <c r="F143" s="649" t="n"/>
      <c r="G143" s="649" t="n"/>
      <c r="H143" s="649" t="n"/>
      <c r="I143" s="649" t="n"/>
      <c r="J143" s="649" t="n"/>
      <c r="K143" s="649" t="n"/>
      <c r="L143" s="649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кор</t>
        </is>
      </c>
      <c r="V143" s="700">
        <f>IFERROR(V140/H140,"0")+IFERROR(V141/H141,"0")+IFERROR(V142/H142,"0")</f>
        <v/>
      </c>
      <c r="W143" s="700">
        <f>IFERROR(W140/H140,"0")+IFERROR(W141/H141,"0")+IFERROR(W142/H142,"0")</f>
        <v/>
      </c>
      <c r="X143" s="700">
        <f>IFERROR(IF(X140="",0,X140),"0")+IFERROR(IF(X141="",0,X141),"0")+IFERROR(IF(X142="",0,X142),"0")</f>
        <v/>
      </c>
      <c r="Y143" s="701" t="n"/>
      <c r="Z143" s="701" t="n"/>
    </row>
    <row r="144">
      <c r="A144" s="649" t="n"/>
      <c r="B144" s="649" t="n"/>
      <c r="C144" s="649" t="n"/>
      <c r="D144" s="649" t="n"/>
      <c r="E144" s="649" t="n"/>
      <c r="F144" s="649" t="n"/>
      <c r="G144" s="649" t="n"/>
      <c r="H144" s="649" t="n"/>
      <c r="I144" s="649" t="n"/>
      <c r="J144" s="649" t="n"/>
      <c r="K144" s="649" t="n"/>
      <c r="L144" s="649" t="n"/>
      <c r="M144" s="698" t="n"/>
      <c r="N144" s="699" t="inlineStr">
        <is>
          <t>Итого</t>
        </is>
      </c>
      <c r="O144" s="669" t="n"/>
      <c r="P144" s="669" t="n"/>
      <c r="Q144" s="669" t="n"/>
      <c r="R144" s="669" t="n"/>
      <c r="S144" s="669" t="n"/>
      <c r="T144" s="670" t="n"/>
      <c r="U144" s="43" t="inlineStr">
        <is>
          <t>кг</t>
        </is>
      </c>
      <c r="V144" s="700">
        <f>IFERROR(SUM(V140:V142),"0")</f>
        <v/>
      </c>
      <c r="W144" s="700">
        <f>IFERROR(SUM(W140:W142),"0")</f>
        <v/>
      </c>
      <c r="X144" s="43" t="n"/>
      <c r="Y144" s="701" t="n"/>
      <c r="Z144" s="701" t="n"/>
    </row>
    <row r="145" ht="16.5" customHeight="1">
      <c r="A145" s="383" t="inlineStr">
        <is>
          <t>Мясорубская</t>
        </is>
      </c>
      <c r="B145" s="649" t="n"/>
      <c r="C145" s="649" t="n"/>
      <c r="D145" s="649" t="n"/>
      <c r="E145" s="649" t="n"/>
      <c r="F145" s="649" t="n"/>
      <c r="G145" s="649" t="n"/>
      <c r="H145" s="649" t="n"/>
      <c r="I145" s="649" t="n"/>
      <c r="J145" s="649" t="n"/>
      <c r="K145" s="649" t="n"/>
      <c r="L145" s="649" t="n"/>
      <c r="M145" s="649" t="n"/>
      <c r="N145" s="649" t="n"/>
      <c r="O145" s="649" t="n"/>
      <c r="P145" s="649" t="n"/>
      <c r="Q145" s="649" t="n"/>
      <c r="R145" s="649" t="n"/>
      <c r="S145" s="649" t="n"/>
      <c r="T145" s="649" t="n"/>
      <c r="U145" s="649" t="n"/>
      <c r="V145" s="649" t="n"/>
      <c r="W145" s="649" t="n"/>
      <c r="X145" s="649" t="n"/>
      <c r="Y145" s="383" t="n"/>
      <c r="Z145" s="383" t="n"/>
    </row>
    <row r="146" ht="14.25" customHeight="1">
      <c r="A146" s="384" t="inlineStr">
        <is>
          <t>Копченые колбасы</t>
        </is>
      </c>
      <c r="B146" s="649" t="n"/>
      <c r="C146" s="649" t="n"/>
      <c r="D146" s="649" t="n"/>
      <c r="E146" s="649" t="n"/>
      <c r="F146" s="649" t="n"/>
      <c r="G146" s="649" t="n"/>
      <c r="H146" s="649" t="n"/>
      <c r="I146" s="649" t="n"/>
      <c r="J146" s="649" t="n"/>
      <c r="K146" s="649" t="n"/>
      <c r="L146" s="649" t="n"/>
      <c r="M146" s="649" t="n"/>
      <c r="N146" s="649" t="n"/>
      <c r="O146" s="649" t="n"/>
      <c r="P146" s="649" t="n"/>
      <c r="Q146" s="649" t="n"/>
      <c r="R146" s="649" t="n"/>
      <c r="S146" s="649" t="n"/>
      <c r="T146" s="649" t="n"/>
      <c r="U146" s="649" t="n"/>
      <c r="V146" s="649" t="n"/>
      <c r="W146" s="649" t="n"/>
      <c r="X146" s="649" t="n"/>
      <c r="Y146" s="384" t="n"/>
      <c r="Z146" s="384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85" t="n">
        <v>4680115880993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80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85" t="n">
        <v>4680115881761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20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85" t="n">
        <v>4680115881563</v>
      </c>
      <c r="E149" s="661" t="n"/>
      <c r="F149" s="693" t="n">
        <v>0.7</v>
      </c>
      <c r="G149" s="38" t="n">
        <v>6</v>
      </c>
      <c r="H149" s="693" t="n">
        <v>4.2</v>
      </c>
      <c r="I149" s="693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150</v>
      </c>
      <c r="W149" s="69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85" t="n">
        <v>4680115880986</v>
      </c>
      <c r="E150" s="661" t="n"/>
      <c r="F150" s="693" t="n">
        <v>0.35</v>
      </c>
      <c r="G150" s="38" t="n">
        <v>6</v>
      </c>
      <c r="H150" s="693" t="n">
        <v>2.1</v>
      </c>
      <c r="I150" s="693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122.5</v>
      </c>
      <c r="W150" s="69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85" t="n">
        <v>4680115880207</v>
      </c>
      <c r="E151" s="661" t="n"/>
      <c r="F151" s="693" t="n">
        <v>0.4</v>
      </c>
      <c r="G151" s="38" t="n">
        <v>6</v>
      </c>
      <c r="H151" s="693" t="n">
        <v>2.4</v>
      </c>
      <c r="I151" s="693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85" t="n">
        <v>4680115881785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87.5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85" t="n">
        <v>4680115881679</v>
      </c>
      <c r="E153" s="661" t="n"/>
      <c r="F153" s="693" t="n">
        <v>0.35</v>
      </c>
      <c r="G153" s="38" t="n">
        <v>6</v>
      </c>
      <c r="H153" s="693" t="n">
        <v>2.1</v>
      </c>
      <c r="I153" s="693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122.5</v>
      </c>
      <c r="W153" s="69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85" t="n">
        <v>4680115880191</v>
      </c>
      <c r="E154" s="661" t="n"/>
      <c r="F154" s="693" t="n">
        <v>0.4</v>
      </c>
      <c r="G154" s="38" t="n">
        <v>6</v>
      </c>
      <c r="H154" s="693" t="n">
        <v>2.4</v>
      </c>
      <c r="I154" s="693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78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85" t="n">
        <v>4680115883963</v>
      </c>
      <c r="E155" s="661" t="n"/>
      <c r="F155" s="693" t="n">
        <v>0.28</v>
      </c>
      <c r="G155" s="38" t="n">
        <v>6</v>
      </c>
      <c r="H155" s="693" t="n">
        <v>1.68</v>
      </c>
      <c r="I155" s="693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784" t="inlineStr">
        <is>
          <t>П/к колбасы «Мясорубская» ф/в 0,28 н/о ТМ «Стародворье»</t>
        </is>
      </c>
      <c r="O155" s="695" t="n"/>
      <c r="P155" s="695" t="n"/>
      <c r="Q155" s="695" t="n"/>
      <c r="R155" s="661" t="n"/>
      <c r="S155" s="40" t="inlineStr"/>
      <c r="T155" s="40" t="inlineStr"/>
      <c r="U155" s="41" t="inlineStr">
        <is>
          <t>кг</t>
        </is>
      </c>
      <c r="V155" s="696" t="n">
        <v>0</v>
      </c>
      <c r="W155" s="69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93" t="n"/>
      <c r="B156" s="649" t="n"/>
      <c r="C156" s="649" t="n"/>
      <c r="D156" s="649" t="n"/>
      <c r="E156" s="649" t="n"/>
      <c r="F156" s="649" t="n"/>
      <c r="G156" s="649" t="n"/>
      <c r="H156" s="649" t="n"/>
      <c r="I156" s="649" t="n"/>
      <c r="J156" s="649" t="n"/>
      <c r="K156" s="649" t="n"/>
      <c r="L156" s="649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кор</t>
        </is>
      </c>
      <c r="V156" s="700">
        <f>IFERROR(V147/H147,"0")+IFERROR(V148/H148,"0")+IFERROR(V149/H149,"0")+IFERROR(V150/H150,"0")+IFERROR(V151/H151,"0")+IFERROR(V152/H152,"0")+IFERROR(V153/H153,"0")+IFERROR(V154/H154,"0")+IFERROR(V155/H155,"0")</f>
        <v/>
      </c>
      <c r="W156" s="700">
        <f>IFERROR(W147/H147,"0")+IFERROR(W148/H148,"0")+IFERROR(W149/H149,"0")+IFERROR(W150/H150,"0")+IFERROR(W151/H151,"0")+IFERROR(W152/H152,"0")+IFERROR(W153/H153,"0")+IFERROR(W154/H154,"0")+IFERROR(W155/H155,"0")</f>
        <v/>
      </c>
      <c r="X156" s="700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01" t="n"/>
      <c r="Z156" s="701" t="n"/>
    </row>
    <row r="157">
      <c r="A157" s="649" t="n"/>
      <c r="B157" s="649" t="n"/>
      <c r="C157" s="649" t="n"/>
      <c r="D157" s="649" t="n"/>
      <c r="E157" s="649" t="n"/>
      <c r="F157" s="649" t="n"/>
      <c r="G157" s="649" t="n"/>
      <c r="H157" s="649" t="n"/>
      <c r="I157" s="649" t="n"/>
      <c r="J157" s="649" t="n"/>
      <c r="K157" s="649" t="n"/>
      <c r="L157" s="649" t="n"/>
      <c r="M157" s="698" t="n"/>
      <c r="N157" s="699" t="inlineStr">
        <is>
          <t>Итого</t>
        </is>
      </c>
      <c r="O157" s="669" t="n"/>
      <c r="P157" s="669" t="n"/>
      <c r="Q157" s="669" t="n"/>
      <c r="R157" s="669" t="n"/>
      <c r="S157" s="669" t="n"/>
      <c r="T157" s="670" t="n"/>
      <c r="U157" s="43" t="inlineStr">
        <is>
          <t>кг</t>
        </is>
      </c>
      <c r="V157" s="700">
        <f>IFERROR(SUM(V147:V155),"0")</f>
        <v/>
      </c>
      <c r="W157" s="700">
        <f>IFERROR(SUM(W147:W155),"0")</f>
        <v/>
      </c>
      <c r="X157" s="43" t="n"/>
      <c r="Y157" s="701" t="n"/>
      <c r="Z157" s="701" t="n"/>
    </row>
    <row r="158" ht="16.5" customHeight="1">
      <c r="A158" s="383" t="inlineStr">
        <is>
          <t>Сочинка</t>
        </is>
      </c>
      <c r="B158" s="649" t="n"/>
      <c r="C158" s="649" t="n"/>
      <c r="D158" s="649" t="n"/>
      <c r="E158" s="649" t="n"/>
      <c r="F158" s="649" t="n"/>
      <c r="G158" s="649" t="n"/>
      <c r="H158" s="649" t="n"/>
      <c r="I158" s="649" t="n"/>
      <c r="J158" s="649" t="n"/>
      <c r="K158" s="649" t="n"/>
      <c r="L158" s="649" t="n"/>
      <c r="M158" s="649" t="n"/>
      <c r="N158" s="649" t="n"/>
      <c r="O158" s="649" t="n"/>
      <c r="P158" s="649" t="n"/>
      <c r="Q158" s="649" t="n"/>
      <c r="R158" s="649" t="n"/>
      <c r="S158" s="649" t="n"/>
      <c r="T158" s="649" t="n"/>
      <c r="U158" s="649" t="n"/>
      <c r="V158" s="649" t="n"/>
      <c r="W158" s="649" t="n"/>
      <c r="X158" s="649" t="n"/>
      <c r="Y158" s="383" t="n"/>
      <c r="Z158" s="383" t="n"/>
    </row>
    <row r="159" ht="14.25" customHeight="1">
      <c r="A159" s="384" t="inlineStr">
        <is>
          <t>Вареные колбасы</t>
        </is>
      </c>
      <c r="B159" s="649" t="n"/>
      <c r="C159" s="649" t="n"/>
      <c r="D159" s="649" t="n"/>
      <c r="E159" s="649" t="n"/>
      <c r="F159" s="649" t="n"/>
      <c r="G159" s="649" t="n"/>
      <c r="H159" s="649" t="n"/>
      <c r="I159" s="649" t="n"/>
      <c r="J159" s="649" t="n"/>
      <c r="K159" s="649" t="n"/>
      <c r="L159" s="649" t="n"/>
      <c r="M159" s="649" t="n"/>
      <c r="N159" s="649" t="n"/>
      <c r="O159" s="649" t="n"/>
      <c r="P159" s="649" t="n"/>
      <c r="Q159" s="649" t="n"/>
      <c r="R159" s="649" t="n"/>
      <c r="S159" s="649" t="n"/>
      <c r="T159" s="649" t="n"/>
      <c r="U159" s="649" t="n"/>
      <c r="V159" s="649" t="n"/>
      <c r="W159" s="649" t="n"/>
      <c r="X159" s="649" t="n"/>
      <c r="Y159" s="384" t="n"/>
      <c r="Z159" s="384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85" t="n">
        <v>4680115881402</v>
      </c>
      <c r="E160" s="661" t="n"/>
      <c r="F160" s="693" t="n">
        <v>1.35</v>
      </c>
      <c r="G160" s="38" t="n">
        <v>8</v>
      </c>
      <c r="H160" s="693" t="n">
        <v>10.8</v>
      </c>
      <c r="I160" s="693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78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50</v>
      </c>
      <c r="W160" s="69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85" t="n">
        <v>4680115881396</v>
      </c>
      <c r="E161" s="661" t="n"/>
      <c r="F161" s="693" t="n">
        <v>0.45</v>
      </c>
      <c r="G161" s="38" t="n">
        <v>6</v>
      </c>
      <c r="H161" s="693" t="n">
        <v>2.7</v>
      </c>
      <c r="I161" s="693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78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695" t="n"/>
      <c r="P161" s="695" t="n"/>
      <c r="Q161" s="695" t="n"/>
      <c r="R161" s="661" t="n"/>
      <c r="S161" s="40" t="inlineStr"/>
      <c r="T161" s="40" t="inlineStr"/>
      <c r="U161" s="41" t="inlineStr">
        <is>
          <t>кг</t>
        </is>
      </c>
      <c r="V161" s="696" t="n">
        <v>0</v>
      </c>
      <c r="W161" s="69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93" t="n"/>
      <c r="B162" s="649" t="n"/>
      <c r="C162" s="649" t="n"/>
      <c r="D162" s="649" t="n"/>
      <c r="E162" s="649" t="n"/>
      <c r="F162" s="649" t="n"/>
      <c r="G162" s="649" t="n"/>
      <c r="H162" s="649" t="n"/>
      <c r="I162" s="649" t="n"/>
      <c r="J162" s="649" t="n"/>
      <c r="K162" s="649" t="n"/>
      <c r="L162" s="649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кор</t>
        </is>
      </c>
      <c r="V162" s="700">
        <f>IFERROR(V160/H160,"0")+IFERROR(V161/H161,"0")</f>
        <v/>
      </c>
      <c r="W162" s="700">
        <f>IFERROR(W160/H160,"0")+IFERROR(W161/H161,"0")</f>
        <v/>
      </c>
      <c r="X162" s="700">
        <f>IFERROR(IF(X160="",0,X160),"0")+IFERROR(IF(X161="",0,X161),"0")</f>
        <v/>
      </c>
      <c r="Y162" s="701" t="n"/>
      <c r="Z162" s="701" t="n"/>
    </row>
    <row r="163">
      <c r="A163" s="649" t="n"/>
      <c r="B163" s="649" t="n"/>
      <c r="C163" s="649" t="n"/>
      <c r="D163" s="649" t="n"/>
      <c r="E163" s="649" t="n"/>
      <c r="F163" s="649" t="n"/>
      <c r="G163" s="649" t="n"/>
      <c r="H163" s="649" t="n"/>
      <c r="I163" s="649" t="n"/>
      <c r="J163" s="649" t="n"/>
      <c r="K163" s="649" t="n"/>
      <c r="L163" s="649" t="n"/>
      <c r="M163" s="698" t="n"/>
      <c r="N163" s="699" t="inlineStr">
        <is>
          <t>Итого</t>
        </is>
      </c>
      <c r="O163" s="669" t="n"/>
      <c r="P163" s="669" t="n"/>
      <c r="Q163" s="669" t="n"/>
      <c r="R163" s="669" t="n"/>
      <c r="S163" s="669" t="n"/>
      <c r="T163" s="670" t="n"/>
      <c r="U163" s="43" t="inlineStr">
        <is>
          <t>кг</t>
        </is>
      </c>
      <c r="V163" s="700">
        <f>IFERROR(SUM(V160:V161),"0")</f>
        <v/>
      </c>
      <c r="W163" s="700">
        <f>IFERROR(SUM(W160:W161),"0")</f>
        <v/>
      </c>
      <c r="X163" s="43" t="n"/>
      <c r="Y163" s="701" t="n"/>
      <c r="Z163" s="701" t="n"/>
    </row>
    <row r="164" ht="14.25" customHeight="1">
      <c r="A164" s="384" t="inlineStr">
        <is>
          <t>Ветчины</t>
        </is>
      </c>
      <c r="B164" s="649" t="n"/>
      <c r="C164" s="649" t="n"/>
      <c r="D164" s="649" t="n"/>
      <c r="E164" s="649" t="n"/>
      <c r="F164" s="649" t="n"/>
      <c r="G164" s="649" t="n"/>
      <c r="H164" s="649" t="n"/>
      <c r="I164" s="649" t="n"/>
      <c r="J164" s="649" t="n"/>
      <c r="K164" s="649" t="n"/>
      <c r="L164" s="649" t="n"/>
      <c r="M164" s="649" t="n"/>
      <c r="N164" s="649" t="n"/>
      <c r="O164" s="649" t="n"/>
      <c r="P164" s="649" t="n"/>
      <c r="Q164" s="649" t="n"/>
      <c r="R164" s="649" t="n"/>
      <c r="S164" s="649" t="n"/>
      <c r="T164" s="649" t="n"/>
      <c r="U164" s="649" t="n"/>
      <c r="V164" s="649" t="n"/>
      <c r="W164" s="649" t="n"/>
      <c r="X164" s="649" t="n"/>
      <c r="Y164" s="384" t="n"/>
      <c r="Z164" s="384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85" t="n">
        <v>4680115882935</v>
      </c>
      <c r="E165" s="661" t="n"/>
      <c r="F165" s="693" t="n">
        <v>1.35</v>
      </c>
      <c r="G165" s="38" t="n">
        <v>8</v>
      </c>
      <c r="H165" s="693" t="n">
        <v>10.8</v>
      </c>
      <c r="I165" s="693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787" t="inlineStr">
        <is>
          <t>Ветчина «Сочинка с сочным окороком» Весовой п/а ТМ «Стародворье»</t>
        </is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0</v>
      </c>
      <c r="W165" s="697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85" t="n">
        <v>4680115880764</v>
      </c>
      <c r="E166" s="661" t="n"/>
      <c r="F166" s="693" t="n">
        <v>0.35</v>
      </c>
      <c r="G166" s="38" t="n">
        <v>6</v>
      </c>
      <c r="H166" s="693" t="n">
        <v>2.1</v>
      </c>
      <c r="I166" s="693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78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695" t="n"/>
      <c r="P166" s="695" t="n"/>
      <c r="Q166" s="695" t="n"/>
      <c r="R166" s="661" t="n"/>
      <c r="S166" s="40" t="inlineStr"/>
      <c r="T166" s="40" t="inlineStr"/>
      <c r="U166" s="41" t="inlineStr">
        <is>
          <t>кг</t>
        </is>
      </c>
      <c r="V166" s="696" t="n">
        <v>0</v>
      </c>
      <c r="W166" s="697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93" t="n"/>
      <c r="B167" s="649" t="n"/>
      <c r="C167" s="649" t="n"/>
      <c r="D167" s="649" t="n"/>
      <c r="E167" s="649" t="n"/>
      <c r="F167" s="649" t="n"/>
      <c r="G167" s="649" t="n"/>
      <c r="H167" s="649" t="n"/>
      <c r="I167" s="649" t="n"/>
      <c r="J167" s="649" t="n"/>
      <c r="K167" s="649" t="n"/>
      <c r="L167" s="649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кор</t>
        </is>
      </c>
      <c r="V167" s="700">
        <f>IFERROR(V165/H165,"0")+IFERROR(V166/H166,"0")</f>
        <v/>
      </c>
      <c r="W167" s="700">
        <f>IFERROR(W165/H165,"0")+IFERROR(W166/H166,"0")</f>
        <v/>
      </c>
      <c r="X167" s="700">
        <f>IFERROR(IF(X165="",0,X165),"0")+IFERROR(IF(X166="",0,X166),"0")</f>
        <v/>
      </c>
      <c r="Y167" s="701" t="n"/>
      <c r="Z167" s="701" t="n"/>
    </row>
    <row r="168">
      <c r="A168" s="649" t="n"/>
      <c r="B168" s="649" t="n"/>
      <c r="C168" s="649" t="n"/>
      <c r="D168" s="649" t="n"/>
      <c r="E168" s="649" t="n"/>
      <c r="F168" s="649" t="n"/>
      <c r="G168" s="649" t="n"/>
      <c r="H168" s="649" t="n"/>
      <c r="I168" s="649" t="n"/>
      <c r="J168" s="649" t="n"/>
      <c r="K168" s="649" t="n"/>
      <c r="L168" s="649" t="n"/>
      <c r="M168" s="698" t="n"/>
      <c r="N168" s="699" t="inlineStr">
        <is>
          <t>Итого</t>
        </is>
      </c>
      <c r="O168" s="669" t="n"/>
      <c r="P168" s="669" t="n"/>
      <c r="Q168" s="669" t="n"/>
      <c r="R168" s="669" t="n"/>
      <c r="S168" s="669" t="n"/>
      <c r="T168" s="670" t="n"/>
      <c r="U168" s="43" t="inlineStr">
        <is>
          <t>кг</t>
        </is>
      </c>
      <c r="V168" s="700">
        <f>IFERROR(SUM(V165:V166),"0")</f>
        <v/>
      </c>
      <c r="W168" s="700">
        <f>IFERROR(SUM(W165:W166),"0")</f>
        <v/>
      </c>
      <c r="X168" s="43" t="n"/>
      <c r="Y168" s="701" t="n"/>
      <c r="Z168" s="701" t="n"/>
    </row>
    <row r="169" ht="14.25" customHeight="1">
      <c r="A169" s="384" t="inlineStr">
        <is>
          <t>Копченые колбасы</t>
        </is>
      </c>
      <c r="B169" s="649" t="n"/>
      <c r="C169" s="649" t="n"/>
      <c r="D169" s="649" t="n"/>
      <c r="E169" s="649" t="n"/>
      <c r="F169" s="649" t="n"/>
      <c r="G169" s="649" t="n"/>
      <c r="H169" s="649" t="n"/>
      <c r="I169" s="649" t="n"/>
      <c r="J169" s="649" t="n"/>
      <c r="K169" s="649" t="n"/>
      <c r="L169" s="649" t="n"/>
      <c r="M169" s="649" t="n"/>
      <c r="N169" s="649" t="n"/>
      <c r="O169" s="649" t="n"/>
      <c r="P169" s="649" t="n"/>
      <c r="Q169" s="649" t="n"/>
      <c r="R169" s="649" t="n"/>
      <c r="S169" s="649" t="n"/>
      <c r="T169" s="649" t="n"/>
      <c r="U169" s="649" t="n"/>
      <c r="V169" s="649" t="n"/>
      <c r="W169" s="649" t="n"/>
      <c r="X169" s="649" t="n"/>
      <c r="Y169" s="384" t="n"/>
      <c r="Z169" s="384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85" t="n">
        <v>4680115882683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150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85" t="n">
        <v>4680115882690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80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85" t="n">
        <v>4680115882669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150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85" t="n">
        <v>4680115882676</v>
      </c>
      <c r="E173" s="661" t="n"/>
      <c r="F173" s="693" t="n">
        <v>0.9</v>
      </c>
      <c r="G173" s="38" t="n">
        <v>6</v>
      </c>
      <c r="H173" s="693" t="n">
        <v>5.4</v>
      </c>
      <c r="I173" s="69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9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695" t="n"/>
      <c r="P173" s="695" t="n"/>
      <c r="Q173" s="695" t="n"/>
      <c r="R173" s="661" t="n"/>
      <c r="S173" s="40" t="inlineStr"/>
      <c r="T173" s="40" t="inlineStr"/>
      <c r="U173" s="41" t="inlineStr">
        <is>
          <t>кг</t>
        </is>
      </c>
      <c r="V173" s="696" t="n">
        <v>120</v>
      </c>
      <c r="W173" s="69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93" t="n"/>
      <c r="B174" s="649" t="n"/>
      <c r="C174" s="649" t="n"/>
      <c r="D174" s="649" t="n"/>
      <c r="E174" s="649" t="n"/>
      <c r="F174" s="649" t="n"/>
      <c r="G174" s="649" t="n"/>
      <c r="H174" s="649" t="n"/>
      <c r="I174" s="649" t="n"/>
      <c r="J174" s="649" t="n"/>
      <c r="K174" s="649" t="n"/>
      <c r="L174" s="649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кор</t>
        </is>
      </c>
      <c r="V174" s="700">
        <f>IFERROR(V170/H170,"0")+IFERROR(V171/H171,"0")+IFERROR(V172/H172,"0")+IFERROR(V173/H173,"0")</f>
        <v/>
      </c>
      <c r="W174" s="700">
        <f>IFERROR(W170/H170,"0")+IFERROR(W171/H171,"0")+IFERROR(W172/H172,"0")+IFERROR(W173/H173,"0")</f>
        <v/>
      </c>
      <c r="X174" s="700">
        <f>IFERROR(IF(X170="",0,X170),"0")+IFERROR(IF(X171="",0,X171),"0")+IFERROR(IF(X172="",0,X172),"0")+IFERROR(IF(X173="",0,X173),"0")</f>
        <v/>
      </c>
      <c r="Y174" s="701" t="n"/>
      <c r="Z174" s="701" t="n"/>
    </row>
    <row r="175">
      <c r="A175" s="649" t="n"/>
      <c r="B175" s="649" t="n"/>
      <c r="C175" s="649" t="n"/>
      <c r="D175" s="649" t="n"/>
      <c r="E175" s="649" t="n"/>
      <c r="F175" s="649" t="n"/>
      <c r="G175" s="649" t="n"/>
      <c r="H175" s="649" t="n"/>
      <c r="I175" s="649" t="n"/>
      <c r="J175" s="649" t="n"/>
      <c r="K175" s="649" t="n"/>
      <c r="L175" s="649" t="n"/>
      <c r="M175" s="698" t="n"/>
      <c r="N175" s="699" t="inlineStr">
        <is>
          <t>Итого</t>
        </is>
      </c>
      <c r="O175" s="669" t="n"/>
      <c r="P175" s="669" t="n"/>
      <c r="Q175" s="669" t="n"/>
      <c r="R175" s="669" t="n"/>
      <c r="S175" s="669" t="n"/>
      <c r="T175" s="670" t="n"/>
      <c r="U175" s="43" t="inlineStr">
        <is>
          <t>кг</t>
        </is>
      </c>
      <c r="V175" s="700">
        <f>IFERROR(SUM(V170:V173),"0")</f>
        <v/>
      </c>
      <c r="W175" s="700">
        <f>IFERROR(SUM(W170:W173),"0")</f>
        <v/>
      </c>
      <c r="X175" s="43" t="n"/>
      <c r="Y175" s="701" t="n"/>
      <c r="Z175" s="701" t="n"/>
    </row>
    <row r="176" ht="14.25" customHeight="1">
      <c r="A176" s="384" t="inlineStr">
        <is>
          <t>Сосиски</t>
        </is>
      </c>
      <c r="B176" s="649" t="n"/>
      <c r="C176" s="649" t="n"/>
      <c r="D176" s="649" t="n"/>
      <c r="E176" s="649" t="n"/>
      <c r="F176" s="649" t="n"/>
      <c r="G176" s="649" t="n"/>
      <c r="H176" s="649" t="n"/>
      <c r="I176" s="649" t="n"/>
      <c r="J176" s="649" t="n"/>
      <c r="K176" s="649" t="n"/>
      <c r="L176" s="649" t="n"/>
      <c r="M176" s="649" t="n"/>
      <c r="N176" s="649" t="n"/>
      <c r="O176" s="649" t="n"/>
      <c r="P176" s="649" t="n"/>
      <c r="Q176" s="649" t="n"/>
      <c r="R176" s="649" t="n"/>
      <c r="S176" s="649" t="n"/>
      <c r="T176" s="649" t="n"/>
      <c r="U176" s="649" t="n"/>
      <c r="V176" s="649" t="n"/>
      <c r="W176" s="649" t="n"/>
      <c r="X176" s="649" t="n"/>
      <c r="Y176" s="384" t="n"/>
      <c r="Z176" s="384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85" t="n">
        <v>4680115881556</v>
      </c>
      <c r="E177" s="661" t="n"/>
      <c r="F177" s="693" t="n">
        <v>1</v>
      </c>
      <c r="G177" s="38" t="n">
        <v>4</v>
      </c>
      <c r="H177" s="693" t="n">
        <v>4</v>
      </c>
      <c r="I177" s="693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79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85" t="n">
        <v>4680115880573</v>
      </c>
      <c r="E178" s="661" t="n"/>
      <c r="F178" s="693" t="n">
        <v>1.45</v>
      </c>
      <c r="G178" s="38" t="n">
        <v>6</v>
      </c>
      <c r="H178" s="693" t="n">
        <v>8.699999999999999</v>
      </c>
      <c r="I178" s="693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794" t="inlineStr">
        <is>
          <t>Сосиски «Сочинки» Весовой п/а ТМ «Стародворье»</t>
        </is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200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85" t="n">
        <v>4680115881594</v>
      </c>
      <c r="E179" s="661" t="n"/>
      <c r="F179" s="693" t="n">
        <v>1.35</v>
      </c>
      <c r="G179" s="38" t="n">
        <v>6</v>
      </c>
      <c r="H179" s="693" t="n">
        <v>8.1</v>
      </c>
      <c r="I179" s="693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85" t="n">
        <v>4680115881587</v>
      </c>
      <c r="E180" s="661" t="n"/>
      <c r="F180" s="693" t="n">
        <v>1</v>
      </c>
      <c r="G180" s="38" t="n">
        <v>4</v>
      </c>
      <c r="H180" s="693" t="n">
        <v>4</v>
      </c>
      <c r="I180" s="693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 t="inlineStr">
        <is>
          <t>Сосиски «Сочинки по-баварски с сыром» вес п/а ТМ «Стародворье» 1,0 кг</t>
        </is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85" t="n">
        <v>4680115880962</v>
      </c>
      <c r="E181" s="661" t="n"/>
      <c r="F181" s="693" t="n">
        <v>1.3</v>
      </c>
      <c r="G181" s="38" t="n">
        <v>6</v>
      </c>
      <c r="H181" s="693" t="n">
        <v>7.8</v>
      </c>
      <c r="I181" s="693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797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85" t="n">
        <v>4680115881617</v>
      </c>
      <c r="E182" s="661" t="n"/>
      <c r="F182" s="693" t="n">
        <v>1.35</v>
      </c>
      <c r="G182" s="38" t="n">
        <v>6</v>
      </c>
      <c r="H182" s="693" t="n">
        <v>8.1</v>
      </c>
      <c r="I182" s="693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79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85" t="n">
        <v>4680115881228</v>
      </c>
      <c r="E183" s="661" t="n"/>
      <c r="F183" s="693" t="n">
        <v>0.4</v>
      </c>
      <c r="G183" s="38" t="n">
        <v>6</v>
      </c>
      <c r="H183" s="693" t="n">
        <v>2.4</v>
      </c>
      <c r="I183" s="69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0,4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200</v>
      </c>
      <c r="W183" s="69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85" t="n">
        <v>4680115881037</v>
      </c>
      <c r="E184" s="661" t="n"/>
      <c r="F184" s="693" t="n">
        <v>0.84</v>
      </c>
      <c r="G184" s="38" t="n">
        <v>4</v>
      </c>
      <c r="H184" s="693" t="n">
        <v>3.36</v>
      </c>
      <c r="I184" s="693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00" t="inlineStr">
        <is>
          <t>Сосиски «Сочинки по-баварски с сыром» Фикс.вес 0,84 кг п/а мгс ТМ «Стародворье»</t>
        </is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85" t="n">
        <v>4680115881211</v>
      </c>
      <c r="E185" s="661" t="n"/>
      <c r="F185" s="693" t="n">
        <v>0.4</v>
      </c>
      <c r="G185" s="38" t="n">
        <v>6</v>
      </c>
      <c r="H185" s="693" t="n">
        <v>2.4</v>
      </c>
      <c r="I185" s="693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320</v>
      </c>
      <c r="W185" s="69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85" t="n">
        <v>4680115881020</v>
      </c>
      <c r="E186" s="661" t="n"/>
      <c r="F186" s="693" t="n">
        <v>0.84</v>
      </c>
      <c r="G186" s="38" t="n">
        <v>4</v>
      </c>
      <c r="H186" s="693" t="n">
        <v>3.36</v>
      </c>
      <c r="I186" s="693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0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85" t="n">
        <v>4680115882195</v>
      </c>
      <c r="E187" s="661" t="n"/>
      <c r="F187" s="693" t="n">
        <v>0.4</v>
      </c>
      <c r="G187" s="38" t="n">
        <v>6</v>
      </c>
      <c r="H187" s="693" t="n">
        <v>2.4</v>
      </c>
      <c r="I187" s="693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0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240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85" t="n">
        <v>4680115882607</v>
      </c>
      <c r="E188" s="661" t="n"/>
      <c r="F188" s="693" t="n">
        <v>0.3</v>
      </c>
      <c r="G188" s="38" t="n">
        <v>6</v>
      </c>
      <c r="H188" s="693" t="n">
        <v>1.8</v>
      </c>
      <c r="I188" s="693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85" t="n">
        <v>4680115880092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320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85" t="n">
        <v>4680115880221</v>
      </c>
      <c r="E190" s="661" t="n"/>
      <c r="F190" s="693" t="n">
        <v>0.4</v>
      </c>
      <c r="G190" s="38" t="n">
        <v>6</v>
      </c>
      <c r="H190" s="693" t="n">
        <v>2.4</v>
      </c>
      <c r="I190" s="69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0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85" t="n">
        <v>4680115882942</v>
      </c>
      <c r="E191" s="661" t="n"/>
      <c r="F191" s="693" t="n">
        <v>0.3</v>
      </c>
      <c r="G191" s="38" t="n">
        <v>6</v>
      </c>
      <c r="H191" s="693" t="n">
        <v>1.8</v>
      </c>
      <c r="I191" s="693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85" t="n">
        <v>4680115880504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48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85" t="n">
        <v>4680115882164</v>
      </c>
      <c r="E193" s="661" t="n"/>
      <c r="F193" s="693" t="n">
        <v>0.4</v>
      </c>
      <c r="G193" s="38" t="n">
        <v>6</v>
      </c>
      <c r="H193" s="693" t="n">
        <v>2.4</v>
      </c>
      <c r="I193" s="693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0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695" t="n"/>
      <c r="P193" s="695" t="n"/>
      <c r="Q193" s="695" t="n"/>
      <c r="R193" s="661" t="n"/>
      <c r="S193" s="40" t="inlineStr"/>
      <c r="T193" s="40" t="inlineStr"/>
      <c r="U193" s="41" t="inlineStr">
        <is>
          <t>кг</t>
        </is>
      </c>
      <c r="V193" s="696" t="n">
        <v>80</v>
      </c>
      <c r="W193" s="69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93" t="n"/>
      <c r="B194" s="649" t="n"/>
      <c r="C194" s="649" t="n"/>
      <c r="D194" s="649" t="n"/>
      <c r="E194" s="649" t="n"/>
      <c r="F194" s="649" t="n"/>
      <c r="G194" s="649" t="n"/>
      <c r="H194" s="649" t="n"/>
      <c r="I194" s="649" t="n"/>
      <c r="J194" s="649" t="n"/>
      <c r="K194" s="649" t="n"/>
      <c r="L194" s="649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кор</t>
        </is>
      </c>
      <c r="V194" s="700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00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00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01" t="n"/>
      <c r="Z194" s="701" t="n"/>
    </row>
    <row r="195">
      <c r="A195" s="649" t="n"/>
      <c r="B195" s="649" t="n"/>
      <c r="C195" s="649" t="n"/>
      <c r="D195" s="649" t="n"/>
      <c r="E195" s="649" t="n"/>
      <c r="F195" s="649" t="n"/>
      <c r="G195" s="649" t="n"/>
      <c r="H195" s="649" t="n"/>
      <c r="I195" s="649" t="n"/>
      <c r="J195" s="649" t="n"/>
      <c r="K195" s="649" t="n"/>
      <c r="L195" s="649" t="n"/>
      <c r="M195" s="698" t="n"/>
      <c r="N195" s="699" t="inlineStr">
        <is>
          <t>Итого</t>
        </is>
      </c>
      <c r="O195" s="669" t="n"/>
      <c r="P195" s="669" t="n"/>
      <c r="Q195" s="669" t="n"/>
      <c r="R195" s="669" t="n"/>
      <c r="S195" s="669" t="n"/>
      <c r="T195" s="670" t="n"/>
      <c r="U195" s="43" t="inlineStr">
        <is>
          <t>кг</t>
        </is>
      </c>
      <c r="V195" s="700">
        <f>IFERROR(SUM(V177:V193),"0")</f>
        <v/>
      </c>
      <c r="W195" s="700">
        <f>IFERROR(SUM(W177:W193),"0")</f>
        <v/>
      </c>
      <c r="X195" s="43" t="n"/>
      <c r="Y195" s="701" t="n"/>
      <c r="Z195" s="701" t="n"/>
    </row>
    <row r="196" ht="14.25" customHeight="1">
      <c r="A196" s="384" t="inlineStr">
        <is>
          <t>Сардельки</t>
        </is>
      </c>
      <c r="B196" s="649" t="n"/>
      <c r="C196" s="649" t="n"/>
      <c r="D196" s="649" t="n"/>
      <c r="E196" s="649" t="n"/>
      <c r="F196" s="649" t="n"/>
      <c r="G196" s="649" t="n"/>
      <c r="H196" s="649" t="n"/>
      <c r="I196" s="649" t="n"/>
      <c r="J196" s="649" t="n"/>
      <c r="K196" s="649" t="n"/>
      <c r="L196" s="649" t="n"/>
      <c r="M196" s="649" t="n"/>
      <c r="N196" s="649" t="n"/>
      <c r="O196" s="649" t="n"/>
      <c r="P196" s="649" t="n"/>
      <c r="Q196" s="649" t="n"/>
      <c r="R196" s="649" t="n"/>
      <c r="S196" s="649" t="n"/>
      <c r="T196" s="649" t="n"/>
      <c r="U196" s="649" t="n"/>
      <c r="V196" s="649" t="n"/>
      <c r="W196" s="649" t="n"/>
      <c r="X196" s="649" t="n"/>
      <c r="Y196" s="384" t="n"/>
      <c r="Z196" s="384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85" t="n">
        <v>4680115882874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85" t="n">
        <v>4680115884434</v>
      </c>
      <c r="E198" s="661" t="n"/>
      <c r="F198" s="693" t="n">
        <v>0.8</v>
      </c>
      <c r="G198" s="38" t="n">
        <v>4</v>
      </c>
      <c r="H198" s="693" t="n">
        <v>3.2</v>
      </c>
      <c r="I198" s="69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11" t="inlineStr">
        <is>
          <t>Сардельки «Шпикачки Сочинки» Весовой н/о ТМ «Стародворье»</t>
        </is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85" t="n">
        <v>4680115880801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20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85" t="n">
        <v>4680115880818</v>
      </c>
      <c r="E200" s="661" t="n"/>
      <c r="F200" s="693" t="n">
        <v>0.4</v>
      </c>
      <c r="G200" s="38" t="n">
        <v>6</v>
      </c>
      <c r="H200" s="693" t="n">
        <v>2.4</v>
      </c>
      <c r="I200" s="69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1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695" t="n"/>
      <c r="P200" s="695" t="n"/>
      <c r="Q200" s="695" t="n"/>
      <c r="R200" s="661" t="n"/>
      <c r="S200" s="40" t="inlineStr"/>
      <c r="T200" s="40" t="inlineStr"/>
      <c r="U200" s="41" t="inlineStr">
        <is>
          <t>кг</t>
        </is>
      </c>
      <c r="V200" s="696" t="n">
        <v>20</v>
      </c>
      <c r="W200" s="69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93" t="n"/>
      <c r="B201" s="649" t="n"/>
      <c r="C201" s="649" t="n"/>
      <c r="D201" s="649" t="n"/>
      <c r="E201" s="649" t="n"/>
      <c r="F201" s="649" t="n"/>
      <c r="G201" s="649" t="n"/>
      <c r="H201" s="649" t="n"/>
      <c r="I201" s="649" t="n"/>
      <c r="J201" s="649" t="n"/>
      <c r="K201" s="649" t="n"/>
      <c r="L201" s="649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кор</t>
        </is>
      </c>
      <c r="V201" s="700">
        <f>IFERROR(V197/H197,"0")+IFERROR(V198/H198,"0")+IFERROR(V199/H199,"0")+IFERROR(V200/H200,"0")</f>
        <v/>
      </c>
      <c r="W201" s="700">
        <f>IFERROR(W197/H197,"0")+IFERROR(W198/H198,"0")+IFERROR(W199/H199,"0")+IFERROR(W200/H200,"0")</f>
        <v/>
      </c>
      <c r="X201" s="700">
        <f>IFERROR(IF(X197="",0,X197),"0")+IFERROR(IF(X198="",0,X198),"0")+IFERROR(IF(X199="",0,X199),"0")+IFERROR(IF(X200="",0,X200),"0")</f>
        <v/>
      </c>
      <c r="Y201" s="701" t="n"/>
      <c r="Z201" s="701" t="n"/>
    </row>
    <row r="202">
      <c r="A202" s="649" t="n"/>
      <c r="B202" s="649" t="n"/>
      <c r="C202" s="649" t="n"/>
      <c r="D202" s="649" t="n"/>
      <c r="E202" s="649" t="n"/>
      <c r="F202" s="649" t="n"/>
      <c r="G202" s="649" t="n"/>
      <c r="H202" s="649" t="n"/>
      <c r="I202" s="649" t="n"/>
      <c r="J202" s="649" t="n"/>
      <c r="K202" s="649" t="n"/>
      <c r="L202" s="649" t="n"/>
      <c r="M202" s="698" t="n"/>
      <c r="N202" s="699" t="inlineStr">
        <is>
          <t>Итого</t>
        </is>
      </c>
      <c r="O202" s="669" t="n"/>
      <c r="P202" s="669" t="n"/>
      <c r="Q202" s="669" t="n"/>
      <c r="R202" s="669" t="n"/>
      <c r="S202" s="669" t="n"/>
      <c r="T202" s="670" t="n"/>
      <c r="U202" s="43" t="inlineStr">
        <is>
          <t>кг</t>
        </is>
      </c>
      <c r="V202" s="700">
        <f>IFERROR(SUM(V197:V200),"0")</f>
        <v/>
      </c>
      <c r="W202" s="700">
        <f>IFERROR(SUM(W197:W200),"0")</f>
        <v/>
      </c>
      <c r="X202" s="43" t="n"/>
      <c r="Y202" s="701" t="n"/>
      <c r="Z202" s="701" t="n"/>
    </row>
    <row r="203" ht="16.5" customHeight="1">
      <c r="A203" s="383" t="inlineStr">
        <is>
          <t>Филедворская</t>
        </is>
      </c>
      <c r="B203" s="649" t="n"/>
      <c r="C203" s="649" t="n"/>
      <c r="D203" s="649" t="n"/>
      <c r="E203" s="649" t="n"/>
      <c r="F203" s="649" t="n"/>
      <c r="G203" s="649" t="n"/>
      <c r="H203" s="649" t="n"/>
      <c r="I203" s="649" t="n"/>
      <c r="J203" s="649" t="n"/>
      <c r="K203" s="649" t="n"/>
      <c r="L203" s="649" t="n"/>
      <c r="M203" s="649" t="n"/>
      <c r="N203" s="649" t="n"/>
      <c r="O203" s="649" t="n"/>
      <c r="P203" s="649" t="n"/>
      <c r="Q203" s="649" t="n"/>
      <c r="R203" s="649" t="n"/>
      <c r="S203" s="649" t="n"/>
      <c r="T203" s="649" t="n"/>
      <c r="U203" s="649" t="n"/>
      <c r="V203" s="649" t="n"/>
      <c r="W203" s="649" t="n"/>
      <c r="X203" s="649" t="n"/>
      <c r="Y203" s="383" t="n"/>
      <c r="Z203" s="383" t="n"/>
    </row>
    <row r="204" ht="14.25" customHeight="1">
      <c r="A204" s="384" t="inlineStr">
        <is>
          <t>Копченые колбасы</t>
        </is>
      </c>
      <c r="B204" s="649" t="n"/>
      <c r="C204" s="649" t="n"/>
      <c r="D204" s="649" t="n"/>
      <c r="E204" s="649" t="n"/>
      <c r="F204" s="649" t="n"/>
      <c r="G204" s="649" t="n"/>
      <c r="H204" s="649" t="n"/>
      <c r="I204" s="649" t="n"/>
      <c r="J204" s="649" t="n"/>
      <c r="K204" s="649" t="n"/>
      <c r="L204" s="649" t="n"/>
      <c r="M204" s="649" t="n"/>
      <c r="N204" s="649" t="n"/>
      <c r="O204" s="649" t="n"/>
      <c r="P204" s="649" t="n"/>
      <c r="Q204" s="649" t="n"/>
      <c r="R204" s="649" t="n"/>
      <c r="S204" s="649" t="n"/>
      <c r="T204" s="649" t="n"/>
      <c r="U204" s="649" t="n"/>
      <c r="V204" s="649" t="n"/>
      <c r="W204" s="649" t="n"/>
      <c r="X204" s="649" t="n"/>
      <c r="Y204" s="384" t="n"/>
      <c r="Z204" s="384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85" t="n">
        <v>4607091389845</v>
      </c>
      <c r="E205" s="661" t="n"/>
      <c r="F205" s="693" t="n">
        <v>0.35</v>
      </c>
      <c r="G205" s="38" t="n">
        <v>6</v>
      </c>
      <c r="H205" s="693" t="n">
        <v>2.1</v>
      </c>
      <c r="I205" s="693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210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93" t="n"/>
      <c r="B206" s="649" t="n"/>
      <c r="C206" s="649" t="n"/>
      <c r="D206" s="649" t="n"/>
      <c r="E206" s="649" t="n"/>
      <c r="F206" s="649" t="n"/>
      <c r="G206" s="649" t="n"/>
      <c r="H206" s="649" t="n"/>
      <c r="I206" s="649" t="n"/>
      <c r="J206" s="649" t="n"/>
      <c r="K206" s="649" t="n"/>
      <c r="L206" s="649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IFERROR(V205/H205,"0")</f>
        <v/>
      </c>
      <c r="W206" s="700">
        <f>IFERROR(W205/H205,"0")</f>
        <v/>
      </c>
      <c r="X206" s="700">
        <f>IFERROR(IF(X205="",0,X205),"0")</f>
        <v/>
      </c>
      <c r="Y206" s="701" t="n"/>
      <c r="Z206" s="701" t="n"/>
    </row>
    <row r="207">
      <c r="A207" s="649" t="n"/>
      <c r="B207" s="649" t="n"/>
      <c r="C207" s="649" t="n"/>
      <c r="D207" s="649" t="n"/>
      <c r="E207" s="649" t="n"/>
      <c r="F207" s="649" t="n"/>
      <c r="G207" s="649" t="n"/>
      <c r="H207" s="649" t="n"/>
      <c r="I207" s="649" t="n"/>
      <c r="J207" s="649" t="n"/>
      <c r="K207" s="649" t="n"/>
      <c r="L207" s="649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IFERROR(SUM(V205:V205),"0")</f>
        <v/>
      </c>
      <c r="W207" s="700">
        <f>IFERROR(SUM(W205:W205),"0")</f>
        <v/>
      </c>
      <c r="X207" s="43" t="n"/>
      <c r="Y207" s="701" t="n"/>
      <c r="Z207" s="701" t="n"/>
    </row>
    <row r="208" ht="16.5" customHeight="1">
      <c r="A208" s="383" t="inlineStr">
        <is>
          <t>Бордо</t>
        </is>
      </c>
      <c r="B208" s="649" t="n"/>
      <c r="C208" s="649" t="n"/>
      <c r="D208" s="649" t="n"/>
      <c r="E208" s="649" t="n"/>
      <c r="F208" s="649" t="n"/>
      <c r="G208" s="649" t="n"/>
      <c r="H208" s="649" t="n"/>
      <c r="I208" s="649" t="n"/>
      <c r="J208" s="649" t="n"/>
      <c r="K208" s="649" t="n"/>
      <c r="L208" s="649" t="n"/>
      <c r="M208" s="649" t="n"/>
      <c r="N208" s="649" t="n"/>
      <c r="O208" s="649" t="n"/>
      <c r="P208" s="649" t="n"/>
      <c r="Q208" s="649" t="n"/>
      <c r="R208" s="649" t="n"/>
      <c r="S208" s="649" t="n"/>
      <c r="T208" s="649" t="n"/>
      <c r="U208" s="649" t="n"/>
      <c r="V208" s="649" t="n"/>
      <c r="W208" s="649" t="n"/>
      <c r="X208" s="649" t="n"/>
      <c r="Y208" s="383" t="n"/>
      <c r="Z208" s="383" t="n"/>
    </row>
    <row r="209" ht="14.25" customHeight="1">
      <c r="A209" s="384" t="inlineStr">
        <is>
          <t>Вареные колбасы</t>
        </is>
      </c>
      <c r="B209" s="649" t="n"/>
      <c r="C209" s="649" t="n"/>
      <c r="D209" s="649" t="n"/>
      <c r="E209" s="649" t="n"/>
      <c r="F209" s="649" t="n"/>
      <c r="G209" s="649" t="n"/>
      <c r="H209" s="649" t="n"/>
      <c r="I209" s="649" t="n"/>
      <c r="J209" s="649" t="n"/>
      <c r="K209" s="649" t="n"/>
      <c r="L209" s="649" t="n"/>
      <c r="M209" s="649" t="n"/>
      <c r="N209" s="649" t="n"/>
      <c r="O209" s="649" t="n"/>
      <c r="P209" s="649" t="n"/>
      <c r="Q209" s="649" t="n"/>
      <c r="R209" s="649" t="n"/>
      <c r="S209" s="649" t="n"/>
      <c r="T209" s="649" t="n"/>
      <c r="U209" s="649" t="n"/>
      <c r="V209" s="649" t="n"/>
      <c r="W209" s="649" t="n"/>
      <c r="X209" s="649" t="n"/>
      <c r="Y209" s="384" t="n"/>
      <c r="Z209" s="384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85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85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85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85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P003075</t>
        </is>
      </c>
      <c r="C214" s="37" t="n">
        <v>4301011395</v>
      </c>
      <c r="D214" s="385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48</v>
      </c>
      <c r="K214" s="38" t="inlineStr">
        <is>
          <t>8</t>
        </is>
      </c>
      <c r="L214" s="39" t="inlineStr">
        <is>
          <t>ВЗ</t>
        </is>
      </c>
      <c r="M214" s="38" t="n">
        <v>55</v>
      </c>
      <c r="N214" s="8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IFERROR(IF(W214=0,"",ROUNDUP(W214/H214,0)*0.02039),"")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P001780</t>
        </is>
      </c>
      <c r="C215" s="37" t="n">
        <v>4301010928</v>
      </c>
      <c r="D215" s="385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85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85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85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0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85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85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85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85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85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85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93" t="n"/>
      <c r="B225" s="649" t="n"/>
      <c r="C225" s="649" t="n"/>
      <c r="D225" s="649" t="n"/>
      <c r="E225" s="649" t="n"/>
      <c r="F225" s="649" t="n"/>
      <c r="G225" s="649" t="n"/>
      <c r="H225" s="649" t="n"/>
      <c r="I225" s="649" t="n"/>
      <c r="J225" s="649" t="n"/>
      <c r="K225" s="649" t="n"/>
      <c r="L225" s="649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649" t="n"/>
      <c r="B226" s="649" t="n"/>
      <c r="C226" s="649" t="n"/>
      <c r="D226" s="649" t="n"/>
      <c r="E226" s="649" t="n"/>
      <c r="F226" s="649" t="n"/>
      <c r="G226" s="649" t="n"/>
      <c r="H226" s="649" t="n"/>
      <c r="I226" s="649" t="n"/>
      <c r="J226" s="649" t="n"/>
      <c r="K226" s="649" t="n"/>
      <c r="L226" s="649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84" t="inlineStr">
        <is>
          <t>Ветчины</t>
        </is>
      </c>
      <c r="B227" s="649" t="n"/>
      <c r="C227" s="649" t="n"/>
      <c r="D227" s="649" t="n"/>
      <c r="E227" s="649" t="n"/>
      <c r="F227" s="649" t="n"/>
      <c r="G227" s="649" t="n"/>
      <c r="H227" s="649" t="n"/>
      <c r="I227" s="649" t="n"/>
      <c r="J227" s="649" t="n"/>
      <c r="K227" s="649" t="n"/>
      <c r="L227" s="649" t="n"/>
      <c r="M227" s="649" t="n"/>
      <c r="N227" s="649" t="n"/>
      <c r="O227" s="649" t="n"/>
      <c r="P227" s="649" t="n"/>
      <c r="Q227" s="649" t="n"/>
      <c r="R227" s="649" t="n"/>
      <c r="S227" s="649" t="n"/>
      <c r="T227" s="649" t="n"/>
      <c r="U227" s="649" t="n"/>
      <c r="V227" s="649" t="n"/>
      <c r="W227" s="649" t="n"/>
      <c r="X227" s="649" t="n"/>
      <c r="Y227" s="384" t="n"/>
      <c r="Z227" s="384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85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93" t="n"/>
      <c r="B229" s="649" t="n"/>
      <c r="C229" s="649" t="n"/>
      <c r="D229" s="649" t="n"/>
      <c r="E229" s="649" t="n"/>
      <c r="F229" s="649" t="n"/>
      <c r="G229" s="649" t="n"/>
      <c r="H229" s="649" t="n"/>
      <c r="I229" s="649" t="n"/>
      <c r="J229" s="649" t="n"/>
      <c r="K229" s="649" t="n"/>
      <c r="L229" s="649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649" t="n"/>
      <c r="B230" s="649" t="n"/>
      <c r="C230" s="649" t="n"/>
      <c r="D230" s="649" t="n"/>
      <c r="E230" s="649" t="n"/>
      <c r="F230" s="649" t="n"/>
      <c r="G230" s="649" t="n"/>
      <c r="H230" s="649" t="n"/>
      <c r="I230" s="649" t="n"/>
      <c r="J230" s="649" t="n"/>
      <c r="K230" s="649" t="n"/>
      <c r="L230" s="649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84" t="inlineStr">
        <is>
          <t>Копченые колбасы</t>
        </is>
      </c>
      <c r="B231" s="649" t="n"/>
      <c r="C231" s="649" t="n"/>
      <c r="D231" s="649" t="n"/>
      <c r="E231" s="649" t="n"/>
      <c r="F231" s="649" t="n"/>
      <c r="G231" s="649" t="n"/>
      <c r="H231" s="649" t="n"/>
      <c r="I231" s="649" t="n"/>
      <c r="J231" s="649" t="n"/>
      <c r="K231" s="649" t="n"/>
      <c r="L231" s="649" t="n"/>
      <c r="M231" s="649" t="n"/>
      <c r="N231" s="649" t="n"/>
      <c r="O231" s="649" t="n"/>
      <c r="P231" s="649" t="n"/>
      <c r="Q231" s="649" t="n"/>
      <c r="R231" s="649" t="n"/>
      <c r="S231" s="649" t="n"/>
      <c r="T231" s="649" t="n"/>
      <c r="U231" s="649" t="n"/>
      <c r="V231" s="649" t="n"/>
      <c r="W231" s="649" t="n"/>
      <c r="X231" s="649" t="n"/>
      <c r="Y231" s="384" t="n"/>
      <c r="Z231" s="384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85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20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85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85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7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93" t="n"/>
      <c r="B235" s="649" t="n"/>
      <c r="C235" s="649" t="n"/>
      <c r="D235" s="649" t="n"/>
      <c r="E235" s="649" t="n"/>
      <c r="F235" s="649" t="n"/>
      <c r="G235" s="649" t="n"/>
      <c r="H235" s="649" t="n"/>
      <c r="I235" s="649" t="n"/>
      <c r="J235" s="649" t="n"/>
      <c r="K235" s="649" t="n"/>
      <c r="L235" s="649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649" t="n"/>
      <c r="B236" s="649" t="n"/>
      <c r="C236" s="649" t="n"/>
      <c r="D236" s="649" t="n"/>
      <c r="E236" s="649" t="n"/>
      <c r="F236" s="649" t="n"/>
      <c r="G236" s="649" t="n"/>
      <c r="H236" s="649" t="n"/>
      <c r="I236" s="649" t="n"/>
      <c r="J236" s="649" t="n"/>
      <c r="K236" s="649" t="n"/>
      <c r="L236" s="649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84" t="inlineStr">
        <is>
          <t>Сосиски</t>
        </is>
      </c>
      <c r="B237" s="649" t="n"/>
      <c r="C237" s="649" t="n"/>
      <c r="D237" s="649" t="n"/>
      <c r="E237" s="649" t="n"/>
      <c r="F237" s="649" t="n"/>
      <c r="G237" s="649" t="n"/>
      <c r="H237" s="649" t="n"/>
      <c r="I237" s="649" t="n"/>
      <c r="J237" s="649" t="n"/>
      <c r="K237" s="649" t="n"/>
      <c r="L237" s="649" t="n"/>
      <c r="M237" s="649" t="n"/>
      <c r="N237" s="649" t="n"/>
      <c r="O237" s="649" t="n"/>
      <c r="P237" s="649" t="n"/>
      <c r="Q237" s="649" t="n"/>
      <c r="R237" s="649" t="n"/>
      <c r="S237" s="649" t="n"/>
      <c r="T237" s="649" t="n"/>
      <c r="U237" s="649" t="n"/>
      <c r="V237" s="649" t="n"/>
      <c r="W237" s="649" t="n"/>
      <c r="X237" s="649" t="n"/>
      <c r="Y237" s="384" t="n"/>
      <c r="Z237" s="384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85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85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85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85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420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85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175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85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0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85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85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85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93" t="n"/>
      <c r="B247" s="649" t="n"/>
      <c r="C247" s="649" t="n"/>
      <c r="D247" s="649" t="n"/>
      <c r="E247" s="649" t="n"/>
      <c r="F247" s="649" t="n"/>
      <c r="G247" s="649" t="n"/>
      <c r="H247" s="649" t="n"/>
      <c r="I247" s="649" t="n"/>
      <c r="J247" s="649" t="n"/>
      <c r="K247" s="649" t="n"/>
      <c r="L247" s="649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649" t="n"/>
      <c r="B248" s="649" t="n"/>
      <c r="C248" s="649" t="n"/>
      <c r="D248" s="649" t="n"/>
      <c r="E248" s="649" t="n"/>
      <c r="F248" s="649" t="n"/>
      <c r="G248" s="649" t="n"/>
      <c r="H248" s="649" t="n"/>
      <c r="I248" s="649" t="n"/>
      <c r="J248" s="649" t="n"/>
      <c r="K248" s="649" t="n"/>
      <c r="L248" s="649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84" t="inlineStr">
        <is>
          <t>Сардельки</t>
        </is>
      </c>
      <c r="B249" s="649" t="n"/>
      <c r="C249" s="649" t="n"/>
      <c r="D249" s="649" t="n"/>
      <c r="E249" s="649" t="n"/>
      <c r="F249" s="649" t="n"/>
      <c r="G249" s="649" t="n"/>
      <c r="H249" s="649" t="n"/>
      <c r="I249" s="649" t="n"/>
      <c r="J249" s="649" t="n"/>
      <c r="K249" s="649" t="n"/>
      <c r="L249" s="649" t="n"/>
      <c r="M249" s="649" t="n"/>
      <c r="N249" s="649" t="n"/>
      <c r="O249" s="649" t="n"/>
      <c r="P249" s="649" t="n"/>
      <c r="Q249" s="649" t="n"/>
      <c r="R249" s="649" t="n"/>
      <c r="S249" s="649" t="n"/>
      <c r="T249" s="649" t="n"/>
      <c r="U249" s="649" t="n"/>
      <c r="V249" s="649" t="n"/>
      <c r="W249" s="649" t="n"/>
      <c r="X249" s="649" t="n"/>
      <c r="Y249" s="384" t="n"/>
      <c r="Z249" s="384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85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0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85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150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85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93" t="n"/>
      <c r="B253" s="649" t="n"/>
      <c r="C253" s="649" t="n"/>
      <c r="D253" s="649" t="n"/>
      <c r="E253" s="649" t="n"/>
      <c r="F253" s="649" t="n"/>
      <c r="G253" s="649" t="n"/>
      <c r="H253" s="649" t="n"/>
      <c r="I253" s="649" t="n"/>
      <c r="J253" s="649" t="n"/>
      <c r="K253" s="649" t="n"/>
      <c r="L253" s="649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649" t="n"/>
      <c r="B254" s="649" t="n"/>
      <c r="C254" s="649" t="n"/>
      <c r="D254" s="649" t="n"/>
      <c r="E254" s="649" t="n"/>
      <c r="F254" s="649" t="n"/>
      <c r="G254" s="649" t="n"/>
      <c r="H254" s="649" t="n"/>
      <c r="I254" s="649" t="n"/>
      <c r="J254" s="649" t="n"/>
      <c r="K254" s="649" t="n"/>
      <c r="L254" s="649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84" t="inlineStr">
        <is>
          <t>Сырокопченые колбасы</t>
        </is>
      </c>
      <c r="B255" s="649" t="n"/>
      <c r="C255" s="649" t="n"/>
      <c r="D255" s="649" t="n"/>
      <c r="E255" s="649" t="n"/>
      <c r="F255" s="649" t="n"/>
      <c r="G255" s="649" t="n"/>
      <c r="H255" s="649" t="n"/>
      <c r="I255" s="649" t="n"/>
      <c r="J255" s="649" t="n"/>
      <c r="K255" s="649" t="n"/>
      <c r="L255" s="649" t="n"/>
      <c r="M255" s="649" t="n"/>
      <c r="N255" s="649" t="n"/>
      <c r="O255" s="649" t="n"/>
      <c r="P255" s="649" t="n"/>
      <c r="Q255" s="649" t="n"/>
      <c r="R255" s="649" t="n"/>
      <c r="S255" s="649" t="n"/>
      <c r="T255" s="649" t="n"/>
      <c r="U255" s="649" t="n"/>
      <c r="V255" s="649" t="n"/>
      <c r="W255" s="649" t="n"/>
      <c r="X255" s="649" t="n"/>
      <c r="Y255" s="384" t="n"/>
      <c r="Z255" s="384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85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85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30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85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51.00000000000001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93" t="n"/>
      <c r="B259" s="649" t="n"/>
      <c r="C259" s="649" t="n"/>
      <c r="D259" s="649" t="n"/>
      <c r="E259" s="649" t="n"/>
      <c r="F259" s="649" t="n"/>
      <c r="G259" s="649" t="n"/>
      <c r="H259" s="649" t="n"/>
      <c r="I259" s="649" t="n"/>
      <c r="J259" s="649" t="n"/>
      <c r="K259" s="649" t="n"/>
      <c r="L259" s="649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649" t="n"/>
      <c r="B260" s="649" t="n"/>
      <c r="C260" s="649" t="n"/>
      <c r="D260" s="649" t="n"/>
      <c r="E260" s="649" t="n"/>
      <c r="F260" s="649" t="n"/>
      <c r="G260" s="649" t="n"/>
      <c r="H260" s="649" t="n"/>
      <c r="I260" s="649" t="n"/>
      <c r="J260" s="649" t="n"/>
      <c r="K260" s="649" t="n"/>
      <c r="L260" s="649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84" t="inlineStr">
        <is>
          <t>Паштеты</t>
        </is>
      </c>
      <c r="B261" s="649" t="n"/>
      <c r="C261" s="649" t="n"/>
      <c r="D261" s="649" t="n"/>
      <c r="E261" s="649" t="n"/>
      <c r="F261" s="649" t="n"/>
      <c r="G261" s="649" t="n"/>
      <c r="H261" s="649" t="n"/>
      <c r="I261" s="649" t="n"/>
      <c r="J261" s="649" t="n"/>
      <c r="K261" s="649" t="n"/>
      <c r="L261" s="649" t="n"/>
      <c r="M261" s="649" t="n"/>
      <c r="N261" s="649" t="n"/>
      <c r="O261" s="649" t="n"/>
      <c r="P261" s="649" t="n"/>
      <c r="Q261" s="649" t="n"/>
      <c r="R261" s="649" t="n"/>
      <c r="S261" s="649" t="n"/>
      <c r="T261" s="649" t="n"/>
      <c r="U261" s="649" t="n"/>
      <c r="V261" s="649" t="n"/>
      <c r="W261" s="649" t="n"/>
      <c r="X261" s="649" t="n"/>
      <c r="Y261" s="384" t="n"/>
      <c r="Z261" s="384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85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85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85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93" t="n"/>
      <c r="B265" s="649" t="n"/>
      <c r="C265" s="649" t="n"/>
      <c r="D265" s="649" t="n"/>
      <c r="E265" s="649" t="n"/>
      <c r="F265" s="649" t="n"/>
      <c r="G265" s="649" t="n"/>
      <c r="H265" s="649" t="n"/>
      <c r="I265" s="649" t="n"/>
      <c r="J265" s="649" t="n"/>
      <c r="K265" s="649" t="n"/>
      <c r="L265" s="649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649" t="n"/>
      <c r="B266" s="649" t="n"/>
      <c r="C266" s="649" t="n"/>
      <c r="D266" s="649" t="n"/>
      <c r="E266" s="649" t="n"/>
      <c r="F266" s="649" t="n"/>
      <c r="G266" s="649" t="n"/>
      <c r="H266" s="649" t="n"/>
      <c r="I266" s="649" t="n"/>
      <c r="J266" s="649" t="n"/>
      <c r="K266" s="649" t="n"/>
      <c r="L266" s="649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83" t="inlineStr">
        <is>
          <t>Фирменная</t>
        </is>
      </c>
      <c r="B267" s="649" t="n"/>
      <c r="C267" s="649" t="n"/>
      <c r="D267" s="649" t="n"/>
      <c r="E267" s="649" t="n"/>
      <c r="F267" s="649" t="n"/>
      <c r="G267" s="649" t="n"/>
      <c r="H267" s="649" t="n"/>
      <c r="I267" s="649" t="n"/>
      <c r="J267" s="649" t="n"/>
      <c r="K267" s="649" t="n"/>
      <c r="L267" s="649" t="n"/>
      <c r="M267" s="649" t="n"/>
      <c r="N267" s="649" t="n"/>
      <c r="O267" s="649" t="n"/>
      <c r="P267" s="649" t="n"/>
      <c r="Q267" s="649" t="n"/>
      <c r="R267" s="649" t="n"/>
      <c r="S267" s="649" t="n"/>
      <c r="T267" s="649" t="n"/>
      <c r="U267" s="649" t="n"/>
      <c r="V267" s="649" t="n"/>
      <c r="W267" s="649" t="n"/>
      <c r="X267" s="649" t="n"/>
      <c r="Y267" s="383" t="n"/>
      <c r="Z267" s="383" t="n"/>
    </row>
    <row r="268" ht="14.25" customHeight="1">
      <c r="A268" s="384" t="inlineStr">
        <is>
          <t>Вареные колбасы</t>
        </is>
      </c>
      <c r="B268" s="649" t="n"/>
      <c r="C268" s="649" t="n"/>
      <c r="D268" s="649" t="n"/>
      <c r="E268" s="649" t="n"/>
      <c r="F268" s="649" t="n"/>
      <c r="G268" s="649" t="n"/>
      <c r="H268" s="649" t="n"/>
      <c r="I268" s="649" t="n"/>
      <c r="J268" s="649" t="n"/>
      <c r="K268" s="649" t="n"/>
      <c r="L268" s="649" t="n"/>
      <c r="M268" s="649" t="n"/>
      <c r="N268" s="649" t="n"/>
      <c r="O268" s="649" t="n"/>
      <c r="P268" s="649" t="n"/>
      <c r="Q268" s="649" t="n"/>
      <c r="R268" s="649" t="n"/>
      <c r="S268" s="649" t="n"/>
      <c r="T268" s="649" t="n"/>
      <c r="U268" s="649" t="n"/>
      <c r="V268" s="649" t="n"/>
      <c r="W268" s="649" t="n"/>
      <c r="X268" s="649" t="n"/>
      <c r="Y268" s="384" t="n"/>
      <c r="Z268" s="384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85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50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85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P003076</t>
        </is>
      </c>
      <c r="C271" s="37" t="n">
        <v>4301011396</v>
      </c>
      <c r="D271" s="385" t="n">
        <v>4607091387452</v>
      </c>
      <c r="E271" s="661" t="n"/>
      <c r="F271" s="693" t="n">
        <v>1.35</v>
      </c>
      <c r="G271" s="38" t="n">
        <v>8</v>
      </c>
      <c r="H271" s="693" t="n">
        <v>10.8</v>
      </c>
      <c r="I271" s="693" t="n">
        <v>11.28</v>
      </c>
      <c r="J271" s="38" t="n">
        <v>48</v>
      </c>
      <c r="K271" s="38" t="inlineStr">
        <is>
          <t>8</t>
        </is>
      </c>
      <c r="L271" s="39" t="inlineStr">
        <is>
          <t>ВЗ</t>
        </is>
      </c>
      <c r="M271" s="38" t="n">
        <v>55</v>
      </c>
      <c r="N271" s="85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IFERROR(IF(W271=0,"",ROUNDUP(W271/H271,0)*0.02039),"")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P003673</t>
        </is>
      </c>
      <c r="C272" s="37" t="n">
        <v>4301011619</v>
      </c>
      <c r="D272" s="385" t="n">
        <v>4607091387452</v>
      </c>
      <c r="E272" s="661" t="n"/>
      <c r="F272" s="693" t="n">
        <v>1.45</v>
      </c>
      <c r="G272" s="38" t="n">
        <v>8</v>
      </c>
      <c r="H272" s="693" t="n">
        <v>11.6</v>
      </c>
      <c r="I272" s="693" t="n">
        <v>12.08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55" t="inlineStr">
        <is>
          <t>Вареные колбасы Молочная По-стародворски Фирменная Весовые П/а Стародворье</t>
        </is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85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85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85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93" t="n"/>
      <c r="B276" s="649" t="n"/>
      <c r="C276" s="649" t="n"/>
      <c r="D276" s="649" t="n"/>
      <c r="E276" s="649" t="n"/>
      <c r="F276" s="649" t="n"/>
      <c r="G276" s="649" t="n"/>
      <c r="H276" s="649" t="n"/>
      <c r="I276" s="649" t="n"/>
      <c r="J276" s="649" t="n"/>
      <c r="K276" s="649" t="n"/>
      <c r="L276" s="649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649" t="n"/>
      <c r="B277" s="649" t="n"/>
      <c r="C277" s="649" t="n"/>
      <c r="D277" s="649" t="n"/>
      <c r="E277" s="649" t="n"/>
      <c r="F277" s="649" t="n"/>
      <c r="G277" s="649" t="n"/>
      <c r="H277" s="649" t="n"/>
      <c r="I277" s="649" t="n"/>
      <c r="J277" s="649" t="n"/>
      <c r="K277" s="649" t="n"/>
      <c r="L277" s="649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84" t="inlineStr">
        <is>
          <t>Копченые колбасы</t>
        </is>
      </c>
      <c r="B278" s="649" t="n"/>
      <c r="C278" s="649" t="n"/>
      <c r="D278" s="649" t="n"/>
      <c r="E278" s="649" t="n"/>
      <c r="F278" s="649" t="n"/>
      <c r="G278" s="649" t="n"/>
      <c r="H278" s="649" t="n"/>
      <c r="I278" s="649" t="n"/>
      <c r="J278" s="649" t="n"/>
      <c r="K278" s="649" t="n"/>
      <c r="L278" s="649" t="n"/>
      <c r="M278" s="649" t="n"/>
      <c r="N278" s="649" t="n"/>
      <c r="O278" s="649" t="n"/>
      <c r="P278" s="649" t="n"/>
      <c r="Q278" s="649" t="n"/>
      <c r="R278" s="649" t="n"/>
      <c r="S278" s="649" t="n"/>
      <c r="T278" s="649" t="n"/>
      <c r="U278" s="649" t="n"/>
      <c r="V278" s="649" t="n"/>
      <c r="W278" s="649" t="n"/>
      <c r="X278" s="649" t="n"/>
      <c r="Y278" s="384" t="n"/>
      <c r="Z278" s="384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85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85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93" t="n"/>
      <c r="B281" s="649" t="n"/>
      <c r="C281" s="649" t="n"/>
      <c r="D281" s="649" t="n"/>
      <c r="E281" s="649" t="n"/>
      <c r="F281" s="649" t="n"/>
      <c r="G281" s="649" t="n"/>
      <c r="H281" s="649" t="n"/>
      <c r="I281" s="649" t="n"/>
      <c r="J281" s="649" t="n"/>
      <c r="K281" s="649" t="n"/>
      <c r="L281" s="649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649" t="n"/>
      <c r="B282" s="649" t="n"/>
      <c r="C282" s="649" t="n"/>
      <c r="D282" s="649" t="n"/>
      <c r="E282" s="649" t="n"/>
      <c r="F282" s="649" t="n"/>
      <c r="G282" s="649" t="n"/>
      <c r="H282" s="649" t="n"/>
      <c r="I282" s="649" t="n"/>
      <c r="J282" s="649" t="n"/>
      <c r="K282" s="649" t="n"/>
      <c r="L282" s="649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83" t="inlineStr">
        <is>
          <t>Бавария</t>
        </is>
      </c>
      <c r="B283" s="649" t="n"/>
      <c r="C283" s="649" t="n"/>
      <c r="D283" s="649" t="n"/>
      <c r="E283" s="649" t="n"/>
      <c r="F283" s="649" t="n"/>
      <c r="G283" s="649" t="n"/>
      <c r="H283" s="649" t="n"/>
      <c r="I283" s="649" t="n"/>
      <c r="J283" s="649" t="n"/>
      <c r="K283" s="649" t="n"/>
      <c r="L283" s="649" t="n"/>
      <c r="M283" s="649" t="n"/>
      <c r="N283" s="649" t="n"/>
      <c r="O283" s="649" t="n"/>
      <c r="P283" s="649" t="n"/>
      <c r="Q283" s="649" t="n"/>
      <c r="R283" s="649" t="n"/>
      <c r="S283" s="649" t="n"/>
      <c r="T283" s="649" t="n"/>
      <c r="U283" s="649" t="n"/>
      <c r="V283" s="649" t="n"/>
      <c r="W283" s="649" t="n"/>
      <c r="X283" s="649" t="n"/>
      <c r="Y283" s="383" t="n"/>
      <c r="Z283" s="383" t="n"/>
    </row>
    <row r="284" ht="14.25" customHeight="1">
      <c r="A284" s="384" t="inlineStr">
        <is>
          <t>Копченые колбасы</t>
        </is>
      </c>
      <c r="B284" s="649" t="n"/>
      <c r="C284" s="649" t="n"/>
      <c r="D284" s="649" t="n"/>
      <c r="E284" s="649" t="n"/>
      <c r="F284" s="649" t="n"/>
      <c r="G284" s="649" t="n"/>
      <c r="H284" s="649" t="n"/>
      <c r="I284" s="649" t="n"/>
      <c r="J284" s="649" t="n"/>
      <c r="K284" s="649" t="n"/>
      <c r="L284" s="649" t="n"/>
      <c r="M284" s="649" t="n"/>
      <c r="N284" s="649" t="n"/>
      <c r="O284" s="649" t="n"/>
      <c r="P284" s="649" t="n"/>
      <c r="Q284" s="649" t="n"/>
      <c r="R284" s="649" t="n"/>
      <c r="S284" s="649" t="n"/>
      <c r="T284" s="649" t="n"/>
      <c r="U284" s="649" t="n"/>
      <c r="V284" s="649" t="n"/>
      <c r="W284" s="649" t="n"/>
      <c r="X284" s="649" t="n"/>
      <c r="Y284" s="384" t="n"/>
      <c r="Z284" s="384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85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0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93" t="n"/>
      <c r="B286" s="649" t="n"/>
      <c r="C286" s="649" t="n"/>
      <c r="D286" s="649" t="n"/>
      <c r="E286" s="649" t="n"/>
      <c r="F286" s="649" t="n"/>
      <c r="G286" s="649" t="n"/>
      <c r="H286" s="649" t="n"/>
      <c r="I286" s="649" t="n"/>
      <c r="J286" s="649" t="n"/>
      <c r="K286" s="649" t="n"/>
      <c r="L286" s="649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649" t="n"/>
      <c r="B287" s="649" t="n"/>
      <c r="C287" s="649" t="n"/>
      <c r="D287" s="649" t="n"/>
      <c r="E287" s="649" t="n"/>
      <c r="F287" s="649" t="n"/>
      <c r="G287" s="649" t="n"/>
      <c r="H287" s="649" t="n"/>
      <c r="I287" s="649" t="n"/>
      <c r="J287" s="649" t="n"/>
      <c r="K287" s="649" t="n"/>
      <c r="L287" s="649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84" t="inlineStr">
        <is>
          <t>Сосиски</t>
        </is>
      </c>
      <c r="B288" s="649" t="n"/>
      <c r="C288" s="649" t="n"/>
      <c r="D288" s="649" t="n"/>
      <c r="E288" s="649" t="n"/>
      <c r="F288" s="649" t="n"/>
      <c r="G288" s="649" t="n"/>
      <c r="H288" s="649" t="n"/>
      <c r="I288" s="649" t="n"/>
      <c r="J288" s="649" t="n"/>
      <c r="K288" s="649" t="n"/>
      <c r="L288" s="649" t="n"/>
      <c r="M288" s="649" t="n"/>
      <c r="N288" s="649" t="n"/>
      <c r="O288" s="649" t="n"/>
      <c r="P288" s="649" t="n"/>
      <c r="Q288" s="649" t="n"/>
      <c r="R288" s="649" t="n"/>
      <c r="S288" s="649" t="n"/>
      <c r="T288" s="649" t="n"/>
      <c r="U288" s="649" t="n"/>
      <c r="V288" s="649" t="n"/>
      <c r="W288" s="649" t="n"/>
      <c r="X288" s="649" t="n"/>
      <c r="Y288" s="384" t="n"/>
      <c r="Z288" s="384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85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0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93" t="n"/>
      <c r="B290" s="649" t="n"/>
      <c r="C290" s="649" t="n"/>
      <c r="D290" s="649" t="n"/>
      <c r="E290" s="649" t="n"/>
      <c r="F290" s="649" t="n"/>
      <c r="G290" s="649" t="n"/>
      <c r="H290" s="649" t="n"/>
      <c r="I290" s="649" t="n"/>
      <c r="J290" s="649" t="n"/>
      <c r="K290" s="649" t="n"/>
      <c r="L290" s="649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649" t="n"/>
      <c r="B291" s="649" t="n"/>
      <c r="C291" s="649" t="n"/>
      <c r="D291" s="649" t="n"/>
      <c r="E291" s="649" t="n"/>
      <c r="F291" s="649" t="n"/>
      <c r="G291" s="649" t="n"/>
      <c r="H291" s="649" t="n"/>
      <c r="I291" s="649" t="n"/>
      <c r="J291" s="649" t="n"/>
      <c r="K291" s="649" t="n"/>
      <c r="L291" s="649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84" t="inlineStr">
        <is>
          <t>Сардельки</t>
        </is>
      </c>
      <c r="B292" s="649" t="n"/>
      <c r="C292" s="649" t="n"/>
      <c r="D292" s="649" t="n"/>
      <c r="E292" s="649" t="n"/>
      <c r="F292" s="649" t="n"/>
      <c r="G292" s="649" t="n"/>
      <c r="H292" s="649" t="n"/>
      <c r="I292" s="649" t="n"/>
      <c r="J292" s="649" t="n"/>
      <c r="K292" s="649" t="n"/>
      <c r="L292" s="649" t="n"/>
      <c r="M292" s="649" t="n"/>
      <c r="N292" s="649" t="n"/>
      <c r="O292" s="649" t="n"/>
      <c r="P292" s="649" t="n"/>
      <c r="Q292" s="649" t="n"/>
      <c r="R292" s="649" t="n"/>
      <c r="S292" s="649" t="n"/>
      <c r="T292" s="649" t="n"/>
      <c r="U292" s="649" t="n"/>
      <c r="V292" s="649" t="n"/>
      <c r="W292" s="649" t="n"/>
      <c r="X292" s="649" t="n"/>
      <c r="Y292" s="384" t="n"/>
      <c r="Z292" s="384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85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0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93" t="n"/>
      <c r="B294" s="649" t="n"/>
      <c r="C294" s="649" t="n"/>
      <c r="D294" s="649" t="n"/>
      <c r="E294" s="649" t="n"/>
      <c r="F294" s="649" t="n"/>
      <c r="G294" s="649" t="n"/>
      <c r="H294" s="649" t="n"/>
      <c r="I294" s="649" t="n"/>
      <c r="J294" s="649" t="n"/>
      <c r="K294" s="649" t="n"/>
      <c r="L294" s="649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649" t="n"/>
      <c r="B295" s="649" t="n"/>
      <c r="C295" s="649" t="n"/>
      <c r="D295" s="649" t="n"/>
      <c r="E295" s="649" t="n"/>
      <c r="F295" s="649" t="n"/>
      <c r="G295" s="649" t="n"/>
      <c r="H295" s="649" t="n"/>
      <c r="I295" s="649" t="n"/>
      <c r="J295" s="649" t="n"/>
      <c r="K295" s="649" t="n"/>
      <c r="L295" s="649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84" t="inlineStr">
        <is>
          <t>Сырокопченые колбасы</t>
        </is>
      </c>
      <c r="B296" s="649" t="n"/>
      <c r="C296" s="649" t="n"/>
      <c r="D296" s="649" t="n"/>
      <c r="E296" s="649" t="n"/>
      <c r="F296" s="649" t="n"/>
      <c r="G296" s="649" t="n"/>
      <c r="H296" s="649" t="n"/>
      <c r="I296" s="649" t="n"/>
      <c r="J296" s="649" t="n"/>
      <c r="K296" s="649" t="n"/>
      <c r="L296" s="649" t="n"/>
      <c r="M296" s="649" t="n"/>
      <c r="N296" s="649" t="n"/>
      <c r="O296" s="649" t="n"/>
      <c r="P296" s="649" t="n"/>
      <c r="Q296" s="649" t="n"/>
      <c r="R296" s="649" t="n"/>
      <c r="S296" s="649" t="n"/>
      <c r="T296" s="649" t="n"/>
      <c r="U296" s="649" t="n"/>
      <c r="V296" s="649" t="n"/>
      <c r="W296" s="649" t="n"/>
      <c r="X296" s="649" t="n"/>
      <c r="Y296" s="384" t="n"/>
      <c r="Z296" s="384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85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8.5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93" t="n"/>
      <c r="B298" s="649" t="n"/>
      <c r="C298" s="649" t="n"/>
      <c r="D298" s="649" t="n"/>
      <c r="E298" s="649" t="n"/>
      <c r="F298" s="649" t="n"/>
      <c r="G298" s="649" t="n"/>
      <c r="H298" s="649" t="n"/>
      <c r="I298" s="649" t="n"/>
      <c r="J298" s="649" t="n"/>
      <c r="K298" s="649" t="n"/>
      <c r="L298" s="649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649" t="n"/>
      <c r="B299" s="649" t="n"/>
      <c r="C299" s="649" t="n"/>
      <c r="D299" s="649" t="n"/>
      <c r="E299" s="649" t="n"/>
      <c r="F299" s="649" t="n"/>
      <c r="G299" s="649" t="n"/>
      <c r="H299" s="649" t="n"/>
      <c r="I299" s="649" t="n"/>
      <c r="J299" s="649" t="n"/>
      <c r="K299" s="649" t="n"/>
      <c r="L299" s="649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82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83" t="inlineStr">
        <is>
          <t>Особая</t>
        </is>
      </c>
      <c r="B301" s="649" t="n"/>
      <c r="C301" s="649" t="n"/>
      <c r="D301" s="649" t="n"/>
      <c r="E301" s="649" t="n"/>
      <c r="F301" s="649" t="n"/>
      <c r="G301" s="649" t="n"/>
      <c r="H301" s="649" t="n"/>
      <c r="I301" s="649" t="n"/>
      <c r="J301" s="649" t="n"/>
      <c r="K301" s="649" t="n"/>
      <c r="L301" s="649" t="n"/>
      <c r="M301" s="649" t="n"/>
      <c r="N301" s="649" t="n"/>
      <c r="O301" s="649" t="n"/>
      <c r="P301" s="649" t="n"/>
      <c r="Q301" s="649" t="n"/>
      <c r="R301" s="649" t="n"/>
      <c r="S301" s="649" t="n"/>
      <c r="T301" s="649" t="n"/>
      <c r="U301" s="649" t="n"/>
      <c r="V301" s="649" t="n"/>
      <c r="W301" s="649" t="n"/>
      <c r="X301" s="649" t="n"/>
      <c r="Y301" s="383" t="n"/>
      <c r="Z301" s="383" t="n"/>
    </row>
    <row r="302" ht="14.25" customHeight="1">
      <c r="A302" s="384" t="inlineStr">
        <is>
          <t>Вареные колбасы</t>
        </is>
      </c>
      <c r="B302" s="649" t="n"/>
      <c r="C302" s="649" t="n"/>
      <c r="D302" s="649" t="n"/>
      <c r="E302" s="649" t="n"/>
      <c r="F302" s="649" t="n"/>
      <c r="G302" s="649" t="n"/>
      <c r="H302" s="649" t="n"/>
      <c r="I302" s="649" t="n"/>
      <c r="J302" s="649" t="n"/>
      <c r="K302" s="649" t="n"/>
      <c r="L302" s="649" t="n"/>
      <c r="M302" s="649" t="n"/>
      <c r="N302" s="649" t="n"/>
      <c r="O302" s="649" t="n"/>
      <c r="P302" s="649" t="n"/>
      <c r="Q302" s="649" t="n"/>
      <c r="R302" s="649" t="n"/>
      <c r="S302" s="649" t="n"/>
      <c r="T302" s="649" t="n"/>
      <c r="U302" s="649" t="n"/>
      <c r="V302" s="649" t="n"/>
      <c r="W302" s="649" t="n"/>
      <c r="X302" s="649" t="n"/>
      <c r="Y302" s="384" t="n"/>
      <c r="Z302" s="384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85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3500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85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85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1200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85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85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900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85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85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75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85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10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93" t="n"/>
      <c r="B311" s="649" t="n"/>
      <c r="C311" s="649" t="n"/>
      <c r="D311" s="649" t="n"/>
      <c r="E311" s="649" t="n"/>
      <c r="F311" s="649" t="n"/>
      <c r="G311" s="649" t="n"/>
      <c r="H311" s="649" t="n"/>
      <c r="I311" s="649" t="n"/>
      <c r="J311" s="649" t="n"/>
      <c r="K311" s="649" t="n"/>
      <c r="L311" s="649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649" t="n"/>
      <c r="B312" s="649" t="n"/>
      <c r="C312" s="649" t="n"/>
      <c r="D312" s="649" t="n"/>
      <c r="E312" s="649" t="n"/>
      <c r="F312" s="649" t="n"/>
      <c r="G312" s="649" t="n"/>
      <c r="H312" s="649" t="n"/>
      <c r="I312" s="649" t="n"/>
      <c r="J312" s="649" t="n"/>
      <c r="K312" s="649" t="n"/>
      <c r="L312" s="649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84" t="inlineStr">
        <is>
          <t>Ветчины</t>
        </is>
      </c>
      <c r="B313" s="649" t="n"/>
      <c r="C313" s="649" t="n"/>
      <c r="D313" s="649" t="n"/>
      <c r="E313" s="649" t="n"/>
      <c r="F313" s="649" t="n"/>
      <c r="G313" s="649" t="n"/>
      <c r="H313" s="649" t="n"/>
      <c r="I313" s="649" t="n"/>
      <c r="J313" s="649" t="n"/>
      <c r="K313" s="649" t="n"/>
      <c r="L313" s="649" t="n"/>
      <c r="M313" s="649" t="n"/>
      <c r="N313" s="649" t="n"/>
      <c r="O313" s="649" t="n"/>
      <c r="P313" s="649" t="n"/>
      <c r="Q313" s="649" t="n"/>
      <c r="R313" s="649" t="n"/>
      <c r="S313" s="649" t="n"/>
      <c r="T313" s="649" t="n"/>
      <c r="U313" s="649" t="n"/>
      <c r="V313" s="649" t="n"/>
      <c r="W313" s="649" t="n"/>
      <c r="X313" s="649" t="n"/>
      <c r="Y313" s="384" t="n"/>
      <c r="Z313" s="384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85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1500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85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85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0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93" t="n"/>
      <c r="B317" s="649" t="n"/>
      <c r="C317" s="649" t="n"/>
      <c r="D317" s="649" t="n"/>
      <c r="E317" s="649" t="n"/>
      <c r="F317" s="649" t="n"/>
      <c r="G317" s="649" t="n"/>
      <c r="H317" s="649" t="n"/>
      <c r="I317" s="649" t="n"/>
      <c r="J317" s="649" t="n"/>
      <c r="K317" s="649" t="n"/>
      <c r="L317" s="649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649" t="n"/>
      <c r="B318" s="649" t="n"/>
      <c r="C318" s="649" t="n"/>
      <c r="D318" s="649" t="n"/>
      <c r="E318" s="649" t="n"/>
      <c r="F318" s="649" t="n"/>
      <c r="G318" s="649" t="n"/>
      <c r="H318" s="649" t="n"/>
      <c r="I318" s="649" t="n"/>
      <c r="J318" s="649" t="n"/>
      <c r="K318" s="649" t="n"/>
      <c r="L318" s="649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84" t="inlineStr">
        <is>
          <t>Сосиски</t>
        </is>
      </c>
      <c r="B319" s="649" t="n"/>
      <c r="C319" s="649" t="n"/>
      <c r="D319" s="649" t="n"/>
      <c r="E319" s="649" t="n"/>
      <c r="F319" s="649" t="n"/>
      <c r="G319" s="649" t="n"/>
      <c r="H319" s="649" t="n"/>
      <c r="I319" s="649" t="n"/>
      <c r="J319" s="649" t="n"/>
      <c r="K319" s="649" t="n"/>
      <c r="L319" s="649" t="n"/>
      <c r="M319" s="649" t="n"/>
      <c r="N319" s="649" t="n"/>
      <c r="O319" s="649" t="n"/>
      <c r="P319" s="649" t="n"/>
      <c r="Q319" s="649" t="n"/>
      <c r="R319" s="649" t="n"/>
      <c r="S319" s="649" t="n"/>
      <c r="T319" s="649" t="n"/>
      <c r="U319" s="649" t="n"/>
      <c r="V319" s="649" t="n"/>
      <c r="W319" s="649" t="n"/>
      <c r="X319" s="649" t="n"/>
      <c r="Y319" s="384" t="n"/>
      <c r="Z319" s="384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85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93" t="n"/>
      <c r="B321" s="649" t="n"/>
      <c r="C321" s="649" t="n"/>
      <c r="D321" s="649" t="n"/>
      <c r="E321" s="649" t="n"/>
      <c r="F321" s="649" t="n"/>
      <c r="G321" s="649" t="n"/>
      <c r="H321" s="649" t="n"/>
      <c r="I321" s="649" t="n"/>
      <c r="J321" s="649" t="n"/>
      <c r="K321" s="649" t="n"/>
      <c r="L321" s="649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649" t="n"/>
      <c r="B322" s="649" t="n"/>
      <c r="C322" s="649" t="n"/>
      <c r="D322" s="649" t="n"/>
      <c r="E322" s="649" t="n"/>
      <c r="F322" s="649" t="n"/>
      <c r="G322" s="649" t="n"/>
      <c r="H322" s="649" t="n"/>
      <c r="I322" s="649" t="n"/>
      <c r="J322" s="649" t="n"/>
      <c r="K322" s="649" t="n"/>
      <c r="L322" s="649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84" t="inlineStr">
        <is>
          <t>Сардельки</t>
        </is>
      </c>
      <c r="B323" s="649" t="n"/>
      <c r="C323" s="649" t="n"/>
      <c r="D323" s="649" t="n"/>
      <c r="E323" s="649" t="n"/>
      <c r="F323" s="649" t="n"/>
      <c r="G323" s="649" t="n"/>
      <c r="H323" s="649" t="n"/>
      <c r="I323" s="649" t="n"/>
      <c r="J323" s="649" t="n"/>
      <c r="K323" s="649" t="n"/>
      <c r="L323" s="649" t="n"/>
      <c r="M323" s="649" t="n"/>
      <c r="N323" s="649" t="n"/>
      <c r="O323" s="649" t="n"/>
      <c r="P323" s="649" t="n"/>
      <c r="Q323" s="649" t="n"/>
      <c r="R323" s="649" t="n"/>
      <c r="S323" s="649" t="n"/>
      <c r="T323" s="649" t="n"/>
      <c r="U323" s="649" t="n"/>
      <c r="V323" s="649" t="n"/>
      <c r="W323" s="649" t="n"/>
      <c r="X323" s="649" t="n"/>
      <c r="Y323" s="384" t="n"/>
      <c r="Z323" s="384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85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93" t="n"/>
      <c r="B325" s="649" t="n"/>
      <c r="C325" s="649" t="n"/>
      <c r="D325" s="649" t="n"/>
      <c r="E325" s="649" t="n"/>
      <c r="F325" s="649" t="n"/>
      <c r="G325" s="649" t="n"/>
      <c r="H325" s="649" t="n"/>
      <c r="I325" s="649" t="n"/>
      <c r="J325" s="649" t="n"/>
      <c r="K325" s="649" t="n"/>
      <c r="L325" s="649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649" t="n"/>
      <c r="B326" s="649" t="n"/>
      <c r="C326" s="649" t="n"/>
      <c r="D326" s="649" t="n"/>
      <c r="E326" s="649" t="n"/>
      <c r="F326" s="649" t="n"/>
      <c r="G326" s="649" t="n"/>
      <c r="H326" s="649" t="n"/>
      <c r="I326" s="649" t="n"/>
      <c r="J326" s="649" t="n"/>
      <c r="K326" s="649" t="n"/>
      <c r="L326" s="649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83" t="inlineStr">
        <is>
          <t>Особая Без свинины</t>
        </is>
      </c>
      <c r="B327" s="649" t="n"/>
      <c r="C327" s="649" t="n"/>
      <c r="D327" s="649" t="n"/>
      <c r="E327" s="649" t="n"/>
      <c r="F327" s="649" t="n"/>
      <c r="G327" s="649" t="n"/>
      <c r="H327" s="649" t="n"/>
      <c r="I327" s="649" t="n"/>
      <c r="J327" s="649" t="n"/>
      <c r="K327" s="649" t="n"/>
      <c r="L327" s="649" t="n"/>
      <c r="M327" s="649" t="n"/>
      <c r="N327" s="649" t="n"/>
      <c r="O327" s="649" t="n"/>
      <c r="P327" s="649" t="n"/>
      <c r="Q327" s="649" t="n"/>
      <c r="R327" s="649" t="n"/>
      <c r="S327" s="649" t="n"/>
      <c r="T327" s="649" t="n"/>
      <c r="U327" s="649" t="n"/>
      <c r="V327" s="649" t="n"/>
      <c r="W327" s="649" t="n"/>
      <c r="X327" s="649" t="n"/>
      <c r="Y327" s="383" t="n"/>
      <c r="Z327" s="383" t="n"/>
    </row>
    <row r="328" ht="14.25" customHeight="1">
      <c r="A328" s="384" t="inlineStr">
        <is>
          <t>Вареные колбасы</t>
        </is>
      </c>
      <c r="B328" s="649" t="n"/>
      <c r="C328" s="649" t="n"/>
      <c r="D328" s="649" t="n"/>
      <c r="E328" s="649" t="n"/>
      <c r="F328" s="649" t="n"/>
      <c r="G328" s="649" t="n"/>
      <c r="H328" s="649" t="n"/>
      <c r="I328" s="649" t="n"/>
      <c r="J328" s="649" t="n"/>
      <c r="K328" s="649" t="n"/>
      <c r="L328" s="649" t="n"/>
      <c r="M328" s="649" t="n"/>
      <c r="N328" s="649" t="n"/>
      <c r="O328" s="649" t="n"/>
      <c r="P328" s="649" t="n"/>
      <c r="Q328" s="649" t="n"/>
      <c r="R328" s="649" t="n"/>
      <c r="S328" s="649" t="n"/>
      <c r="T328" s="649" t="n"/>
      <c r="U328" s="649" t="n"/>
      <c r="V328" s="649" t="n"/>
      <c r="W328" s="649" t="n"/>
      <c r="X328" s="649" t="n"/>
      <c r="Y328" s="384" t="n"/>
      <c r="Z328" s="384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85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50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85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85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85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93" t="n"/>
      <c r="B333" s="649" t="n"/>
      <c r="C333" s="649" t="n"/>
      <c r="D333" s="649" t="n"/>
      <c r="E333" s="649" t="n"/>
      <c r="F333" s="649" t="n"/>
      <c r="G333" s="649" t="n"/>
      <c r="H333" s="649" t="n"/>
      <c r="I333" s="649" t="n"/>
      <c r="J333" s="649" t="n"/>
      <c r="K333" s="649" t="n"/>
      <c r="L333" s="649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649" t="n"/>
      <c r="B334" s="649" t="n"/>
      <c r="C334" s="649" t="n"/>
      <c r="D334" s="649" t="n"/>
      <c r="E334" s="649" t="n"/>
      <c r="F334" s="649" t="n"/>
      <c r="G334" s="649" t="n"/>
      <c r="H334" s="649" t="n"/>
      <c r="I334" s="649" t="n"/>
      <c r="J334" s="649" t="n"/>
      <c r="K334" s="649" t="n"/>
      <c r="L334" s="649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84" t="inlineStr">
        <is>
          <t>Копченые колбасы</t>
        </is>
      </c>
      <c r="B335" s="649" t="n"/>
      <c r="C335" s="649" t="n"/>
      <c r="D335" s="649" t="n"/>
      <c r="E335" s="649" t="n"/>
      <c r="F335" s="649" t="n"/>
      <c r="G335" s="649" t="n"/>
      <c r="H335" s="649" t="n"/>
      <c r="I335" s="649" t="n"/>
      <c r="J335" s="649" t="n"/>
      <c r="K335" s="649" t="n"/>
      <c r="L335" s="649" t="n"/>
      <c r="M335" s="649" t="n"/>
      <c r="N335" s="649" t="n"/>
      <c r="O335" s="649" t="n"/>
      <c r="P335" s="649" t="n"/>
      <c r="Q335" s="649" t="n"/>
      <c r="R335" s="649" t="n"/>
      <c r="S335" s="649" t="n"/>
      <c r="T335" s="649" t="n"/>
      <c r="U335" s="649" t="n"/>
      <c r="V335" s="649" t="n"/>
      <c r="W335" s="649" t="n"/>
      <c r="X335" s="649" t="n"/>
      <c r="Y335" s="384" t="n"/>
      <c r="Z335" s="384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85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85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93" t="n"/>
      <c r="B338" s="649" t="n"/>
      <c r="C338" s="649" t="n"/>
      <c r="D338" s="649" t="n"/>
      <c r="E338" s="649" t="n"/>
      <c r="F338" s="649" t="n"/>
      <c r="G338" s="649" t="n"/>
      <c r="H338" s="649" t="n"/>
      <c r="I338" s="649" t="n"/>
      <c r="J338" s="649" t="n"/>
      <c r="K338" s="649" t="n"/>
      <c r="L338" s="649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649" t="n"/>
      <c r="B339" s="649" t="n"/>
      <c r="C339" s="649" t="n"/>
      <c r="D339" s="649" t="n"/>
      <c r="E339" s="649" t="n"/>
      <c r="F339" s="649" t="n"/>
      <c r="G339" s="649" t="n"/>
      <c r="H339" s="649" t="n"/>
      <c r="I339" s="649" t="n"/>
      <c r="J339" s="649" t="n"/>
      <c r="K339" s="649" t="n"/>
      <c r="L339" s="649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84" t="inlineStr">
        <is>
          <t>Сосиски</t>
        </is>
      </c>
      <c r="B340" s="649" t="n"/>
      <c r="C340" s="649" t="n"/>
      <c r="D340" s="649" t="n"/>
      <c r="E340" s="649" t="n"/>
      <c r="F340" s="649" t="n"/>
      <c r="G340" s="649" t="n"/>
      <c r="H340" s="649" t="n"/>
      <c r="I340" s="649" t="n"/>
      <c r="J340" s="649" t="n"/>
      <c r="K340" s="649" t="n"/>
      <c r="L340" s="649" t="n"/>
      <c r="M340" s="649" t="n"/>
      <c r="N340" s="649" t="n"/>
      <c r="O340" s="649" t="n"/>
      <c r="P340" s="649" t="n"/>
      <c r="Q340" s="649" t="n"/>
      <c r="R340" s="649" t="n"/>
      <c r="S340" s="649" t="n"/>
      <c r="T340" s="649" t="n"/>
      <c r="U340" s="649" t="n"/>
      <c r="V340" s="649" t="n"/>
      <c r="W340" s="649" t="n"/>
      <c r="X340" s="649" t="n"/>
      <c r="Y340" s="384" t="n"/>
      <c r="Z340" s="384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85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20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85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85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85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93" t="n"/>
      <c r="B345" s="649" t="n"/>
      <c r="C345" s="649" t="n"/>
      <c r="D345" s="649" t="n"/>
      <c r="E345" s="649" t="n"/>
      <c r="F345" s="649" t="n"/>
      <c r="G345" s="649" t="n"/>
      <c r="H345" s="649" t="n"/>
      <c r="I345" s="649" t="n"/>
      <c r="J345" s="649" t="n"/>
      <c r="K345" s="649" t="n"/>
      <c r="L345" s="649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649" t="n"/>
      <c r="B346" s="649" t="n"/>
      <c r="C346" s="649" t="n"/>
      <c r="D346" s="649" t="n"/>
      <c r="E346" s="649" t="n"/>
      <c r="F346" s="649" t="n"/>
      <c r="G346" s="649" t="n"/>
      <c r="H346" s="649" t="n"/>
      <c r="I346" s="649" t="n"/>
      <c r="J346" s="649" t="n"/>
      <c r="K346" s="649" t="n"/>
      <c r="L346" s="649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84" t="inlineStr">
        <is>
          <t>Сардельки</t>
        </is>
      </c>
      <c r="B347" s="649" t="n"/>
      <c r="C347" s="649" t="n"/>
      <c r="D347" s="649" t="n"/>
      <c r="E347" s="649" t="n"/>
      <c r="F347" s="649" t="n"/>
      <c r="G347" s="649" t="n"/>
      <c r="H347" s="649" t="n"/>
      <c r="I347" s="649" t="n"/>
      <c r="J347" s="649" t="n"/>
      <c r="K347" s="649" t="n"/>
      <c r="L347" s="649" t="n"/>
      <c r="M347" s="649" t="n"/>
      <c r="N347" s="649" t="n"/>
      <c r="O347" s="649" t="n"/>
      <c r="P347" s="649" t="n"/>
      <c r="Q347" s="649" t="n"/>
      <c r="R347" s="649" t="n"/>
      <c r="S347" s="649" t="n"/>
      <c r="T347" s="649" t="n"/>
      <c r="U347" s="649" t="n"/>
      <c r="V347" s="649" t="n"/>
      <c r="W347" s="649" t="n"/>
      <c r="X347" s="649" t="n"/>
      <c r="Y347" s="384" t="n"/>
      <c r="Z347" s="384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85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93" t="n"/>
      <c r="B349" s="649" t="n"/>
      <c r="C349" s="649" t="n"/>
      <c r="D349" s="649" t="n"/>
      <c r="E349" s="649" t="n"/>
      <c r="F349" s="649" t="n"/>
      <c r="G349" s="649" t="n"/>
      <c r="H349" s="649" t="n"/>
      <c r="I349" s="649" t="n"/>
      <c r="J349" s="649" t="n"/>
      <c r="K349" s="649" t="n"/>
      <c r="L349" s="649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649" t="n"/>
      <c r="B350" s="649" t="n"/>
      <c r="C350" s="649" t="n"/>
      <c r="D350" s="649" t="n"/>
      <c r="E350" s="649" t="n"/>
      <c r="F350" s="649" t="n"/>
      <c r="G350" s="649" t="n"/>
      <c r="H350" s="649" t="n"/>
      <c r="I350" s="649" t="n"/>
      <c r="J350" s="649" t="n"/>
      <c r="K350" s="649" t="n"/>
      <c r="L350" s="649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82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83" t="inlineStr">
        <is>
          <t>Филейбургская</t>
        </is>
      </c>
      <c r="B352" s="649" t="n"/>
      <c r="C352" s="649" t="n"/>
      <c r="D352" s="649" t="n"/>
      <c r="E352" s="649" t="n"/>
      <c r="F352" s="649" t="n"/>
      <c r="G352" s="649" t="n"/>
      <c r="H352" s="649" t="n"/>
      <c r="I352" s="649" t="n"/>
      <c r="J352" s="649" t="n"/>
      <c r="K352" s="649" t="n"/>
      <c r="L352" s="649" t="n"/>
      <c r="M352" s="649" t="n"/>
      <c r="N352" s="649" t="n"/>
      <c r="O352" s="649" t="n"/>
      <c r="P352" s="649" t="n"/>
      <c r="Q352" s="649" t="n"/>
      <c r="R352" s="649" t="n"/>
      <c r="S352" s="649" t="n"/>
      <c r="T352" s="649" t="n"/>
      <c r="U352" s="649" t="n"/>
      <c r="V352" s="649" t="n"/>
      <c r="W352" s="649" t="n"/>
      <c r="X352" s="649" t="n"/>
      <c r="Y352" s="383" t="n"/>
      <c r="Z352" s="383" t="n"/>
    </row>
    <row r="353" ht="14.25" customHeight="1">
      <c r="A353" s="384" t="inlineStr">
        <is>
          <t>Вареные колбасы</t>
        </is>
      </c>
      <c r="B353" s="649" t="n"/>
      <c r="C353" s="649" t="n"/>
      <c r="D353" s="649" t="n"/>
      <c r="E353" s="649" t="n"/>
      <c r="F353" s="649" t="n"/>
      <c r="G353" s="649" t="n"/>
      <c r="H353" s="649" t="n"/>
      <c r="I353" s="649" t="n"/>
      <c r="J353" s="649" t="n"/>
      <c r="K353" s="649" t="n"/>
      <c r="L353" s="649" t="n"/>
      <c r="M353" s="649" t="n"/>
      <c r="N353" s="649" t="n"/>
      <c r="O353" s="649" t="n"/>
      <c r="P353" s="649" t="n"/>
      <c r="Q353" s="649" t="n"/>
      <c r="R353" s="649" t="n"/>
      <c r="S353" s="649" t="n"/>
      <c r="T353" s="649" t="n"/>
      <c r="U353" s="649" t="n"/>
      <c r="V353" s="649" t="n"/>
      <c r="W353" s="649" t="n"/>
      <c r="X353" s="649" t="n"/>
      <c r="Y353" s="384" t="n"/>
      <c r="Z353" s="384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85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85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18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93" t="n"/>
      <c r="B356" s="649" t="n"/>
      <c r="C356" s="649" t="n"/>
      <c r="D356" s="649" t="n"/>
      <c r="E356" s="649" t="n"/>
      <c r="F356" s="649" t="n"/>
      <c r="G356" s="649" t="n"/>
      <c r="H356" s="649" t="n"/>
      <c r="I356" s="649" t="n"/>
      <c r="J356" s="649" t="n"/>
      <c r="K356" s="649" t="n"/>
      <c r="L356" s="649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649" t="n"/>
      <c r="B357" s="649" t="n"/>
      <c r="C357" s="649" t="n"/>
      <c r="D357" s="649" t="n"/>
      <c r="E357" s="649" t="n"/>
      <c r="F357" s="649" t="n"/>
      <c r="G357" s="649" t="n"/>
      <c r="H357" s="649" t="n"/>
      <c r="I357" s="649" t="n"/>
      <c r="J357" s="649" t="n"/>
      <c r="K357" s="649" t="n"/>
      <c r="L357" s="649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84" t="inlineStr">
        <is>
          <t>Копченые колбасы</t>
        </is>
      </c>
      <c r="B358" s="649" t="n"/>
      <c r="C358" s="649" t="n"/>
      <c r="D358" s="649" t="n"/>
      <c r="E358" s="649" t="n"/>
      <c r="F358" s="649" t="n"/>
      <c r="G358" s="649" t="n"/>
      <c r="H358" s="649" t="n"/>
      <c r="I358" s="649" t="n"/>
      <c r="J358" s="649" t="n"/>
      <c r="K358" s="649" t="n"/>
      <c r="L358" s="649" t="n"/>
      <c r="M358" s="649" t="n"/>
      <c r="N358" s="649" t="n"/>
      <c r="O358" s="649" t="n"/>
      <c r="P358" s="649" t="n"/>
      <c r="Q358" s="649" t="n"/>
      <c r="R358" s="649" t="n"/>
      <c r="S358" s="649" t="n"/>
      <c r="T358" s="649" t="n"/>
      <c r="U358" s="649" t="n"/>
      <c r="V358" s="649" t="n"/>
      <c r="W358" s="649" t="n"/>
      <c r="X358" s="649" t="n"/>
      <c r="Y358" s="384" t="n"/>
      <c r="Z358" s="384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85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100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85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85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100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85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84.00000000000001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85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85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105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85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85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105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85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85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85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85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105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85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93" t="n"/>
      <c r="B372" s="649" t="n"/>
      <c r="C372" s="649" t="n"/>
      <c r="D372" s="649" t="n"/>
      <c r="E372" s="649" t="n"/>
      <c r="F372" s="649" t="n"/>
      <c r="G372" s="649" t="n"/>
      <c r="H372" s="649" t="n"/>
      <c r="I372" s="649" t="n"/>
      <c r="J372" s="649" t="n"/>
      <c r="K372" s="649" t="n"/>
      <c r="L372" s="649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649" t="n"/>
      <c r="B373" s="649" t="n"/>
      <c r="C373" s="649" t="n"/>
      <c r="D373" s="649" t="n"/>
      <c r="E373" s="649" t="n"/>
      <c r="F373" s="649" t="n"/>
      <c r="G373" s="649" t="n"/>
      <c r="H373" s="649" t="n"/>
      <c r="I373" s="649" t="n"/>
      <c r="J373" s="649" t="n"/>
      <c r="K373" s="649" t="n"/>
      <c r="L373" s="649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84" t="inlineStr">
        <is>
          <t>Сосиски</t>
        </is>
      </c>
      <c r="B374" s="649" t="n"/>
      <c r="C374" s="649" t="n"/>
      <c r="D374" s="649" t="n"/>
      <c r="E374" s="649" t="n"/>
      <c r="F374" s="649" t="n"/>
      <c r="G374" s="649" t="n"/>
      <c r="H374" s="649" t="n"/>
      <c r="I374" s="649" t="n"/>
      <c r="J374" s="649" t="n"/>
      <c r="K374" s="649" t="n"/>
      <c r="L374" s="649" t="n"/>
      <c r="M374" s="649" t="n"/>
      <c r="N374" s="649" t="n"/>
      <c r="O374" s="649" t="n"/>
      <c r="P374" s="649" t="n"/>
      <c r="Q374" s="649" t="n"/>
      <c r="R374" s="649" t="n"/>
      <c r="S374" s="649" t="n"/>
      <c r="T374" s="649" t="n"/>
      <c r="U374" s="649" t="n"/>
      <c r="V374" s="649" t="n"/>
      <c r="W374" s="649" t="n"/>
      <c r="X374" s="649" t="n"/>
      <c r="Y374" s="384" t="n"/>
      <c r="Z374" s="384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85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85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85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85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93" t="n"/>
      <c r="B379" s="649" t="n"/>
      <c r="C379" s="649" t="n"/>
      <c r="D379" s="649" t="n"/>
      <c r="E379" s="649" t="n"/>
      <c r="F379" s="649" t="n"/>
      <c r="G379" s="649" t="n"/>
      <c r="H379" s="649" t="n"/>
      <c r="I379" s="649" t="n"/>
      <c r="J379" s="649" t="n"/>
      <c r="K379" s="649" t="n"/>
      <c r="L379" s="649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649" t="n"/>
      <c r="B380" s="649" t="n"/>
      <c r="C380" s="649" t="n"/>
      <c r="D380" s="649" t="n"/>
      <c r="E380" s="649" t="n"/>
      <c r="F380" s="649" t="n"/>
      <c r="G380" s="649" t="n"/>
      <c r="H380" s="649" t="n"/>
      <c r="I380" s="649" t="n"/>
      <c r="J380" s="649" t="n"/>
      <c r="K380" s="649" t="n"/>
      <c r="L380" s="649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84" t="inlineStr">
        <is>
          <t>Сардельки</t>
        </is>
      </c>
      <c r="B381" s="649" t="n"/>
      <c r="C381" s="649" t="n"/>
      <c r="D381" s="649" t="n"/>
      <c r="E381" s="649" t="n"/>
      <c r="F381" s="649" t="n"/>
      <c r="G381" s="649" t="n"/>
      <c r="H381" s="649" t="n"/>
      <c r="I381" s="649" t="n"/>
      <c r="J381" s="649" t="n"/>
      <c r="K381" s="649" t="n"/>
      <c r="L381" s="649" t="n"/>
      <c r="M381" s="649" t="n"/>
      <c r="N381" s="649" t="n"/>
      <c r="O381" s="649" t="n"/>
      <c r="P381" s="649" t="n"/>
      <c r="Q381" s="649" t="n"/>
      <c r="R381" s="649" t="n"/>
      <c r="S381" s="649" t="n"/>
      <c r="T381" s="649" t="n"/>
      <c r="U381" s="649" t="n"/>
      <c r="V381" s="649" t="n"/>
      <c r="W381" s="649" t="n"/>
      <c r="X381" s="649" t="n"/>
      <c r="Y381" s="384" t="n"/>
      <c r="Z381" s="384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85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93" t="n"/>
      <c r="B383" s="649" t="n"/>
      <c r="C383" s="649" t="n"/>
      <c r="D383" s="649" t="n"/>
      <c r="E383" s="649" t="n"/>
      <c r="F383" s="649" t="n"/>
      <c r="G383" s="649" t="n"/>
      <c r="H383" s="649" t="n"/>
      <c r="I383" s="649" t="n"/>
      <c r="J383" s="649" t="n"/>
      <c r="K383" s="649" t="n"/>
      <c r="L383" s="649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649" t="n"/>
      <c r="B384" s="649" t="n"/>
      <c r="C384" s="649" t="n"/>
      <c r="D384" s="649" t="n"/>
      <c r="E384" s="649" t="n"/>
      <c r="F384" s="649" t="n"/>
      <c r="G384" s="649" t="n"/>
      <c r="H384" s="649" t="n"/>
      <c r="I384" s="649" t="n"/>
      <c r="J384" s="649" t="n"/>
      <c r="K384" s="649" t="n"/>
      <c r="L384" s="649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84" t="inlineStr">
        <is>
          <t>Сырокопченые колбасы</t>
        </is>
      </c>
      <c r="B385" s="649" t="n"/>
      <c r="C385" s="649" t="n"/>
      <c r="D385" s="649" t="n"/>
      <c r="E385" s="649" t="n"/>
      <c r="F385" s="649" t="n"/>
      <c r="G385" s="649" t="n"/>
      <c r="H385" s="649" t="n"/>
      <c r="I385" s="649" t="n"/>
      <c r="J385" s="649" t="n"/>
      <c r="K385" s="649" t="n"/>
      <c r="L385" s="649" t="n"/>
      <c r="M385" s="649" t="n"/>
      <c r="N385" s="649" t="n"/>
      <c r="O385" s="649" t="n"/>
      <c r="P385" s="649" t="n"/>
      <c r="Q385" s="649" t="n"/>
      <c r="R385" s="649" t="n"/>
      <c r="S385" s="649" t="n"/>
      <c r="T385" s="649" t="n"/>
      <c r="U385" s="649" t="n"/>
      <c r="V385" s="649" t="n"/>
      <c r="W385" s="649" t="n"/>
      <c r="X385" s="649" t="n"/>
      <c r="Y385" s="384" t="n"/>
      <c r="Z385" s="384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85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85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85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85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200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93" t="n"/>
      <c r="B390" s="649" t="n"/>
      <c r="C390" s="649" t="n"/>
      <c r="D390" s="649" t="n"/>
      <c r="E390" s="649" t="n"/>
      <c r="F390" s="649" t="n"/>
      <c r="G390" s="649" t="n"/>
      <c r="H390" s="649" t="n"/>
      <c r="I390" s="649" t="n"/>
      <c r="J390" s="649" t="n"/>
      <c r="K390" s="649" t="n"/>
      <c r="L390" s="649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649" t="n"/>
      <c r="B391" s="649" t="n"/>
      <c r="C391" s="649" t="n"/>
      <c r="D391" s="649" t="n"/>
      <c r="E391" s="649" t="n"/>
      <c r="F391" s="649" t="n"/>
      <c r="G391" s="649" t="n"/>
      <c r="H391" s="649" t="n"/>
      <c r="I391" s="649" t="n"/>
      <c r="J391" s="649" t="n"/>
      <c r="K391" s="649" t="n"/>
      <c r="L391" s="649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6.5" customHeight="1">
      <c r="A392" s="383" t="inlineStr">
        <is>
          <t>Балыкбургская</t>
        </is>
      </c>
      <c r="B392" s="649" t="n"/>
      <c r="C392" s="649" t="n"/>
      <c r="D392" s="649" t="n"/>
      <c r="E392" s="649" t="n"/>
      <c r="F392" s="649" t="n"/>
      <c r="G392" s="649" t="n"/>
      <c r="H392" s="649" t="n"/>
      <c r="I392" s="649" t="n"/>
      <c r="J392" s="649" t="n"/>
      <c r="K392" s="649" t="n"/>
      <c r="L392" s="649" t="n"/>
      <c r="M392" s="649" t="n"/>
      <c r="N392" s="649" t="n"/>
      <c r="O392" s="649" t="n"/>
      <c r="P392" s="649" t="n"/>
      <c r="Q392" s="649" t="n"/>
      <c r="R392" s="649" t="n"/>
      <c r="S392" s="649" t="n"/>
      <c r="T392" s="649" t="n"/>
      <c r="U392" s="649" t="n"/>
      <c r="V392" s="649" t="n"/>
      <c r="W392" s="649" t="n"/>
      <c r="X392" s="649" t="n"/>
      <c r="Y392" s="383" t="n"/>
      <c r="Z392" s="383" t="n"/>
    </row>
    <row r="393" ht="14.25" customHeight="1">
      <c r="A393" s="384" t="inlineStr">
        <is>
          <t>Ветчины</t>
        </is>
      </c>
      <c r="B393" s="649" t="n"/>
      <c r="C393" s="649" t="n"/>
      <c r="D393" s="649" t="n"/>
      <c r="E393" s="649" t="n"/>
      <c r="F393" s="649" t="n"/>
      <c r="G393" s="649" t="n"/>
      <c r="H393" s="649" t="n"/>
      <c r="I393" s="649" t="n"/>
      <c r="J393" s="649" t="n"/>
      <c r="K393" s="649" t="n"/>
      <c r="L393" s="649" t="n"/>
      <c r="M393" s="649" t="n"/>
      <c r="N393" s="649" t="n"/>
      <c r="O393" s="649" t="n"/>
      <c r="P393" s="649" t="n"/>
      <c r="Q393" s="649" t="n"/>
      <c r="R393" s="649" t="n"/>
      <c r="S393" s="649" t="n"/>
      <c r="T393" s="649" t="n"/>
      <c r="U393" s="649" t="n"/>
      <c r="V393" s="649" t="n"/>
      <c r="W393" s="649" t="n"/>
      <c r="X393" s="649" t="n"/>
      <c r="Y393" s="384" t="n"/>
      <c r="Z393" s="384" t="n"/>
    </row>
    <row r="394" ht="27" customHeight="1">
      <c r="A394" s="64" t="inlineStr">
        <is>
          <t>SU002542</t>
        </is>
      </c>
      <c r="B394" s="64" t="inlineStr">
        <is>
          <t>P002847</t>
        </is>
      </c>
      <c r="C394" s="37" t="n">
        <v>4301020196</v>
      </c>
      <c r="D394" s="385" t="n">
        <v>4607091389388</v>
      </c>
      <c r="E394" s="661" t="n"/>
      <c r="F394" s="693" t="n">
        <v>1.3</v>
      </c>
      <c r="G394" s="38" t="n">
        <v>4</v>
      </c>
      <c r="H394" s="693" t="n">
        <v>5.2</v>
      </c>
      <c r="I394" s="693" t="n">
        <v>5.608</v>
      </c>
      <c r="J394" s="38" t="n">
        <v>104</v>
      </c>
      <c r="K394" s="38" t="inlineStr">
        <is>
          <t>8</t>
        </is>
      </c>
      <c r="L394" s="39" t="inlineStr">
        <is>
          <t>СК3</t>
        </is>
      </c>
      <c r="M394" s="38" t="n">
        <v>35</v>
      </c>
      <c r="N394" s="91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IFERROR(IF(W394=0,"",ROUNDUP(W394/H394,0)*0.01196),"")</f>
        <v/>
      </c>
      <c r="Y394" s="69" t="inlineStr"/>
      <c r="Z394" s="70" t="inlineStr"/>
      <c r="AD394" s="71" t="n"/>
      <c r="BA394" s="285" t="inlineStr">
        <is>
          <t>КИ</t>
        </is>
      </c>
    </row>
    <row r="395" ht="27" customHeight="1">
      <c r="A395" s="64" t="inlineStr">
        <is>
          <t>SU002319</t>
        </is>
      </c>
      <c r="B395" s="64" t="inlineStr">
        <is>
          <t>P002597</t>
        </is>
      </c>
      <c r="C395" s="37" t="n">
        <v>4301020185</v>
      </c>
      <c r="D395" s="385" t="n">
        <v>4607091389364</v>
      </c>
      <c r="E395" s="661" t="n"/>
      <c r="F395" s="693" t="n">
        <v>0.42</v>
      </c>
      <c r="G395" s="38" t="n">
        <v>6</v>
      </c>
      <c r="H395" s="693" t="n">
        <v>2.52</v>
      </c>
      <c r="I395" s="693" t="n">
        <v>2.75</v>
      </c>
      <c r="J395" s="38" t="n">
        <v>156</v>
      </c>
      <c r="K395" s="38" t="inlineStr">
        <is>
          <t>12</t>
        </is>
      </c>
      <c r="L395" s="39" t="inlineStr">
        <is>
          <t>СК3</t>
        </is>
      </c>
      <c r="M395" s="38" t="n">
        <v>35</v>
      </c>
      <c r="N395" s="91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5" s="695" t="n"/>
      <c r="P395" s="695" t="n"/>
      <c r="Q395" s="695" t="n"/>
      <c r="R395" s="661" t="n"/>
      <c r="S395" s="40" t="inlineStr"/>
      <c r="T395" s="40" t="inlineStr"/>
      <c r="U395" s="41" t="inlineStr">
        <is>
          <t>кг</t>
        </is>
      </c>
      <c r="V395" s="696" t="n">
        <v>0</v>
      </c>
      <c r="W395" s="697">
        <f>IFERROR(IF(V395="",0,CEILING((V395/$H395),1)*$H395),"")</f>
        <v/>
      </c>
      <c r="X395" s="42">
        <f>IFERROR(IF(W395=0,"",ROUNDUP(W395/H395,0)*0.00753),"")</f>
        <v/>
      </c>
      <c r="Y395" s="69" t="inlineStr"/>
      <c r="Z395" s="70" t="inlineStr"/>
      <c r="AD395" s="71" t="n"/>
      <c r="BA395" s="286" t="inlineStr">
        <is>
          <t>КИ</t>
        </is>
      </c>
    </row>
    <row r="396">
      <c r="A396" s="393" t="n"/>
      <c r="B396" s="649" t="n"/>
      <c r="C396" s="649" t="n"/>
      <c r="D396" s="649" t="n"/>
      <c r="E396" s="649" t="n"/>
      <c r="F396" s="649" t="n"/>
      <c r="G396" s="649" t="n"/>
      <c r="H396" s="649" t="n"/>
      <c r="I396" s="649" t="n"/>
      <c r="J396" s="649" t="n"/>
      <c r="K396" s="649" t="n"/>
      <c r="L396" s="649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кор</t>
        </is>
      </c>
      <c r="V396" s="700">
        <f>IFERROR(V394/H394,"0")+IFERROR(V395/H395,"0")</f>
        <v/>
      </c>
      <c r="W396" s="700">
        <f>IFERROR(W394/H394,"0")+IFERROR(W395/H395,"0")</f>
        <v/>
      </c>
      <c r="X396" s="700">
        <f>IFERROR(IF(X394="",0,X394),"0")+IFERROR(IF(X395="",0,X395),"0")</f>
        <v/>
      </c>
      <c r="Y396" s="701" t="n"/>
      <c r="Z396" s="701" t="n"/>
    </row>
    <row r="397">
      <c r="A397" s="649" t="n"/>
      <c r="B397" s="649" t="n"/>
      <c r="C397" s="649" t="n"/>
      <c r="D397" s="649" t="n"/>
      <c r="E397" s="649" t="n"/>
      <c r="F397" s="649" t="n"/>
      <c r="G397" s="649" t="n"/>
      <c r="H397" s="649" t="n"/>
      <c r="I397" s="649" t="n"/>
      <c r="J397" s="649" t="n"/>
      <c r="K397" s="649" t="n"/>
      <c r="L397" s="649" t="n"/>
      <c r="M397" s="698" t="n"/>
      <c r="N397" s="699" t="inlineStr">
        <is>
          <t>Итого</t>
        </is>
      </c>
      <c r="O397" s="669" t="n"/>
      <c r="P397" s="669" t="n"/>
      <c r="Q397" s="669" t="n"/>
      <c r="R397" s="669" t="n"/>
      <c r="S397" s="669" t="n"/>
      <c r="T397" s="670" t="n"/>
      <c r="U397" s="43" t="inlineStr">
        <is>
          <t>кг</t>
        </is>
      </c>
      <c r="V397" s="700">
        <f>IFERROR(SUM(V394:V395),"0")</f>
        <v/>
      </c>
      <c r="W397" s="700">
        <f>IFERROR(SUM(W394:W395),"0")</f>
        <v/>
      </c>
      <c r="X397" s="43" t="n"/>
      <c r="Y397" s="701" t="n"/>
      <c r="Z397" s="701" t="n"/>
    </row>
    <row r="398" ht="14.25" customHeight="1">
      <c r="A398" s="384" t="inlineStr">
        <is>
          <t>Копченые колбасы</t>
        </is>
      </c>
      <c r="B398" s="649" t="n"/>
      <c r="C398" s="649" t="n"/>
      <c r="D398" s="649" t="n"/>
      <c r="E398" s="649" t="n"/>
      <c r="F398" s="649" t="n"/>
      <c r="G398" s="649" t="n"/>
      <c r="H398" s="649" t="n"/>
      <c r="I398" s="649" t="n"/>
      <c r="J398" s="649" t="n"/>
      <c r="K398" s="649" t="n"/>
      <c r="L398" s="649" t="n"/>
      <c r="M398" s="649" t="n"/>
      <c r="N398" s="649" t="n"/>
      <c r="O398" s="649" t="n"/>
      <c r="P398" s="649" t="n"/>
      <c r="Q398" s="649" t="n"/>
      <c r="R398" s="649" t="n"/>
      <c r="S398" s="649" t="n"/>
      <c r="T398" s="649" t="n"/>
      <c r="U398" s="649" t="n"/>
      <c r="V398" s="649" t="n"/>
      <c r="W398" s="649" t="n"/>
      <c r="X398" s="649" t="n"/>
      <c r="Y398" s="384" t="n"/>
      <c r="Z398" s="384" t="n"/>
    </row>
    <row r="399" ht="27" customHeight="1">
      <c r="A399" s="64" t="inlineStr">
        <is>
          <t>SU002612</t>
        </is>
      </c>
      <c r="B399" s="64" t="inlineStr">
        <is>
          <t>P003140</t>
        </is>
      </c>
      <c r="C399" s="37" t="n">
        <v>4301031212</v>
      </c>
      <c r="D399" s="385" t="n">
        <v>4607091389739</v>
      </c>
      <c r="E399" s="661" t="n"/>
      <c r="F399" s="693" t="n">
        <v>0.7</v>
      </c>
      <c r="G399" s="38" t="n">
        <v>6</v>
      </c>
      <c r="H399" s="693" t="n">
        <v>4.2</v>
      </c>
      <c r="I399" s="693" t="n">
        <v>4.43</v>
      </c>
      <c r="J399" s="38" t="n">
        <v>156</v>
      </c>
      <c r="K399" s="38" t="inlineStr">
        <is>
          <t>12</t>
        </is>
      </c>
      <c r="L399" s="39" t="inlineStr">
        <is>
          <t>СК1</t>
        </is>
      </c>
      <c r="M399" s="38" t="n">
        <v>45</v>
      </c>
      <c r="N399" s="91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150</v>
      </c>
      <c r="W399" s="697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SU003071</t>
        </is>
      </c>
      <c r="B400" s="64" t="inlineStr">
        <is>
          <t>P003612</t>
        </is>
      </c>
      <c r="C400" s="37" t="n">
        <v>4301031247</v>
      </c>
      <c r="D400" s="385" t="n">
        <v>4680115883048</v>
      </c>
      <c r="E400" s="661" t="n"/>
      <c r="F400" s="693" t="n">
        <v>1</v>
      </c>
      <c r="G400" s="38" t="n">
        <v>4</v>
      </c>
      <c r="H400" s="693" t="n">
        <v>4</v>
      </c>
      <c r="I400" s="693" t="n">
        <v>4.21</v>
      </c>
      <c r="J400" s="38" t="n">
        <v>120</v>
      </c>
      <c r="K400" s="38" t="inlineStr">
        <is>
          <t>12</t>
        </is>
      </c>
      <c r="L400" s="39" t="inlineStr">
        <is>
          <t>СК2</t>
        </is>
      </c>
      <c r="M400" s="38" t="n">
        <v>40</v>
      </c>
      <c r="N400" s="91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SU002545</t>
        </is>
      </c>
      <c r="B401" s="64" t="inlineStr">
        <is>
          <t>P003137</t>
        </is>
      </c>
      <c r="C401" s="37" t="n">
        <v>4301031176</v>
      </c>
      <c r="D401" s="385" t="n">
        <v>4607091389425</v>
      </c>
      <c r="E401" s="661" t="n"/>
      <c r="F401" s="693" t="n">
        <v>0.35</v>
      </c>
      <c r="G401" s="38" t="n">
        <v>6</v>
      </c>
      <c r="H401" s="693" t="n">
        <v>2.1</v>
      </c>
      <c r="I401" s="69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1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1" s="695" t="n"/>
      <c r="P401" s="695" t="n"/>
      <c r="Q401" s="695" t="n"/>
      <c r="R401" s="661" t="n"/>
      <c r="S401" s="40" t="inlineStr"/>
      <c r="T401" s="40" t="inlineStr"/>
      <c r="U401" s="41" t="inlineStr">
        <is>
          <t>кг</t>
        </is>
      </c>
      <c r="V401" s="696" t="n">
        <v>0</v>
      </c>
      <c r="W401" s="69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SU002917</t>
        </is>
      </c>
      <c r="B402" s="64" t="inlineStr">
        <is>
          <t>P003343</t>
        </is>
      </c>
      <c r="C402" s="37" t="n">
        <v>4301031215</v>
      </c>
      <c r="D402" s="385" t="n">
        <v>4680115882911</v>
      </c>
      <c r="E402" s="661" t="n"/>
      <c r="F402" s="693" t="n">
        <v>0.4</v>
      </c>
      <c r="G402" s="38" t="n">
        <v>6</v>
      </c>
      <c r="H402" s="693" t="n">
        <v>2.4</v>
      </c>
      <c r="I402" s="693" t="n">
        <v>2.53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918" t="inlineStr">
        <is>
          <t>П/к колбасы «Балыкбургская по-баварски» Фикс.вес 0,4 н/о мгс ТМ «Баварушка»</t>
        </is>
      </c>
      <c r="O402" s="695" t="n"/>
      <c r="P402" s="695" t="n"/>
      <c r="Q402" s="695" t="n"/>
      <c r="R402" s="661" t="n"/>
      <c r="S402" s="40" t="inlineStr"/>
      <c r="T402" s="40" t="inlineStr"/>
      <c r="U402" s="41" t="inlineStr">
        <is>
          <t>кг</t>
        </is>
      </c>
      <c r="V402" s="696" t="n">
        <v>0</v>
      </c>
      <c r="W402" s="69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SU002726</t>
        </is>
      </c>
      <c r="B403" s="64" t="inlineStr">
        <is>
          <t>P003095</t>
        </is>
      </c>
      <c r="C403" s="37" t="n">
        <v>4301031167</v>
      </c>
      <c r="D403" s="385" t="n">
        <v>4680115880771</v>
      </c>
      <c r="E403" s="661" t="n"/>
      <c r="F403" s="693" t="n">
        <v>0.28</v>
      </c>
      <c r="G403" s="38" t="n">
        <v>6</v>
      </c>
      <c r="H403" s="693" t="n">
        <v>1.68</v>
      </c>
      <c r="I403" s="693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1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3" s="695" t="n"/>
      <c r="P403" s="695" t="n"/>
      <c r="Q403" s="695" t="n"/>
      <c r="R403" s="661" t="n"/>
      <c r="S403" s="40" t="inlineStr"/>
      <c r="T403" s="40" t="inlineStr"/>
      <c r="U403" s="41" t="inlineStr">
        <is>
          <t>кг</t>
        </is>
      </c>
      <c r="V403" s="696" t="n">
        <v>0</v>
      </c>
      <c r="W403" s="697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SU002604</t>
        </is>
      </c>
      <c r="B404" s="64" t="inlineStr">
        <is>
          <t>P003135</t>
        </is>
      </c>
      <c r="C404" s="37" t="n">
        <v>4301031173</v>
      </c>
      <c r="D404" s="385" t="n">
        <v>4607091389500</v>
      </c>
      <c r="E404" s="661" t="n"/>
      <c r="F404" s="693" t="n">
        <v>0.35</v>
      </c>
      <c r="G404" s="38" t="n">
        <v>6</v>
      </c>
      <c r="H404" s="693" t="n">
        <v>2.1</v>
      </c>
      <c r="I404" s="693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2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35</v>
      </c>
      <c r="W404" s="697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 ht="27" customHeight="1">
      <c r="A405" s="64" t="inlineStr">
        <is>
          <t>SU002358</t>
        </is>
      </c>
      <c r="B405" s="64" t="inlineStr">
        <is>
          <t>P002642</t>
        </is>
      </c>
      <c r="C405" s="37" t="n">
        <v>4301031103</v>
      </c>
      <c r="D405" s="385" t="n">
        <v>4680115881983</v>
      </c>
      <c r="E405" s="661" t="n"/>
      <c r="F405" s="693" t="n">
        <v>0.28</v>
      </c>
      <c r="G405" s="38" t="n">
        <v>4</v>
      </c>
      <c r="H405" s="693" t="n">
        <v>1.12</v>
      </c>
      <c r="I405" s="693" t="n">
        <v>1.252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2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3" t="inlineStr">
        <is>
          <t>КИ</t>
        </is>
      </c>
    </row>
    <row r="406">
      <c r="A406" s="393" t="n"/>
      <c r="B406" s="649" t="n"/>
      <c r="C406" s="649" t="n"/>
      <c r="D406" s="649" t="n"/>
      <c r="E406" s="649" t="n"/>
      <c r="F406" s="649" t="n"/>
      <c r="G406" s="649" t="n"/>
      <c r="H406" s="649" t="n"/>
      <c r="I406" s="649" t="n"/>
      <c r="J406" s="649" t="n"/>
      <c r="K406" s="649" t="n"/>
      <c r="L406" s="649" t="n"/>
      <c r="M406" s="698" t="n"/>
      <c r="N406" s="699" t="inlineStr">
        <is>
          <t>Итого</t>
        </is>
      </c>
      <c r="O406" s="669" t="n"/>
      <c r="P406" s="669" t="n"/>
      <c r="Q406" s="669" t="n"/>
      <c r="R406" s="669" t="n"/>
      <c r="S406" s="669" t="n"/>
      <c r="T406" s="670" t="n"/>
      <c r="U406" s="43" t="inlineStr">
        <is>
          <t>кор</t>
        </is>
      </c>
      <c r="V406" s="700">
        <f>IFERROR(V399/H399,"0")+IFERROR(V400/H400,"0")+IFERROR(V401/H401,"0")+IFERROR(V402/H402,"0")+IFERROR(V403/H403,"0")+IFERROR(V404/H404,"0")+IFERROR(V405/H405,"0")</f>
        <v/>
      </c>
      <c r="W406" s="700">
        <f>IFERROR(W399/H399,"0")+IFERROR(W400/H400,"0")+IFERROR(W401/H401,"0")+IFERROR(W402/H402,"0")+IFERROR(W403/H403,"0")+IFERROR(W404/H404,"0")+IFERROR(W405/H405,"0")</f>
        <v/>
      </c>
      <c r="X406" s="700">
        <f>IFERROR(IF(X399="",0,X399),"0")+IFERROR(IF(X400="",0,X400),"0")+IFERROR(IF(X401="",0,X401),"0")+IFERROR(IF(X402="",0,X402),"0")+IFERROR(IF(X403="",0,X403),"0")+IFERROR(IF(X404="",0,X404),"0")+IFERROR(IF(X405="",0,X405),"0")</f>
        <v/>
      </c>
      <c r="Y406" s="701" t="n"/>
      <c r="Z406" s="701" t="n"/>
    </row>
    <row r="407">
      <c r="A407" s="649" t="n"/>
      <c r="B407" s="649" t="n"/>
      <c r="C407" s="649" t="n"/>
      <c r="D407" s="649" t="n"/>
      <c r="E407" s="649" t="n"/>
      <c r="F407" s="649" t="n"/>
      <c r="G407" s="649" t="n"/>
      <c r="H407" s="649" t="n"/>
      <c r="I407" s="649" t="n"/>
      <c r="J407" s="649" t="n"/>
      <c r="K407" s="649" t="n"/>
      <c r="L407" s="649" t="n"/>
      <c r="M407" s="698" t="n"/>
      <c r="N407" s="699" t="inlineStr">
        <is>
          <t>Итого</t>
        </is>
      </c>
      <c r="O407" s="669" t="n"/>
      <c r="P407" s="669" t="n"/>
      <c r="Q407" s="669" t="n"/>
      <c r="R407" s="669" t="n"/>
      <c r="S407" s="669" t="n"/>
      <c r="T407" s="670" t="n"/>
      <c r="U407" s="43" t="inlineStr">
        <is>
          <t>кг</t>
        </is>
      </c>
      <c r="V407" s="700">
        <f>IFERROR(SUM(V399:V405),"0")</f>
        <v/>
      </c>
      <c r="W407" s="700">
        <f>IFERROR(SUM(W399:W405),"0")</f>
        <v/>
      </c>
      <c r="X407" s="43" t="n"/>
      <c r="Y407" s="701" t="n"/>
      <c r="Z407" s="701" t="n"/>
    </row>
    <row r="408" ht="14.25" customHeight="1">
      <c r="A408" s="384" t="inlineStr">
        <is>
          <t>Сыровяленые колбасы</t>
        </is>
      </c>
      <c r="B408" s="649" t="n"/>
      <c r="C408" s="649" t="n"/>
      <c r="D408" s="649" t="n"/>
      <c r="E408" s="649" t="n"/>
      <c r="F408" s="649" t="n"/>
      <c r="G408" s="649" t="n"/>
      <c r="H408" s="649" t="n"/>
      <c r="I408" s="649" t="n"/>
      <c r="J408" s="649" t="n"/>
      <c r="K408" s="649" t="n"/>
      <c r="L408" s="649" t="n"/>
      <c r="M408" s="649" t="n"/>
      <c r="N408" s="649" t="n"/>
      <c r="O408" s="649" t="n"/>
      <c r="P408" s="649" t="n"/>
      <c r="Q408" s="649" t="n"/>
      <c r="R408" s="649" t="n"/>
      <c r="S408" s="649" t="n"/>
      <c r="T408" s="649" t="n"/>
      <c r="U408" s="649" t="n"/>
      <c r="V408" s="649" t="n"/>
      <c r="W408" s="649" t="n"/>
      <c r="X408" s="649" t="n"/>
      <c r="Y408" s="384" t="n"/>
      <c r="Z408" s="384" t="n"/>
    </row>
    <row r="409" ht="27" customHeight="1">
      <c r="A409" s="64" t="inlineStr">
        <is>
          <t>SU003279</t>
        </is>
      </c>
      <c r="B409" s="64" t="inlineStr">
        <is>
          <t>P003773</t>
        </is>
      </c>
      <c r="C409" s="37" t="n">
        <v>4301170010</v>
      </c>
      <c r="D409" s="385" t="n">
        <v>4680115884090</v>
      </c>
      <c r="E409" s="661" t="n"/>
      <c r="F409" s="693" t="n">
        <v>0.11</v>
      </c>
      <c r="G409" s="38" t="n">
        <v>12</v>
      </c>
      <c r="H409" s="693" t="n">
        <v>1.32</v>
      </c>
      <c r="I409" s="693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22" t="inlineStr">
        <is>
          <t>с/в колбасы «Балыкбургская с мраморным балыком» ф/в 0,11 н/о ТМ «Баварушка»</t>
        </is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4" t="inlineStr">
        <is>
          <t>КИ</t>
        </is>
      </c>
    </row>
    <row r="410">
      <c r="A410" s="393" t="n"/>
      <c r="B410" s="649" t="n"/>
      <c r="C410" s="649" t="n"/>
      <c r="D410" s="649" t="n"/>
      <c r="E410" s="649" t="n"/>
      <c r="F410" s="649" t="n"/>
      <c r="G410" s="649" t="n"/>
      <c r="H410" s="649" t="n"/>
      <c r="I410" s="649" t="n"/>
      <c r="J410" s="649" t="n"/>
      <c r="K410" s="649" t="n"/>
      <c r="L410" s="649" t="n"/>
      <c r="M410" s="698" t="n"/>
      <c r="N410" s="699" t="inlineStr">
        <is>
          <t>Итого</t>
        </is>
      </c>
      <c r="O410" s="669" t="n"/>
      <c r="P410" s="669" t="n"/>
      <c r="Q410" s="669" t="n"/>
      <c r="R410" s="669" t="n"/>
      <c r="S410" s="669" t="n"/>
      <c r="T410" s="670" t="n"/>
      <c r="U410" s="43" t="inlineStr">
        <is>
          <t>кор</t>
        </is>
      </c>
      <c r="V410" s="700">
        <f>IFERROR(V409/H409,"0")</f>
        <v/>
      </c>
      <c r="W410" s="700">
        <f>IFERROR(W409/H409,"0")</f>
        <v/>
      </c>
      <c r="X410" s="700">
        <f>IFERROR(IF(X409="",0,X409),"0")</f>
        <v/>
      </c>
      <c r="Y410" s="701" t="n"/>
      <c r="Z410" s="701" t="n"/>
    </row>
    <row r="411">
      <c r="A411" s="649" t="n"/>
      <c r="B411" s="649" t="n"/>
      <c r="C411" s="649" t="n"/>
      <c r="D411" s="649" t="n"/>
      <c r="E411" s="649" t="n"/>
      <c r="F411" s="649" t="n"/>
      <c r="G411" s="649" t="n"/>
      <c r="H411" s="649" t="n"/>
      <c r="I411" s="649" t="n"/>
      <c r="J411" s="649" t="n"/>
      <c r="K411" s="649" t="n"/>
      <c r="L411" s="649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кг</t>
        </is>
      </c>
      <c r="V411" s="700">
        <f>IFERROR(SUM(V409:V409),"0")</f>
        <v/>
      </c>
      <c r="W411" s="700">
        <f>IFERROR(SUM(W409:W409),"0")</f>
        <v/>
      </c>
      <c r="X411" s="43" t="n"/>
      <c r="Y411" s="701" t="n"/>
      <c r="Z411" s="701" t="n"/>
    </row>
    <row r="412" ht="27.75" customHeight="1">
      <c r="A412" s="382" t="inlineStr">
        <is>
          <t>Дугушка</t>
        </is>
      </c>
      <c r="B412" s="692" t="n"/>
      <c r="C412" s="692" t="n"/>
      <c r="D412" s="692" t="n"/>
      <c r="E412" s="692" t="n"/>
      <c r="F412" s="692" t="n"/>
      <c r="G412" s="692" t="n"/>
      <c r="H412" s="692" t="n"/>
      <c r="I412" s="692" t="n"/>
      <c r="J412" s="692" t="n"/>
      <c r="K412" s="692" t="n"/>
      <c r="L412" s="692" t="n"/>
      <c r="M412" s="692" t="n"/>
      <c r="N412" s="692" t="n"/>
      <c r="O412" s="692" t="n"/>
      <c r="P412" s="692" t="n"/>
      <c r="Q412" s="692" t="n"/>
      <c r="R412" s="692" t="n"/>
      <c r="S412" s="692" t="n"/>
      <c r="T412" s="692" t="n"/>
      <c r="U412" s="692" t="n"/>
      <c r="V412" s="692" t="n"/>
      <c r="W412" s="692" t="n"/>
      <c r="X412" s="692" t="n"/>
      <c r="Y412" s="55" t="n"/>
      <c r="Z412" s="55" t="n"/>
    </row>
    <row r="413" ht="16.5" customHeight="1">
      <c r="A413" s="383" t="inlineStr">
        <is>
          <t>Дугушка</t>
        </is>
      </c>
      <c r="B413" s="649" t="n"/>
      <c r="C413" s="649" t="n"/>
      <c r="D413" s="649" t="n"/>
      <c r="E413" s="649" t="n"/>
      <c r="F413" s="649" t="n"/>
      <c r="G413" s="649" t="n"/>
      <c r="H413" s="649" t="n"/>
      <c r="I413" s="649" t="n"/>
      <c r="J413" s="649" t="n"/>
      <c r="K413" s="649" t="n"/>
      <c r="L413" s="649" t="n"/>
      <c r="M413" s="649" t="n"/>
      <c r="N413" s="649" t="n"/>
      <c r="O413" s="649" t="n"/>
      <c r="P413" s="649" t="n"/>
      <c r="Q413" s="649" t="n"/>
      <c r="R413" s="649" t="n"/>
      <c r="S413" s="649" t="n"/>
      <c r="T413" s="649" t="n"/>
      <c r="U413" s="649" t="n"/>
      <c r="V413" s="649" t="n"/>
      <c r="W413" s="649" t="n"/>
      <c r="X413" s="649" t="n"/>
      <c r="Y413" s="383" t="n"/>
      <c r="Z413" s="383" t="n"/>
    </row>
    <row r="414" ht="14.25" customHeight="1">
      <c r="A414" s="384" t="inlineStr">
        <is>
          <t>Вареные колбасы</t>
        </is>
      </c>
      <c r="B414" s="649" t="n"/>
      <c r="C414" s="649" t="n"/>
      <c r="D414" s="649" t="n"/>
      <c r="E414" s="649" t="n"/>
      <c r="F414" s="649" t="n"/>
      <c r="G414" s="649" t="n"/>
      <c r="H414" s="649" t="n"/>
      <c r="I414" s="649" t="n"/>
      <c r="J414" s="649" t="n"/>
      <c r="K414" s="649" t="n"/>
      <c r="L414" s="649" t="n"/>
      <c r="M414" s="649" t="n"/>
      <c r="N414" s="649" t="n"/>
      <c r="O414" s="649" t="n"/>
      <c r="P414" s="649" t="n"/>
      <c r="Q414" s="649" t="n"/>
      <c r="R414" s="649" t="n"/>
      <c r="S414" s="649" t="n"/>
      <c r="T414" s="649" t="n"/>
      <c r="U414" s="649" t="n"/>
      <c r="V414" s="649" t="n"/>
      <c r="W414" s="649" t="n"/>
      <c r="X414" s="649" t="n"/>
      <c r="Y414" s="384" t="n"/>
      <c r="Z414" s="384" t="n"/>
    </row>
    <row r="415" ht="27" customHeight="1">
      <c r="A415" s="64" t="inlineStr">
        <is>
          <t>SU002011</t>
        </is>
      </c>
      <c r="B415" s="64" t="inlineStr">
        <is>
          <t>P002991</t>
        </is>
      </c>
      <c r="C415" s="37" t="n">
        <v>4301011371</v>
      </c>
      <c r="D415" s="385" t="n">
        <v>4607091389067</v>
      </c>
      <c r="E415" s="661" t="n"/>
      <c r="F415" s="693" t="n">
        <v>0.88</v>
      </c>
      <c r="G415" s="38" t="n">
        <v>6</v>
      </c>
      <c r="H415" s="693" t="n">
        <v>5.28</v>
      </c>
      <c r="I415" s="693" t="n">
        <v>5.64</v>
      </c>
      <c r="J415" s="38" t="n">
        <v>104</v>
      </c>
      <c r="K415" s="38" t="inlineStr">
        <is>
          <t>8</t>
        </is>
      </c>
      <c r="L415" s="39" t="inlineStr">
        <is>
          <t>СК3</t>
        </is>
      </c>
      <c r="M415" s="38" t="n">
        <v>55</v>
      </c>
      <c r="N415" s="92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5" s="695" t="n"/>
      <c r="P415" s="695" t="n"/>
      <c r="Q415" s="695" t="n"/>
      <c r="R415" s="661" t="n"/>
      <c r="S415" s="40" t="inlineStr"/>
      <c r="T415" s="40" t="inlineStr"/>
      <c r="U415" s="41" t="inlineStr">
        <is>
          <t>кг</t>
        </is>
      </c>
      <c r="V415" s="696" t="n">
        <v>80</v>
      </c>
      <c r="W415" s="69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SU002094</t>
        </is>
      </c>
      <c r="B416" s="64" t="inlineStr">
        <is>
          <t>P002975</t>
        </is>
      </c>
      <c r="C416" s="37" t="n">
        <v>4301011363</v>
      </c>
      <c r="D416" s="385" t="n">
        <v>4607091383522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55</v>
      </c>
      <c r="N416" s="92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150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SU002182</t>
        </is>
      </c>
      <c r="B417" s="64" t="inlineStr">
        <is>
          <t>P002990</t>
        </is>
      </c>
      <c r="C417" s="37" t="n">
        <v>4301011431</v>
      </c>
      <c r="D417" s="385" t="n">
        <v>4607091384437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50</v>
      </c>
      <c r="N417" s="92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SU002010</t>
        </is>
      </c>
      <c r="B418" s="64" t="inlineStr">
        <is>
          <t>P002979</t>
        </is>
      </c>
      <c r="C418" s="37" t="n">
        <v>4301011365</v>
      </c>
      <c r="D418" s="385" t="n">
        <v>4607091389104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120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SU002632</t>
        </is>
      </c>
      <c r="B419" s="64" t="inlineStr">
        <is>
          <t>P002982</t>
        </is>
      </c>
      <c r="C419" s="37" t="n">
        <v>4301011367</v>
      </c>
      <c r="D419" s="385" t="n">
        <v>4680115880603</v>
      </c>
      <c r="E419" s="661" t="n"/>
      <c r="F419" s="693" t="n">
        <v>0.6</v>
      </c>
      <c r="G419" s="38" t="n">
        <v>6</v>
      </c>
      <c r="H419" s="693" t="n">
        <v>3.6</v>
      </c>
      <c r="I419" s="693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30</v>
      </c>
      <c r="W419" s="69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SU002220</t>
        </is>
      </c>
      <c r="B420" s="64" t="inlineStr">
        <is>
          <t>P002404</t>
        </is>
      </c>
      <c r="C420" s="37" t="n">
        <v>4301011168</v>
      </c>
      <c r="D420" s="385" t="n">
        <v>4607091389999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SU002635</t>
        </is>
      </c>
      <c r="B421" s="64" t="inlineStr">
        <is>
          <t>P002992</t>
        </is>
      </c>
      <c r="C421" s="37" t="n">
        <v>4301011372</v>
      </c>
      <c r="D421" s="385" t="n">
        <v>4680115882782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50</v>
      </c>
      <c r="N421" s="92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SU002020</t>
        </is>
      </c>
      <c r="B422" s="64" t="inlineStr">
        <is>
          <t>P002308</t>
        </is>
      </c>
      <c r="C422" s="37" t="n">
        <v>4301011190</v>
      </c>
      <c r="D422" s="385" t="n">
        <v>4607091389098</v>
      </c>
      <c r="E422" s="661" t="n"/>
      <c r="F422" s="693" t="n">
        <v>0.4</v>
      </c>
      <c r="G422" s="38" t="n">
        <v>6</v>
      </c>
      <c r="H422" s="693" t="n">
        <v>2.4</v>
      </c>
      <c r="I422" s="693" t="n">
        <v>2.6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50</v>
      </c>
      <c r="N422" s="93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SU002631</t>
        </is>
      </c>
      <c r="B423" s="64" t="inlineStr">
        <is>
          <t>P002981</t>
        </is>
      </c>
      <c r="C423" s="37" t="n">
        <v>4301011366</v>
      </c>
      <c r="D423" s="385" t="n">
        <v>4607091389982</v>
      </c>
      <c r="E423" s="661" t="n"/>
      <c r="F423" s="693" t="n">
        <v>0.6</v>
      </c>
      <c r="G423" s="38" t="n">
        <v>6</v>
      </c>
      <c r="H423" s="693" t="n">
        <v>3.6</v>
      </c>
      <c r="I423" s="69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3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24</v>
      </c>
      <c r="W423" s="69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3" t="inlineStr">
        <is>
          <t>КИ</t>
        </is>
      </c>
    </row>
    <row r="424">
      <c r="A424" s="393" t="n"/>
      <c r="B424" s="649" t="n"/>
      <c r="C424" s="649" t="n"/>
      <c r="D424" s="649" t="n"/>
      <c r="E424" s="649" t="n"/>
      <c r="F424" s="649" t="n"/>
      <c r="G424" s="649" t="n"/>
      <c r="H424" s="649" t="n"/>
      <c r="I424" s="649" t="n"/>
      <c r="J424" s="649" t="n"/>
      <c r="K424" s="649" t="n"/>
      <c r="L424" s="649" t="n"/>
      <c r="M424" s="698" t="n"/>
      <c r="N424" s="699" t="inlineStr">
        <is>
          <t>Итого</t>
        </is>
      </c>
      <c r="O424" s="669" t="n"/>
      <c r="P424" s="669" t="n"/>
      <c r="Q424" s="669" t="n"/>
      <c r="R424" s="669" t="n"/>
      <c r="S424" s="669" t="n"/>
      <c r="T424" s="670" t="n"/>
      <c r="U424" s="43" t="inlineStr">
        <is>
          <t>кор</t>
        </is>
      </c>
      <c r="V424" s="700">
        <f>IFERROR(V415/H415,"0")+IFERROR(V416/H416,"0")+IFERROR(V417/H417,"0")+IFERROR(V418/H418,"0")+IFERROR(V419/H419,"0")+IFERROR(V420/H420,"0")+IFERROR(V421/H421,"0")+IFERROR(V422/H422,"0")+IFERROR(V423/H423,"0")</f>
        <v/>
      </c>
      <c r="W424" s="700">
        <f>IFERROR(W415/H415,"0")+IFERROR(W416/H416,"0")+IFERROR(W417/H417,"0")+IFERROR(W418/H418,"0")+IFERROR(W419/H419,"0")+IFERROR(W420/H420,"0")+IFERROR(W421/H421,"0")+IFERROR(W422/H422,"0")+IFERROR(W423/H423,"0")</f>
        <v/>
      </c>
      <c r="X424" s="700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/>
      </c>
      <c r="Y424" s="701" t="n"/>
      <c r="Z424" s="701" t="n"/>
    </row>
    <row r="425">
      <c r="A425" s="649" t="n"/>
      <c r="B425" s="649" t="n"/>
      <c r="C425" s="649" t="n"/>
      <c r="D425" s="649" t="n"/>
      <c r="E425" s="649" t="n"/>
      <c r="F425" s="649" t="n"/>
      <c r="G425" s="649" t="n"/>
      <c r="H425" s="649" t="n"/>
      <c r="I425" s="649" t="n"/>
      <c r="J425" s="649" t="n"/>
      <c r="K425" s="649" t="n"/>
      <c r="L425" s="649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кг</t>
        </is>
      </c>
      <c r="V425" s="700">
        <f>IFERROR(SUM(V415:V423),"0")</f>
        <v/>
      </c>
      <c r="W425" s="700">
        <f>IFERROR(SUM(W415:W423),"0")</f>
        <v/>
      </c>
      <c r="X425" s="43" t="n"/>
      <c r="Y425" s="701" t="n"/>
      <c r="Z425" s="701" t="n"/>
    </row>
    <row r="426" ht="14.25" customHeight="1">
      <c r="A426" s="384" t="inlineStr">
        <is>
          <t>Ветчины</t>
        </is>
      </c>
      <c r="B426" s="649" t="n"/>
      <c r="C426" s="649" t="n"/>
      <c r="D426" s="649" t="n"/>
      <c r="E426" s="649" t="n"/>
      <c r="F426" s="649" t="n"/>
      <c r="G426" s="649" t="n"/>
      <c r="H426" s="649" t="n"/>
      <c r="I426" s="649" t="n"/>
      <c r="J426" s="649" t="n"/>
      <c r="K426" s="649" t="n"/>
      <c r="L426" s="649" t="n"/>
      <c r="M426" s="649" t="n"/>
      <c r="N426" s="649" t="n"/>
      <c r="O426" s="649" t="n"/>
      <c r="P426" s="649" t="n"/>
      <c r="Q426" s="649" t="n"/>
      <c r="R426" s="649" t="n"/>
      <c r="S426" s="649" t="n"/>
      <c r="T426" s="649" t="n"/>
      <c r="U426" s="649" t="n"/>
      <c r="V426" s="649" t="n"/>
      <c r="W426" s="649" t="n"/>
      <c r="X426" s="649" t="n"/>
      <c r="Y426" s="384" t="n"/>
      <c r="Z426" s="384" t="n"/>
    </row>
    <row r="427" ht="16.5" customHeight="1">
      <c r="A427" s="64" t="inlineStr">
        <is>
          <t>SU002035</t>
        </is>
      </c>
      <c r="B427" s="64" t="inlineStr">
        <is>
          <t>P003146</t>
        </is>
      </c>
      <c r="C427" s="37" t="n">
        <v>4301020222</v>
      </c>
      <c r="D427" s="385" t="n">
        <v>4607091388930</v>
      </c>
      <c r="E427" s="661" t="n"/>
      <c r="F427" s="693" t="n">
        <v>0.88</v>
      </c>
      <c r="G427" s="38" t="n">
        <v>6</v>
      </c>
      <c r="H427" s="693" t="n">
        <v>5.28</v>
      </c>
      <c r="I427" s="69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55</v>
      </c>
      <c r="N427" s="932">
        <f>HYPERLINK("https://abi.ru/products/Охлажденные/Дугушка/Дугушка/Ветчины/P003146/","Ветчины Дугушка Дугушка Вес б/о Дугушка")</f>
        <v/>
      </c>
      <c r="O427" s="695" t="n"/>
      <c r="P427" s="695" t="n"/>
      <c r="Q427" s="695" t="n"/>
      <c r="R427" s="661" t="n"/>
      <c r="S427" s="40" t="inlineStr"/>
      <c r="T427" s="40" t="inlineStr"/>
      <c r="U427" s="41" t="inlineStr">
        <is>
          <t>кг</t>
        </is>
      </c>
      <c r="V427" s="696" t="n">
        <v>150</v>
      </c>
      <c r="W427" s="69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4" t="inlineStr">
        <is>
          <t>КИ</t>
        </is>
      </c>
    </row>
    <row r="428" ht="16.5" customHeight="1">
      <c r="A428" s="64" t="inlineStr">
        <is>
          <t>SU002643</t>
        </is>
      </c>
      <c r="B428" s="64" t="inlineStr">
        <is>
          <t>P002993</t>
        </is>
      </c>
      <c r="C428" s="37" t="n">
        <v>4301020206</v>
      </c>
      <c r="D428" s="385" t="n">
        <v>4680115880054</v>
      </c>
      <c r="E428" s="661" t="n"/>
      <c r="F428" s="693" t="n">
        <v>0.6</v>
      </c>
      <c r="G428" s="38" t="n">
        <v>6</v>
      </c>
      <c r="H428" s="693" t="n">
        <v>3.6</v>
      </c>
      <c r="I428" s="693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HYPERLINK("https://abi.ru/products/Охлажденные/Дугушка/Дугушка/Ветчины/P002993/","Ветчины «Дугушка» Фикс.вес 0,6 П/а ТМ «Дугушка»")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0</v>
      </c>
      <c r="W428" s="697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5" t="inlineStr">
        <is>
          <t>КИ</t>
        </is>
      </c>
    </row>
    <row r="429">
      <c r="A429" s="393" t="n"/>
      <c r="B429" s="649" t="n"/>
      <c r="C429" s="649" t="n"/>
      <c r="D429" s="649" t="n"/>
      <c r="E429" s="649" t="n"/>
      <c r="F429" s="649" t="n"/>
      <c r="G429" s="649" t="n"/>
      <c r="H429" s="649" t="n"/>
      <c r="I429" s="649" t="n"/>
      <c r="J429" s="649" t="n"/>
      <c r="K429" s="649" t="n"/>
      <c r="L429" s="649" t="n"/>
      <c r="M429" s="698" t="n"/>
      <c r="N429" s="699" t="inlineStr">
        <is>
          <t>Итого</t>
        </is>
      </c>
      <c r="O429" s="669" t="n"/>
      <c r="P429" s="669" t="n"/>
      <c r="Q429" s="669" t="n"/>
      <c r="R429" s="669" t="n"/>
      <c r="S429" s="669" t="n"/>
      <c r="T429" s="670" t="n"/>
      <c r="U429" s="43" t="inlineStr">
        <is>
          <t>кор</t>
        </is>
      </c>
      <c r="V429" s="700">
        <f>IFERROR(V427/H427,"0")+IFERROR(V428/H428,"0")</f>
        <v/>
      </c>
      <c r="W429" s="700">
        <f>IFERROR(W427/H427,"0")+IFERROR(W428/H428,"0")</f>
        <v/>
      </c>
      <c r="X429" s="700">
        <f>IFERROR(IF(X427="",0,X427),"0")+IFERROR(IF(X428="",0,X428),"0")</f>
        <v/>
      </c>
      <c r="Y429" s="701" t="n"/>
      <c r="Z429" s="701" t="n"/>
    </row>
    <row r="430">
      <c r="A430" s="649" t="n"/>
      <c r="B430" s="649" t="n"/>
      <c r="C430" s="649" t="n"/>
      <c r="D430" s="649" t="n"/>
      <c r="E430" s="649" t="n"/>
      <c r="F430" s="649" t="n"/>
      <c r="G430" s="649" t="n"/>
      <c r="H430" s="649" t="n"/>
      <c r="I430" s="649" t="n"/>
      <c r="J430" s="649" t="n"/>
      <c r="K430" s="649" t="n"/>
      <c r="L430" s="649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кг</t>
        </is>
      </c>
      <c r="V430" s="700">
        <f>IFERROR(SUM(V427:V428),"0")</f>
        <v/>
      </c>
      <c r="W430" s="700">
        <f>IFERROR(SUM(W427:W428),"0")</f>
        <v/>
      </c>
      <c r="X430" s="43" t="n"/>
      <c r="Y430" s="701" t="n"/>
      <c r="Z430" s="701" t="n"/>
    </row>
    <row r="431" ht="14.25" customHeight="1">
      <c r="A431" s="384" t="inlineStr">
        <is>
          <t>Копченые колбасы</t>
        </is>
      </c>
      <c r="B431" s="649" t="n"/>
      <c r="C431" s="649" t="n"/>
      <c r="D431" s="649" t="n"/>
      <c r="E431" s="649" t="n"/>
      <c r="F431" s="649" t="n"/>
      <c r="G431" s="649" t="n"/>
      <c r="H431" s="649" t="n"/>
      <c r="I431" s="649" t="n"/>
      <c r="J431" s="649" t="n"/>
      <c r="K431" s="649" t="n"/>
      <c r="L431" s="649" t="n"/>
      <c r="M431" s="649" t="n"/>
      <c r="N431" s="649" t="n"/>
      <c r="O431" s="649" t="n"/>
      <c r="P431" s="649" t="n"/>
      <c r="Q431" s="649" t="n"/>
      <c r="R431" s="649" t="n"/>
      <c r="S431" s="649" t="n"/>
      <c r="T431" s="649" t="n"/>
      <c r="U431" s="649" t="n"/>
      <c r="V431" s="649" t="n"/>
      <c r="W431" s="649" t="n"/>
      <c r="X431" s="649" t="n"/>
      <c r="Y431" s="384" t="n"/>
      <c r="Z431" s="384" t="n"/>
    </row>
    <row r="432" ht="27" customHeight="1">
      <c r="A432" s="64" t="inlineStr">
        <is>
          <t>SU002150</t>
        </is>
      </c>
      <c r="B432" s="64" t="inlineStr">
        <is>
          <t>P003636</t>
        </is>
      </c>
      <c r="C432" s="37" t="n">
        <v>4301031252</v>
      </c>
      <c r="D432" s="385" t="n">
        <v>4680115883116</v>
      </c>
      <c r="E432" s="661" t="n"/>
      <c r="F432" s="693" t="n">
        <v>0.88</v>
      </c>
      <c r="G432" s="38" t="n">
        <v>6</v>
      </c>
      <c r="H432" s="693" t="n">
        <v>5.28</v>
      </c>
      <c r="I432" s="693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60</v>
      </c>
      <c r="N432" s="9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2" s="695" t="n"/>
      <c r="P432" s="695" t="n"/>
      <c r="Q432" s="695" t="n"/>
      <c r="R432" s="661" t="n"/>
      <c r="S432" s="40" t="inlineStr"/>
      <c r="T432" s="40" t="inlineStr"/>
      <c r="U432" s="41" t="inlineStr">
        <is>
          <t>кг</t>
        </is>
      </c>
      <c r="V432" s="696" t="n">
        <v>80</v>
      </c>
      <c r="W432" s="697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SU002158</t>
        </is>
      </c>
      <c r="B433" s="64" t="inlineStr">
        <is>
          <t>P003632</t>
        </is>
      </c>
      <c r="C433" s="37" t="n">
        <v>4301031248</v>
      </c>
      <c r="D433" s="385" t="n">
        <v>4680115883093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100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SU002151</t>
        </is>
      </c>
      <c r="B434" s="64" t="inlineStr">
        <is>
          <t>P003634</t>
        </is>
      </c>
      <c r="C434" s="37" t="n">
        <v>4301031250</v>
      </c>
      <c r="D434" s="385" t="n">
        <v>4680115883109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150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SU002916</t>
        </is>
      </c>
      <c r="B435" s="64" t="inlineStr">
        <is>
          <t>P003633</t>
        </is>
      </c>
      <c r="C435" s="37" t="n">
        <v>4301031249</v>
      </c>
      <c r="D435" s="385" t="n">
        <v>4680115882072</v>
      </c>
      <c r="E435" s="661" t="n"/>
      <c r="F435" s="693" t="n">
        <v>0.6</v>
      </c>
      <c r="G435" s="38" t="n">
        <v>6</v>
      </c>
      <c r="H435" s="693" t="n">
        <v>3.6</v>
      </c>
      <c r="I435" s="693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60</v>
      </c>
      <c r="N435" s="937" t="inlineStr">
        <is>
          <t>В/к колбасы «Рубленая Запеченная» Фикс.вес 0,6 Вектор ТМ «Дугушка»</t>
        </is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0</v>
      </c>
      <c r="W435" s="697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SU002919</t>
        </is>
      </c>
      <c r="B436" s="64" t="inlineStr">
        <is>
          <t>P003635</t>
        </is>
      </c>
      <c r="C436" s="37" t="n">
        <v>4301031251</v>
      </c>
      <c r="D436" s="385" t="n">
        <v>4680115882102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8" t="inlineStr">
        <is>
          <t>В/к колбасы «Салями Запеченая»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0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SU002918</t>
        </is>
      </c>
      <c r="B437" s="64" t="inlineStr">
        <is>
          <t>P003637</t>
        </is>
      </c>
      <c r="C437" s="37" t="n">
        <v>4301031253</v>
      </c>
      <c r="D437" s="385" t="n">
        <v>4680115882096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«Сервелат Запеченный»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0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93" t="n"/>
      <c r="B438" s="649" t="n"/>
      <c r="C438" s="649" t="n"/>
      <c r="D438" s="649" t="n"/>
      <c r="E438" s="649" t="n"/>
      <c r="F438" s="649" t="n"/>
      <c r="G438" s="649" t="n"/>
      <c r="H438" s="649" t="n"/>
      <c r="I438" s="649" t="n"/>
      <c r="J438" s="649" t="n"/>
      <c r="K438" s="649" t="n"/>
      <c r="L438" s="649" t="n"/>
      <c r="M438" s="698" t="n"/>
      <c r="N438" s="699" t="inlineStr">
        <is>
          <t>Итого</t>
        </is>
      </c>
      <c r="O438" s="669" t="n"/>
      <c r="P438" s="669" t="n"/>
      <c r="Q438" s="669" t="n"/>
      <c r="R438" s="669" t="n"/>
      <c r="S438" s="669" t="n"/>
      <c r="T438" s="670" t="n"/>
      <c r="U438" s="43" t="inlineStr">
        <is>
          <t>кор</t>
        </is>
      </c>
      <c r="V438" s="700">
        <f>IFERROR(V432/H432,"0")+IFERROR(V433/H433,"0")+IFERROR(V434/H434,"0")+IFERROR(V435/H435,"0")+IFERROR(V436/H436,"0")+IFERROR(V437/H437,"0")</f>
        <v/>
      </c>
      <c r="W438" s="700">
        <f>IFERROR(W432/H432,"0")+IFERROR(W433/H433,"0")+IFERROR(W434/H434,"0")+IFERROR(W435/H435,"0")+IFERROR(W436/H436,"0")+IFERROR(W437/H437,"0")</f>
        <v/>
      </c>
      <c r="X438" s="700">
        <f>IFERROR(IF(X432="",0,X432),"0")+IFERROR(IF(X433="",0,X433),"0")+IFERROR(IF(X434="",0,X434),"0")+IFERROR(IF(X435="",0,X435),"0")+IFERROR(IF(X436="",0,X436),"0")+IFERROR(IF(X437="",0,X437),"0")</f>
        <v/>
      </c>
      <c r="Y438" s="701" t="n"/>
      <c r="Z438" s="701" t="n"/>
    </row>
    <row r="439">
      <c r="A439" s="649" t="n"/>
      <c r="B439" s="649" t="n"/>
      <c r="C439" s="649" t="n"/>
      <c r="D439" s="649" t="n"/>
      <c r="E439" s="649" t="n"/>
      <c r="F439" s="649" t="n"/>
      <c r="G439" s="649" t="n"/>
      <c r="H439" s="649" t="n"/>
      <c r="I439" s="649" t="n"/>
      <c r="J439" s="649" t="n"/>
      <c r="K439" s="649" t="n"/>
      <c r="L439" s="649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кг</t>
        </is>
      </c>
      <c r="V439" s="700">
        <f>IFERROR(SUM(V432:V437),"0")</f>
        <v/>
      </c>
      <c r="W439" s="700">
        <f>IFERROR(SUM(W432:W437),"0")</f>
        <v/>
      </c>
      <c r="X439" s="43" t="n"/>
      <c r="Y439" s="701" t="n"/>
      <c r="Z439" s="701" t="n"/>
    </row>
    <row r="440" ht="14.25" customHeight="1">
      <c r="A440" s="384" t="inlineStr">
        <is>
          <t>Сосиски</t>
        </is>
      </c>
      <c r="B440" s="649" t="n"/>
      <c r="C440" s="649" t="n"/>
      <c r="D440" s="649" t="n"/>
      <c r="E440" s="649" t="n"/>
      <c r="F440" s="649" t="n"/>
      <c r="G440" s="649" t="n"/>
      <c r="H440" s="649" t="n"/>
      <c r="I440" s="649" t="n"/>
      <c r="J440" s="649" t="n"/>
      <c r="K440" s="649" t="n"/>
      <c r="L440" s="649" t="n"/>
      <c r="M440" s="649" t="n"/>
      <c r="N440" s="649" t="n"/>
      <c r="O440" s="649" t="n"/>
      <c r="P440" s="649" t="n"/>
      <c r="Q440" s="649" t="n"/>
      <c r="R440" s="649" t="n"/>
      <c r="S440" s="649" t="n"/>
      <c r="T440" s="649" t="n"/>
      <c r="U440" s="649" t="n"/>
      <c r="V440" s="649" t="n"/>
      <c r="W440" s="649" t="n"/>
      <c r="X440" s="649" t="n"/>
      <c r="Y440" s="384" t="n"/>
      <c r="Z440" s="384" t="n"/>
    </row>
    <row r="441" ht="27" customHeight="1">
      <c r="A441" s="64" t="inlineStr">
        <is>
          <t>SU002146</t>
        </is>
      </c>
      <c r="B441" s="64" t="inlineStr">
        <is>
          <t>P002319</t>
        </is>
      </c>
      <c r="C441" s="37" t="n">
        <v>4301051058</v>
      </c>
      <c r="D441" s="385" t="n">
        <v>4680115883536</v>
      </c>
      <c r="E441" s="661" t="n"/>
      <c r="F441" s="693" t="n">
        <v>0.3</v>
      </c>
      <c r="G441" s="38" t="n">
        <v>6</v>
      </c>
      <c r="H441" s="693" t="n">
        <v>1.8</v>
      </c>
      <c r="I441" s="693" t="n">
        <v>2.066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45</v>
      </c>
      <c r="N441" s="940" t="inlineStr">
        <is>
          <t>Сосиски «Молочные Дугушки» ф/в 0,3 амицел ТМ «Дугушка»</t>
        </is>
      </c>
      <c r="O441" s="695" t="n"/>
      <c r="P441" s="695" t="n"/>
      <c r="Q441" s="695" t="n"/>
      <c r="R441" s="661" t="n"/>
      <c r="S441" s="40" t="inlineStr"/>
      <c r="T441" s="40" t="inlineStr"/>
      <c r="U441" s="41" t="inlineStr">
        <is>
          <t>кг</t>
        </is>
      </c>
      <c r="V441" s="696" t="n">
        <v>0</v>
      </c>
      <c r="W441" s="69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>
        <is>
          <t>Новинка</t>
        </is>
      </c>
      <c r="AD441" s="71" t="n"/>
      <c r="BA441" s="312" t="inlineStr">
        <is>
          <t>КИ</t>
        </is>
      </c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85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85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93" t="n"/>
      <c r="B444" s="649" t="n"/>
      <c r="C444" s="649" t="n"/>
      <c r="D444" s="649" t="n"/>
      <c r="E444" s="649" t="n"/>
      <c r="F444" s="649" t="n"/>
      <c r="G444" s="649" t="n"/>
      <c r="H444" s="649" t="n"/>
      <c r="I444" s="649" t="n"/>
      <c r="J444" s="649" t="n"/>
      <c r="K444" s="649" t="n"/>
      <c r="L444" s="649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IFERROR(V441/H441,"0")+IFERROR(V442/H442,"0")+IFERROR(V443/H443,"0")</f>
        <v/>
      </c>
      <c r="W444" s="700">
        <f>IFERROR(W441/H441,"0")+IFERROR(W442/H442,"0")+IFERROR(W443/H443,"0")</f>
        <v/>
      </c>
      <c r="X444" s="700">
        <f>IFERROR(IF(X441="",0,X441),"0")+IFERROR(IF(X442="",0,X442),"0")+IFERROR(IF(X443="",0,X443),"0")</f>
        <v/>
      </c>
      <c r="Y444" s="701" t="n"/>
      <c r="Z444" s="701" t="n"/>
    </row>
    <row r="445">
      <c r="A445" s="649" t="n"/>
      <c r="B445" s="649" t="n"/>
      <c r="C445" s="649" t="n"/>
      <c r="D445" s="649" t="n"/>
      <c r="E445" s="649" t="n"/>
      <c r="F445" s="649" t="n"/>
      <c r="G445" s="649" t="n"/>
      <c r="H445" s="649" t="n"/>
      <c r="I445" s="649" t="n"/>
      <c r="J445" s="649" t="n"/>
      <c r="K445" s="649" t="n"/>
      <c r="L445" s="649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IFERROR(SUM(V441:V443),"0")</f>
        <v/>
      </c>
      <c r="W445" s="700">
        <f>IFERROR(SUM(W441:W443),"0")</f>
        <v/>
      </c>
      <c r="X445" s="43" t="n"/>
      <c r="Y445" s="701" t="n"/>
      <c r="Z445" s="701" t="n"/>
    </row>
    <row r="446" ht="27.75" customHeight="1">
      <c r="A446" s="382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83" t="inlineStr">
        <is>
          <t>Зареченские продукты</t>
        </is>
      </c>
      <c r="B447" s="649" t="n"/>
      <c r="C447" s="649" t="n"/>
      <c r="D447" s="649" t="n"/>
      <c r="E447" s="649" t="n"/>
      <c r="F447" s="649" t="n"/>
      <c r="G447" s="649" t="n"/>
      <c r="H447" s="649" t="n"/>
      <c r="I447" s="649" t="n"/>
      <c r="J447" s="649" t="n"/>
      <c r="K447" s="649" t="n"/>
      <c r="L447" s="649" t="n"/>
      <c r="M447" s="649" t="n"/>
      <c r="N447" s="649" t="n"/>
      <c r="O447" s="649" t="n"/>
      <c r="P447" s="649" t="n"/>
      <c r="Q447" s="649" t="n"/>
      <c r="R447" s="649" t="n"/>
      <c r="S447" s="649" t="n"/>
      <c r="T447" s="649" t="n"/>
      <c r="U447" s="649" t="n"/>
      <c r="V447" s="649" t="n"/>
      <c r="W447" s="649" t="n"/>
      <c r="X447" s="649" t="n"/>
      <c r="Y447" s="383" t="n"/>
      <c r="Z447" s="383" t="n"/>
    </row>
    <row r="448" ht="14.25" customHeight="1">
      <c r="A448" s="384" t="inlineStr">
        <is>
          <t>Вареные колбасы</t>
        </is>
      </c>
      <c r="B448" s="649" t="n"/>
      <c r="C448" s="649" t="n"/>
      <c r="D448" s="649" t="n"/>
      <c r="E448" s="649" t="n"/>
      <c r="F448" s="649" t="n"/>
      <c r="G448" s="649" t="n"/>
      <c r="H448" s="649" t="n"/>
      <c r="I448" s="649" t="n"/>
      <c r="J448" s="649" t="n"/>
      <c r="K448" s="649" t="n"/>
      <c r="L448" s="649" t="n"/>
      <c r="M448" s="649" t="n"/>
      <c r="N448" s="649" t="n"/>
      <c r="O448" s="649" t="n"/>
      <c r="P448" s="649" t="n"/>
      <c r="Q448" s="649" t="n"/>
      <c r="R448" s="649" t="n"/>
      <c r="S448" s="649" t="n"/>
      <c r="T448" s="649" t="n"/>
      <c r="U448" s="649" t="n"/>
      <c r="V448" s="649" t="n"/>
      <c r="W448" s="649" t="n"/>
      <c r="X448" s="649" t="n"/>
      <c r="Y448" s="384" t="n"/>
      <c r="Z448" s="384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85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85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93" t="n"/>
      <c r="B451" s="649" t="n"/>
      <c r="C451" s="649" t="n"/>
      <c r="D451" s="649" t="n"/>
      <c r="E451" s="649" t="n"/>
      <c r="F451" s="649" t="n"/>
      <c r="G451" s="649" t="n"/>
      <c r="H451" s="649" t="n"/>
      <c r="I451" s="649" t="n"/>
      <c r="J451" s="649" t="n"/>
      <c r="K451" s="649" t="n"/>
      <c r="L451" s="649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649" t="n"/>
      <c r="B452" s="649" t="n"/>
      <c r="C452" s="649" t="n"/>
      <c r="D452" s="649" t="n"/>
      <c r="E452" s="649" t="n"/>
      <c r="F452" s="649" t="n"/>
      <c r="G452" s="649" t="n"/>
      <c r="H452" s="649" t="n"/>
      <c r="I452" s="649" t="n"/>
      <c r="J452" s="649" t="n"/>
      <c r="K452" s="649" t="n"/>
      <c r="L452" s="649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84" t="inlineStr">
        <is>
          <t>Ветчины</t>
        </is>
      </c>
      <c r="B453" s="649" t="n"/>
      <c r="C453" s="649" t="n"/>
      <c r="D453" s="649" t="n"/>
      <c r="E453" s="649" t="n"/>
      <c r="F453" s="649" t="n"/>
      <c r="G453" s="649" t="n"/>
      <c r="H453" s="649" t="n"/>
      <c r="I453" s="649" t="n"/>
      <c r="J453" s="649" t="n"/>
      <c r="K453" s="649" t="n"/>
      <c r="L453" s="649" t="n"/>
      <c r="M453" s="649" t="n"/>
      <c r="N453" s="649" t="n"/>
      <c r="O453" s="649" t="n"/>
      <c r="P453" s="649" t="n"/>
      <c r="Q453" s="649" t="n"/>
      <c r="R453" s="649" t="n"/>
      <c r="S453" s="649" t="n"/>
      <c r="T453" s="649" t="n"/>
      <c r="U453" s="649" t="n"/>
      <c r="V453" s="649" t="n"/>
      <c r="W453" s="649" t="n"/>
      <c r="X453" s="649" t="n"/>
      <c r="Y453" s="384" t="n"/>
      <c r="Z453" s="384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85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85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93" t="n"/>
      <c r="B456" s="649" t="n"/>
      <c r="C456" s="649" t="n"/>
      <c r="D456" s="649" t="n"/>
      <c r="E456" s="649" t="n"/>
      <c r="F456" s="649" t="n"/>
      <c r="G456" s="649" t="n"/>
      <c r="H456" s="649" t="n"/>
      <c r="I456" s="649" t="n"/>
      <c r="J456" s="649" t="n"/>
      <c r="K456" s="649" t="n"/>
      <c r="L456" s="649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649" t="n"/>
      <c r="B457" s="649" t="n"/>
      <c r="C457" s="649" t="n"/>
      <c r="D457" s="649" t="n"/>
      <c r="E457" s="649" t="n"/>
      <c r="F457" s="649" t="n"/>
      <c r="G457" s="649" t="n"/>
      <c r="H457" s="649" t="n"/>
      <c r="I457" s="649" t="n"/>
      <c r="J457" s="649" t="n"/>
      <c r="K457" s="649" t="n"/>
      <c r="L457" s="649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84" t="inlineStr">
        <is>
          <t>Копченые колбасы</t>
        </is>
      </c>
      <c r="B458" s="649" t="n"/>
      <c r="C458" s="649" t="n"/>
      <c r="D458" s="649" t="n"/>
      <c r="E458" s="649" t="n"/>
      <c r="F458" s="649" t="n"/>
      <c r="G458" s="649" t="n"/>
      <c r="H458" s="649" t="n"/>
      <c r="I458" s="649" t="n"/>
      <c r="J458" s="649" t="n"/>
      <c r="K458" s="649" t="n"/>
      <c r="L458" s="649" t="n"/>
      <c r="M458" s="649" t="n"/>
      <c r="N458" s="649" t="n"/>
      <c r="O458" s="649" t="n"/>
      <c r="P458" s="649" t="n"/>
      <c r="Q458" s="649" t="n"/>
      <c r="R458" s="649" t="n"/>
      <c r="S458" s="649" t="n"/>
      <c r="T458" s="649" t="n"/>
      <c r="U458" s="649" t="n"/>
      <c r="V458" s="649" t="n"/>
      <c r="W458" s="649" t="n"/>
      <c r="X458" s="649" t="n"/>
      <c r="Y458" s="384" t="n"/>
      <c r="Z458" s="384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85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85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93" t="n"/>
      <c r="B461" s="649" t="n"/>
      <c r="C461" s="649" t="n"/>
      <c r="D461" s="649" t="n"/>
      <c r="E461" s="649" t="n"/>
      <c r="F461" s="649" t="n"/>
      <c r="G461" s="649" t="n"/>
      <c r="H461" s="649" t="n"/>
      <c r="I461" s="649" t="n"/>
      <c r="J461" s="649" t="n"/>
      <c r="K461" s="649" t="n"/>
      <c r="L461" s="649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649" t="n"/>
      <c r="B462" s="649" t="n"/>
      <c r="C462" s="649" t="n"/>
      <c r="D462" s="649" t="n"/>
      <c r="E462" s="649" t="n"/>
      <c r="F462" s="649" t="n"/>
      <c r="G462" s="649" t="n"/>
      <c r="H462" s="649" t="n"/>
      <c r="I462" s="649" t="n"/>
      <c r="J462" s="649" t="n"/>
      <c r="K462" s="649" t="n"/>
      <c r="L462" s="649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84" t="inlineStr">
        <is>
          <t>Сосиски</t>
        </is>
      </c>
      <c r="B463" s="649" t="n"/>
      <c r="C463" s="649" t="n"/>
      <c r="D463" s="649" t="n"/>
      <c r="E463" s="649" t="n"/>
      <c r="F463" s="649" t="n"/>
      <c r="G463" s="649" t="n"/>
      <c r="H463" s="649" t="n"/>
      <c r="I463" s="649" t="n"/>
      <c r="J463" s="649" t="n"/>
      <c r="K463" s="649" t="n"/>
      <c r="L463" s="649" t="n"/>
      <c r="M463" s="649" t="n"/>
      <c r="N463" s="649" t="n"/>
      <c r="O463" s="649" t="n"/>
      <c r="P463" s="649" t="n"/>
      <c r="Q463" s="649" t="n"/>
      <c r="R463" s="649" t="n"/>
      <c r="S463" s="649" t="n"/>
      <c r="T463" s="649" t="n"/>
      <c r="U463" s="649" t="n"/>
      <c r="V463" s="649" t="n"/>
      <c r="W463" s="649" t="n"/>
      <c r="X463" s="649" t="n"/>
      <c r="Y463" s="384" t="n"/>
      <c r="Z463" s="384" t="n"/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5" t="n">
        <v>4680115880870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350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5" t="n">
        <v>4640242180540</v>
      </c>
      <c r="E465" s="661" t="n"/>
      <c r="F465" s="693" t="n">
        <v>1.3</v>
      </c>
      <c r="G465" s="38" t="n">
        <v>6</v>
      </c>
      <c r="H465" s="693" t="n">
        <v>7.8</v>
      </c>
      <c r="I465" s="693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Весовой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2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5" t="n">
        <v>4640242180557</v>
      </c>
      <c r="E466" s="661" t="n"/>
      <c r="F466" s="693" t="n">
        <v>0.5</v>
      </c>
      <c r="G466" s="38" t="n">
        <v>6</v>
      </c>
      <c r="H466" s="693" t="n">
        <v>3</v>
      </c>
      <c r="I466" s="693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51" t="inlineStr">
        <is>
          <t>Сосиски «Сочные» Фикс.вес 0,5 п/а ТМ «Зареченские»</t>
        </is>
      </c>
      <c r="O466" s="695" t="n"/>
      <c r="P466" s="695" t="n"/>
      <c r="Q466" s="695" t="n"/>
      <c r="R466" s="661" t="n"/>
      <c r="S466" s="40" t="inlineStr"/>
      <c r="T466" s="40" t="inlineStr"/>
      <c r="U466" s="41" t="inlineStr">
        <is>
          <t>кг</t>
        </is>
      </c>
      <c r="V466" s="696" t="n">
        <v>0</v>
      </c>
      <c r="W466" s="69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3" t="inlineStr">
        <is>
          <t>КИ</t>
        </is>
      </c>
    </row>
    <row r="467">
      <c r="A467" s="393" t="n"/>
      <c r="B467" s="649" t="n"/>
      <c r="C467" s="649" t="n"/>
      <c r="D467" s="649" t="n"/>
      <c r="E467" s="649" t="n"/>
      <c r="F467" s="649" t="n"/>
      <c r="G467" s="649" t="n"/>
      <c r="H467" s="649" t="n"/>
      <c r="I467" s="649" t="n"/>
      <c r="J467" s="649" t="n"/>
      <c r="K467" s="649" t="n"/>
      <c r="L467" s="649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кор</t>
        </is>
      </c>
      <c r="V467" s="700">
        <f>IFERROR(V464/H464,"0")+IFERROR(V465/H465,"0")+IFERROR(V466/H466,"0")</f>
        <v/>
      </c>
      <c r="W467" s="700">
        <f>IFERROR(W464/H464,"0")+IFERROR(W465/H465,"0")+IFERROR(W466/H466,"0")</f>
        <v/>
      </c>
      <c r="X467" s="700">
        <f>IFERROR(IF(X464="",0,X464),"0")+IFERROR(IF(X465="",0,X465),"0")+IFERROR(IF(X466="",0,X466),"0")</f>
        <v/>
      </c>
      <c r="Y467" s="701" t="n"/>
      <c r="Z467" s="701" t="n"/>
    </row>
    <row r="468">
      <c r="A468" s="649" t="n"/>
      <c r="B468" s="649" t="n"/>
      <c r="C468" s="649" t="n"/>
      <c r="D468" s="649" t="n"/>
      <c r="E468" s="649" t="n"/>
      <c r="F468" s="649" t="n"/>
      <c r="G468" s="649" t="n"/>
      <c r="H468" s="649" t="n"/>
      <c r="I468" s="649" t="n"/>
      <c r="J468" s="649" t="n"/>
      <c r="K468" s="649" t="n"/>
      <c r="L468" s="649" t="n"/>
      <c r="M468" s="698" t="n"/>
      <c r="N468" s="699" t="inlineStr">
        <is>
          <t>Итого</t>
        </is>
      </c>
      <c r="O468" s="669" t="n"/>
      <c r="P468" s="669" t="n"/>
      <c r="Q468" s="669" t="n"/>
      <c r="R468" s="669" t="n"/>
      <c r="S468" s="669" t="n"/>
      <c r="T468" s="670" t="n"/>
      <c r="U468" s="43" t="inlineStr">
        <is>
          <t>кг</t>
        </is>
      </c>
      <c r="V468" s="700">
        <f>IFERROR(SUM(V464:V466),"0")</f>
        <v/>
      </c>
      <c r="W468" s="700">
        <f>IFERROR(SUM(W464:W466),"0")</f>
        <v/>
      </c>
      <c r="X468" s="43" t="n"/>
      <c r="Y468" s="701" t="n"/>
      <c r="Z468" s="701" t="n"/>
    </row>
    <row r="469" ht="15" customHeight="1">
      <c r="A469" s="647" t="n"/>
      <c r="B469" s="649" t="n"/>
      <c r="C469" s="649" t="n"/>
      <c r="D469" s="649" t="n"/>
      <c r="E469" s="649" t="n"/>
      <c r="F469" s="649" t="n"/>
      <c r="G469" s="649" t="n"/>
      <c r="H469" s="649" t="n"/>
      <c r="I469" s="649" t="n"/>
      <c r="J469" s="649" t="n"/>
      <c r="K469" s="649" t="n"/>
      <c r="L469" s="649" t="n"/>
      <c r="M469" s="658" t="n"/>
      <c r="N469" s="952" t="inlineStr">
        <is>
          <t>ИТОГО НЕТТО</t>
        </is>
      </c>
      <c r="O469" s="652" t="n"/>
      <c r="P469" s="652" t="n"/>
      <c r="Q469" s="652" t="n"/>
      <c r="R469" s="652" t="n"/>
      <c r="S469" s="652" t="n"/>
      <c r="T469" s="653" t="n"/>
      <c r="U469" s="43" t="inlineStr">
        <is>
          <t>кг</t>
        </is>
      </c>
      <c r="V469" s="700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/>
      </c>
      <c r="W469" s="700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/>
      </c>
      <c r="X469" s="43" t="n"/>
      <c r="Y469" s="701" t="n"/>
      <c r="Z469" s="701" t="n"/>
    </row>
    <row r="470">
      <c r="A470" s="649" t="n"/>
      <c r="B470" s="649" t="n"/>
      <c r="C470" s="649" t="n"/>
      <c r="D470" s="649" t="n"/>
      <c r="E470" s="649" t="n"/>
      <c r="F470" s="649" t="n"/>
      <c r="G470" s="649" t="n"/>
      <c r="H470" s="649" t="n"/>
      <c r="I470" s="649" t="n"/>
      <c r="J470" s="649" t="n"/>
      <c r="K470" s="649" t="n"/>
      <c r="L470" s="649" t="n"/>
      <c r="M470" s="658" t="n"/>
      <c r="N470" s="952" t="inlineStr">
        <is>
          <t>ИТОГО БРУТТО</t>
        </is>
      </c>
      <c r="O470" s="652" t="n"/>
      <c r="P470" s="652" t="n"/>
      <c r="Q470" s="652" t="n"/>
      <c r="R470" s="652" t="n"/>
      <c r="S470" s="652" t="n"/>
      <c r="T470" s="653" t="n"/>
      <c r="U470" s="43" t="inlineStr">
        <is>
          <t>кг</t>
        </is>
      </c>
      <c r="V470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/>
      </c>
      <c r="W470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/>
      </c>
      <c r="X470" s="43" t="n"/>
      <c r="Y470" s="701" t="n"/>
      <c r="Z470" s="701" t="n"/>
    </row>
    <row r="471">
      <c r="A471" s="649" t="n"/>
      <c r="B471" s="649" t="n"/>
      <c r="C471" s="649" t="n"/>
      <c r="D471" s="649" t="n"/>
      <c r="E471" s="649" t="n"/>
      <c r="F471" s="649" t="n"/>
      <c r="G471" s="649" t="n"/>
      <c r="H471" s="649" t="n"/>
      <c r="I471" s="649" t="n"/>
      <c r="J471" s="649" t="n"/>
      <c r="K471" s="649" t="n"/>
      <c r="L471" s="649" t="n"/>
      <c r="M471" s="658" t="n"/>
      <c r="N471" s="952" t="inlineStr">
        <is>
          <t>Кол-во паллет</t>
        </is>
      </c>
      <c r="O471" s="652" t="n"/>
      <c r="P471" s="652" t="n"/>
      <c r="Q471" s="652" t="n"/>
      <c r="R471" s="652" t="n"/>
      <c r="S471" s="652" t="n"/>
      <c r="T471" s="653" t="n"/>
      <c r="U471" s="43" t="inlineStr">
        <is>
          <t>шт</t>
        </is>
      </c>
      <c r="V47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/>
      </c>
      <c r="W47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/>
      </c>
      <c r="X471" s="43" t="n"/>
      <c r="Y471" s="701" t="n"/>
      <c r="Z471" s="701" t="n"/>
    </row>
    <row r="472">
      <c r="A472" s="649" t="n"/>
      <c r="B472" s="649" t="n"/>
      <c r="C472" s="649" t="n"/>
      <c r="D472" s="649" t="n"/>
      <c r="E472" s="649" t="n"/>
      <c r="F472" s="649" t="n"/>
      <c r="G472" s="649" t="n"/>
      <c r="H472" s="649" t="n"/>
      <c r="I472" s="649" t="n"/>
      <c r="J472" s="649" t="n"/>
      <c r="K472" s="649" t="n"/>
      <c r="L472" s="649" t="n"/>
      <c r="M472" s="658" t="n"/>
      <c r="N472" s="952" t="inlineStr">
        <is>
          <t>Вес брутто  с паллетами</t>
        </is>
      </c>
      <c r="O472" s="652" t="n"/>
      <c r="P472" s="652" t="n"/>
      <c r="Q472" s="652" t="n"/>
      <c r="R472" s="652" t="n"/>
      <c r="S472" s="652" t="n"/>
      <c r="T472" s="653" t="n"/>
      <c r="U472" s="43" t="inlineStr">
        <is>
          <t>кг</t>
        </is>
      </c>
      <c r="V472" s="700">
        <f>GrossWeightTotal+PalletQtyTotal*25</f>
        <v/>
      </c>
      <c r="W472" s="700">
        <f>GrossWeightTotalR+PalletQtyTotalR*25</f>
        <v/>
      </c>
      <c r="X472" s="43" t="n"/>
      <c r="Y472" s="701" t="n"/>
      <c r="Z472" s="701" t="n"/>
    </row>
    <row r="473">
      <c r="A473" s="649" t="n"/>
      <c r="B473" s="649" t="n"/>
      <c r="C473" s="649" t="n"/>
      <c r="D473" s="649" t="n"/>
      <c r="E473" s="649" t="n"/>
      <c r="F473" s="649" t="n"/>
      <c r="G473" s="649" t="n"/>
      <c r="H473" s="649" t="n"/>
      <c r="I473" s="649" t="n"/>
      <c r="J473" s="649" t="n"/>
      <c r="K473" s="649" t="n"/>
      <c r="L473" s="649" t="n"/>
      <c r="M473" s="658" t="n"/>
      <c r="N473" s="952" t="inlineStr">
        <is>
          <t>Кол-во коробок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шт</t>
        </is>
      </c>
      <c r="V473" s="700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/>
      </c>
      <c r="W473" s="700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/>
      </c>
      <c r="X473" s="43" t="n"/>
      <c r="Y473" s="701" t="n"/>
      <c r="Z473" s="701" t="n"/>
    </row>
    <row r="474" ht="14.25" customHeight="1">
      <c r="A474" s="649" t="n"/>
      <c r="B474" s="649" t="n"/>
      <c r="C474" s="649" t="n"/>
      <c r="D474" s="649" t="n"/>
      <c r="E474" s="649" t="n"/>
      <c r="F474" s="649" t="n"/>
      <c r="G474" s="649" t="n"/>
      <c r="H474" s="649" t="n"/>
      <c r="I474" s="649" t="n"/>
      <c r="J474" s="649" t="n"/>
      <c r="K474" s="649" t="n"/>
      <c r="L474" s="649" t="n"/>
      <c r="M474" s="658" t="n"/>
      <c r="N474" s="952" t="inlineStr">
        <is>
          <t>Объем заказа</t>
        </is>
      </c>
      <c r="O474" s="652" t="n"/>
      <c r="P474" s="652" t="n"/>
      <c r="Q474" s="652" t="n"/>
      <c r="R474" s="652" t="n"/>
      <c r="S474" s="652" t="n"/>
      <c r="T474" s="653" t="n"/>
      <c r="U474" s="46" t="inlineStr">
        <is>
          <t>м3</t>
        </is>
      </c>
      <c r="V474" s="43" t="n"/>
      <c r="W474" s="43" t="n"/>
      <c r="X474" s="43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/>
      </c>
      <c r="Y474" s="701" t="n"/>
      <c r="Z474" s="701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8" t="inlineStr">
        <is>
          <t>Ядрена копоть</t>
        </is>
      </c>
      <c r="C476" s="648" t="inlineStr">
        <is>
          <t>Вязанка</t>
        </is>
      </c>
      <c r="D476" s="953" t="n"/>
      <c r="E476" s="953" t="n"/>
      <c r="F476" s="954" t="n"/>
      <c r="G476" s="648" t="inlineStr">
        <is>
          <t>Стародворье</t>
        </is>
      </c>
      <c r="H476" s="953" t="n"/>
      <c r="I476" s="953" t="n"/>
      <c r="J476" s="953" t="n"/>
      <c r="K476" s="953" t="n"/>
      <c r="L476" s="953" t="n"/>
      <c r="M476" s="953" t="n"/>
      <c r="N476" s="954" t="n"/>
      <c r="O476" s="648" t="inlineStr">
        <is>
          <t>Особый рецепт</t>
        </is>
      </c>
      <c r="P476" s="954" t="n"/>
      <c r="Q476" s="648" t="inlineStr">
        <is>
          <t>Баварушка</t>
        </is>
      </c>
      <c r="R476" s="954" t="n"/>
      <c r="S476" s="648" t="inlineStr">
        <is>
          <t>Дугушка</t>
        </is>
      </c>
      <c r="T476" s="648" t="inlineStr">
        <is>
          <t>Зареченские</t>
        </is>
      </c>
      <c r="U476" s="649" t="n"/>
      <c r="Z476" s="61" t="n"/>
      <c r="AC476" s="649" t="n"/>
    </row>
    <row r="477" ht="14.25" customHeight="1" thickTop="1">
      <c r="A477" s="650" t="inlineStr">
        <is>
          <t>СЕРИЯ</t>
        </is>
      </c>
      <c r="B477" s="648" t="inlineStr">
        <is>
          <t>Ядрена копоть</t>
        </is>
      </c>
      <c r="C477" s="648" t="inlineStr">
        <is>
          <t>Столичная</t>
        </is>
      </c>
      <c r="D477" s="648" t="inlineStr">
        <is>
          <t>Классическая</t>
        </is>
      </c>
      <c r="E477" s="648" t="inlineStr">
        <is>
          <t>Вязанка</t>
        </is>
      </c>
      <c r="F477" s="648" t="inlineStr">
        <is>
          <t>Сливушки</t>
        </is>
      </c>
      <c r="G477" s="648" t="inlineStr">
        <is>
          <t>Золоченная в печи</t>
        </is>
      </c>
      <c r="H477" s="648" t="inlineStr">
        <is>
          <t>Мясорубская</t>
        </is>
      </c>
      <c r="I477" s="648" t="inlineStr">
        <is>
          <t>Сочинка</t>
        </is>
      </c>
      <c r="J477" s="648" t="inlineStr">
        <is>
          <t>Филедворская</t>
        </is>
      </c>
      <c r="K477" s="649" t="n"/>
      <c r="L477" s="648" t="inlineStr">
        <is>
          <t>Бордо</t>
        </is>
      </c>
      <c r="M477" s="648" t="inlineStr">
        <is>
          <t>Фирменная</t>
        </is>
      </c>
      <c r="N477" s="648" t="inlineStr">
        <is>
          <t>Бавария</t>
        </is>
      </c>
      <c r="O477" s="648" t="inlineStr">
        <is>
          <t>Особая</t>
        </is>
      </c>
      <c r="P477" s="648" t="inlineStr">
        <is>
          <t>Особая Без свинины</t>
        </is>
      </c>
      <c r="Q477" s="648" t="inlineStr">
        <is>
          <t>Филейбургская</t>
        </is>
      </c>
      <c r="R477" s="648" t="inlineStr">
        <is>
          <t>Балыкбургская</t>
        </is>
      </c>
      <c r="S477" s="648" t="inlineStr">
        <is>
          <t>Дугушка</t>
        </is>
      </c>
      <c r="T477" s="648" t="inlineStr">
        <is>
          <t>Зареченские продукты</t>
        </is>
      </c>
      <c r="U477" s="649" t="n"/>
      <c r="Z477" s="61" t="n"/>
      <c r="AC477" s="649" t="n"/>
    </row>
    <row r="478" ht="13.5" customHeight="1" thickBot="1">
      <c r="A478" s="955" t="n"/>
      <c r="B478" s="956" t="n"/>
      <c r="C478" s="956" t="n"/>
      <c r="D478" s="956" t="n"/>
      <c r="E478" s="956" t="n"/>
      <c r="F478" s="956" t="n"/>
      <c r="G478" s="956" t="n"/>
      <c r="H478" s="956" t="n"/>
      <c r="I478" s="956" t="n"/>
      <c r="J478" s="956" t="n"/>
      <c r="K478" s="649" t="n"/>
      <c r="L478" s="956" t="n"/>
      <c r="M478" s="956" t="n"/>
      <c r="N478" s="956" t="n"/>
      <c r="O478" s="956" t="n"/>
      <c r="P478" s="956" t="n"/>
      <c r="Q478" s="956" t="n"/>
      <c r="R478" s="956" t="n"/>
      <c r="S478" s="956" t="n"/>
      <c r="T478" s="956" t="n"/>
      <c r="U478" s="649" t="n"/>
      <c r="Z478" s="61" t="n"/>
      <c r="AC478" s="649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IFERROR(W22*1,"0")+IFERROR(W26*1,"0")+IFERROR(W27*1,"0")+IFERROR(W28*1,"0")+IFERROR(W29*1,"0")+IFERROR(W30*1,"0")+IFERROR(W31*1,"0")+IFERROR(W32*1,"0")+IFERROR(W36*1,"0")+IFERROR(W40*1,"0")+IFERROR(W44*1,"0")</f>
        <v/>
      </c>
      <c r="C479" s="53">
        <f>IFERROR(W50*1,"0")+IFERROR(W51*1,"0")</f>
        <v/>
      </c>
      <c r="D479" s="53">
        <f>IFERROR(W56*1,"0")+IFERROR(W57*1,"0")+IFERROR(W58*1,"0")+IFERROR(W59*1,"0")</f>
        <v/>
      </c>
      <c r="E47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/>
      </c>
      <c r="F479" s="53">
        <f>IFERROR(W132*1,"0")+IFERROR(W133*1,"0")+IFERROR(W134*1,"0")</f>
        <v/>
      </c>
      <c r="G479" s="53">
        <f>IFERROR(W140*1,"0")+IFERROR(W141*1,"0")+IFERROR(W142*1,"0")</f>
        <v/>
      </c>
      <c r="H479" s="53">
        <f>IFERROR(W147*1,"0")+IFERROR(W148*1,"0")+IFERROR(W149*1,"0")+IFERROR(W150*1,"0")+IFERROR(W151*1,"0")+IFERROR(W152*1,"0")+IFERROR(W153*1,"0")+IFERROR(W154*1,"0")+IFERROR(W155*1,"0")</f>
        <v/>
      </c>
      <c r="I479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479" s="53">
        <f>IFERROR(W205*1,"0")</f>
        <v/>
      </c>
      <c r="K479" s="649" t="n"/>
      <c r="L479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79" s="53">
        <f>IFERROR(W269*1,"0")+IFERROR(W270*1,"0")+IFERROR(W271*1,"0")+IFERROR(W272*1,"0")+IFERROR(W273*1,"0")+IFERROR(W274*1,"0")+IFERROR(W275*1,"0")+IFERROR(W279*1,"0")+IFERROR(W280*1,"0")</f>
        <v/>
      </c>
      <c r="N479" s="53">
        <f>IFERROR(W285*1,"0")+IFERROR(W289*1,"0")+IFERROR(W293*1,"0")+IFERROR(W297*1,"0")</f>
        <v/>
      </c>
      <c r="O479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79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79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/>
      </c>
      <c r="R479" s="53">
        <f>IFERROR(W394*1,"0")+IFERROR(W395*1,"0")+IFERROR(W399*1,"0")+IFERROR(W400*1,"0")+IFERROR(W401*1,"0")+IFERROR(W402*1,"0")+IFERROR(W403*1,"0")+IFERROR(W404*1,"0")+IFERROR(W405*1,"0")+IFERROR(W409*1,"0")</f>
        <v/>
      </c>
      <c r="S479" s="53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/>
      </c>
      <c r="T479" s="53">
        <f>IFERROR(W449*1,"0")+IFERROR(W450*1,"0")+IFERROR(W454*1,"0")+IFERROR(W455*1,"0")+IFERROR(W459*1,"0")+IFERROR(W460*1,"0")+IFERROR(W464*1,"0")+IFERROR(W465*1,"0")+IFERROR(W466*1,"0")</f>
        <v/>
      </c>
      <c r="U479" s="649" t="n"/>
      <c r="Z479" s="61" t="n"/>
      <c r="AC479" s="649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Tq9VftZlmjR4AhFyou4Uw==" formatRows="1" sort="0" spinCount="100000" hashValue="Hl5i06R3lHH3eot1PCFyoQpepb8vFBFjAQiHGdHAbWwDsnjR3m0oYtmcATp4lwX8+wptXnGB5skHcQvZcCRv3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315:R315"/>
    <mergeCell ref="A477:A478"/>
    <mergeCell ref="C477:C478"/>
    <mergeCell ref="D187:E187"/>
    <mergeCell ref="A196:X196"/>
    <mergeCell ref="D423:E423"/>
    <mergeCell ref="N202:T202"/>
    <mergeCell ref="N451:T451"/>
    <mergeCell ref="N168:T168"/>
    <mergeCell ref="N24:T24"/>
    <mergeCell ref="N195:T195"/>
    <mergeCell ref="H9:I9"/>
    <mergeCell ref="N260:T260"/>
    <mergeCell ref="N460:R4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N455:R455"/>
    <mergeCell ref="D134:E134"/>
    <mergeCell ref="A209:X209"/>
    <mergeCell ref="D376:E376"/>
    <mergeCell ref="D205:E205"/>
    <mergeCell ref="D78:E78"/>
    <mergeCell ref="D363:E363"/>
    <mergeCell ref="N172:R172"/>
    <mergeCell ref="N199:R199"/>
    <mergeCell ref="N28:R28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A340:X340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A440:X440"/>
    <mergeCell ref="D66:E66"/>
    <mergeCell ref="D126:E126"/>
    <mergeCell ref="N181:R181"/>
    <mergeCell ref="D197:E197"/>
    <mergeCell ref="D289:E289"/>
    <mergeCell ref="N147:R147"/>
    <mergeCell ref="W17:W18"/>
    <mergeCell ref="N399:R399"/>
    <mergeCell ref="A288:X288"/>
    <mergeCell ref="N59:R59"/>
    <mergeCell ref="N178:R178"/>
    <mergeCell ref="B477:B478"/>
    <mergeCell ref="N396:T396"/>
    <mergeCell ref="N270:R270"/>
    <mergeCell ref="N461:T461"/>
    <mergeCell ref="D142:E142"/>
    <mergeCell ref="D378:E378"/>
    <mergeCell ref="N359:R359"/>
    <mergeCell ref="R6:S9"/>
    <mergeCell ref="D365:E365"/>
    <mergeCell ref="N36:R36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A448:X448"/>
    <mergeCell ref="D366:E366"/>
    <mergeCell ref="N472:T472"/>
    <mergeCell ref="N410:T410"/>
    <mergeCell ref="N125:R125"/>
    <mergeCell ref="N45:T45"/>
    <mergeCell ref="A317:M318"/>
    <mergeCell ref="N281:T281"/>
    <mergeCell ref="N424:T424"/>
    <mergeCell ref="N127:R127"/>
    <mergeCell ref="N345:T345"/>
    <mergeCell ref="D214:E214"/>
    <mergeCell ref="A294:M295"/>
    <mergeCell ref="N64:R64"/>
    <mergeCell ref="A321:M322"/>
    <mergeCell ref="N362:R362"/>
    <mergeCell ref="N191:R191"/>
    <mergeCell ref="D28:E28"/>
    <mergeCell ref="N364:R364"/>
    <mergeCell ref="D432:E432"/>
    <mergeCell ref="N220:R220"/>
    <mergeCell ref="D117:E117"/>
    <mergeCell ref="D30:E30"/>
    <mergeCell ref="D67:E67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J477:J478"/>
    <mergeCell ref="N206:T206"/>
    <mergeCell ref="L477:L478"/>
    <mergeCell ref="A302:X302"/>
    <mergeCell ref="N273:R273"/>
    <mergeCell ref="N102:R102"/>
    <mergeCell ref="N400:R400"/>
    <mergeCell ref="D316:E316"/>
    <mergeCell ref="D387:E387"/>
    <mergeCell ref="D443:E443"/>
    <mergeCell ref="D272:E272"/>
    <mergeCell ref="A469:M474"/>
    <mergeCell ref="D210:E210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N466:R466"/>
    <mergeCell ref="D382:E382"/>
    <mergeCell ref="N295:T295"/>
    <mergeCell ref="D211:E211"/>
    <mergeCell ref="N46:T46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363:R363"/>
    <mergeCell ref="N434:R434"/>
    <mergeCell ref="N428:R428"/>
    <mergeCell ref="N228:R228"/>
    <mergeCell ref="N355:R355"/>
    <mergeCell ref="D100:E100"/>
    <mergeCell ref="N415:R415"/>
    <mergeCell ref="N17:R18"/>
    <mergeCell ref="O6:P6"/>
    <mergeCell ref="N305:R305"/>
    <mergeCell ref="N134:R134"/>
    <mergeCell ref="N365:R365"/>
    <mergeCell ref="N243:R243"/>
    <mergeCell ref="N221:R221"/>
    <mergeCell ref="N50:R50"/>
    <mergeCell ref="D31:E31"/>
    <mergeCell ref="D329:E329"/>
    <mergeCell ref="N379:T379"/>
    <mergeCell ref="D400:E400"/>
    <mergeCell ref="D77:E77"/>
    <mergeCell ref="D108:E108"/>
    <mergeCell ref="D375:E375"/>
    <mergeCell ref="N223:R223"/>
    <mergeCell ref="D369:E369"/>
    <mergeCell ref="N201:T201"/>
    <mergeCell ref="N406:T406"/>
    <mergeCell ref="D160:E160"/>
    <mergeCell ref="I17:I18"/>
    <mergeCell ref="D141:E141"/>
    <mergeCell ref="D306:E306"/>
    <mergeCell ref="D377:E377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O11:P11"/>
    <mergeCell ref="N241:R241"/>
    <mergeCell ref="A6:C6"/>
    <mergeCell ref="N92:T92"/>
    <mergeCell ref="N124:R124"/>
    <mergeCell ref="D309:E309"/>
    <mergeCell ref="D113:E113"/>
    <mergeCell ref="N422:R422"/>
    <mergeCell ref="N118:R118"/>
    <mergeCell ref="N360:R360"/>
    <mergeCell ref="A52:M53"/>
    <mergeCell ref="N142:R142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I477:I478"/>
    <mergeCell ref="N218:R218"/>
    <mergeCell ref="D90:E90"/>
    <mergeCell ref="D388:E388"/>
    <mergeCell ref="A463:X463"/>
    <mergeCell ref="N438:T438"/>
    <mergeCell ref="A292:X292"/>
    <mergeCell ref="A25:X25"/>
    <mergeCell ref="N425:T425"/>
    <mergeCell ref="N225:T225"/>
    <mergeCell ref="N436:R436"/>
    <mergeCell ref="N356:T356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N465:R465"/>
    <mergeCell ref="D337:E337"/>
    <mergeCell ref="D166:E166"/>
    <mergeCell ref="D464:E464"/>
    <mergeCell ref="D402:E402"/>
    <mergeCell ref="N244:R244"/>
    <mergeCell ref="N73:R73"/>
    <mergeCell ref="N437:R437"/>
    <mergeCell ref="N371:R371"/>
    <mergeCell ref="A20:X20"/>
    <mergeCell ref="N291:T291"/>
    <mergeCell ref="A194:M195"/>
    <mergeCell ref="A17:A18"/>
    <mergeCell ref="C17:C18"/>
    <mergeCell ref="D103:E103"/>
    <mergeCell ref="K17:K18"/>
    <mergeCell ref="N380:T380"/>
    <mergeCell ref="D401:E401"/>
    <mergeCell ref="D466:E466"/>
    <mergeCell ref="N308:R308"/>
    <mergeCell ref="D180:E180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A412:X412"/>
    <mergeCell ref="D161:E161"/>
    <mergeCell ref="A396:M397"/>
    <mergeCell ref="N253:T253"/>
    <mergeCell ref="A107:X107"/>
    <mergeCell ref="N82:T82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D27:E27"/>
    <mergeCell ref="N15:R16"/>
    <mergeCell ref="N450:R450"/>
    <mergeCell ref="G476:N476"/>
    <mergeCell ref="D116:E116"/>
    <mergeCell ref="N219:R219"/>
    <mergeCell ref="A424:M425"/>
    <mergeCell ref="D91:E91"/>
    <mergeCell ref="N439:T439"/>
    <mergeCell ref="D460:E460"/>
    <mergeCell ref="A231:X231"/>
    <mergeCell ref="A35:X35"/>
    <mergeCell ref="D454:E454"/>
    <mergeCell ref="A62:X62"/>
    <mergeCell ref="N37:T37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136:T136"/>
    <mergeCell ref="A39:X39"/>
    <mergeCell ref="N470:T470"/>
    <mergeCell ref="N299:T299"/>
    <mergeCell ref="D251:E251"/>
    <mergeCell ref="N99:R99"/>
    <mergeCell ref="D343:E343"/>
    <mergeCell ref="N74:R74"/>
    <mergeCell ref="N316:R316"/>
    <mergeCell ref="N443:R443"/>
    <mergeCell ref="N310:R310"/>
    <mergeCell ref="D182:E182"/>
    <mergeCell ref="N259:T259"/>
    <mergeCell ref="D280:E280"/>
    <mergeCell ref="D109:E109"/>
    <mergeCell ref="N101:R101"/>
    <mergeCell ref="N76:R76"/>
    <mergeCell ref="T5:U5"/>
    <mergeCell ref="D190:E190"/>
    <mergeCell ref="D246:E246"/>
    <mergeCell ref="U17:U18"/>
    <mergeCell ref="A426:X426"/>
    <mergeCell ref="N361:R361"/>
    <mergeCell ref="A255:X255"/>
    <mergeCell ref="D40:E40"/>
    <mergeCell ref="D233:E233"/>
    <mergeCell ref="D111:E111"/>
    <mergeCell ref="A413:X413"/>
    <mergeCell ref="D409:E409"/>
    <mergeCell ref="N140:R140"/>
    <mergeCell ref="D183:E183"/>
    <mergeCell ref="A21:X21"/>
    <mergeCell ref="N232:R232"/>
    <mergeCell ref="D419:E419"/>
    <mergeCell ref="N254:T254"/>
    <mergeCell ref="D275:E275"/>
    <mergeCell ref="N325:T325"/>
    <mergeCell ref="D219:E219"/>
    <mergeCell ref="D104:E104"/>
    <mergeCell ref="N83:T83"/>
    <mergeCell ref="N77:R77"/>
    <mergeCell ref="N390:T390"/>
    <mergeCell ref="T6:U9"/>
    <mergeCell ref="D185:E185"/>
    <mergeCell ref="N263:R263"/>
    <mergeCell ref="N156:T156"/>
    <mergeCell ref="D371:E371"/>
    <mergeCell ref="A131:X131"/>
    <mergeCell ref="A259:M260"/>
    <mergeCell ref="N200:R200"/>
    <mergeCell ref="N29:R29"/>
    <mergeCell ref="N387:R387"/>
    <mergeCell ref="D422:E422"/>
    <mergeCell ref="N31:R31"/>
    <mergeCell ref="N258:R258"/>
    <mergeCell ref="N87:R87"/>
    <mergeCell ref="N329:R329"/>
    <mergeCell ref="A352:X352"/>
    <mergeCell ref="D74:E74"/>
    <mergeCell ref="D68:E68"/>
    <mergeCell ref="N245:R245"/>
    <mergeCell ref="N167:T167"/>
    <mergeCell ref="D188:E188"/>
    <mergeCell ref="Q476:R476"/>
    <mergeCell ref="A49:X49"/>
    <mergeCell ref="N247:T247"/>
    <mergeCell ref="N89:R89"/>
    <mergeCell ref="D132:E132"/>
    <mergeCell ref="D399:E399"/>
    <mergeCell ref="N38:T38"/>
    <mergeCell ref="D59:E59"/>
    <mergeCell ref="N467:T467"/>
    <mergeCell ref="D178:E178"/>
    <mergeCell ref="N26:R26"/>
    <mergeCell ref="D172:E172"/>
    <mergeCell ref="N153:R153"/>
    <mergeCell ref="N338:T338"/>
    <mergeCell ref="N405:R405"/>
    <mergeCell ref="N234:R234"/>
    <mergeCell ref="D36:E36"/>
    <mergeCell ref="A45:M46"/>
    <mergeCell ref="A281:M282"/>
    <mergeCell ref="N184:R184"/>
    <mergeCell ref="D7:L7"/>
    <mergeCell ref="A379:M380"/>
    <mergeCell ref="N171:R171"/>
    <mergeCell ref="A55:X55"/>
    <mergeCell ref="A345:M346"/>
    <mergeCell ref="N382:R382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D114:E114"/>
    <mergeCell ref="N391:T391"/>
    <mergeCell ref="N462:T462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2:R32"/>
    <mergeCell ref="N330:R330"/>
    <mergeCell ref="N97:R97"/>
    <mergeCell ref="A84:X84"/>
    <mergeCell ref="N395:R395"/>
    <mergeCell ref="D140:E140"/>
    <mergeCell ref="A41:M42"/>
    <mergeCell ref="A447:X447"/>
    <mergeCell ref="A385:X385"/>
    <mergeCell ref="D359:E359"/>
    <mergeCell ref="N96:R96"/>
    <mergeCell ref="H17:H18"/>
    <mergeCell ref="N332:R332"/>
    <mergeCell ref="N161:R161"/>
    <mergeCell ref="N459:R459"/>
    <mergeCell ref="D198:E198"/>
    <mergeCell ref="D465:E465"/>
    <mergeCell ref="D269:E269"/>
    <mergeCell ref="N346:T346"/>
    <mergeCell ref="N175:T175"/>
    <mergeCell ref="D427:E427"/>
    <mergeCell ref="N98:R98"/>
    <mergeCell ref="D75:E75"/>
    <mergeCell ref="N41:T41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N349:T349"/>
    <mergeCell ref="D370:E370"/>
    <mergeCell ref="D222:E222"/>
    <mergeCell ref="N128:T128"/>
    <mergeCell ref="G17:G18"/>
    <mergeCell ref="D314:E314"/>
    <mergeCell ref="H10:L10"/>
    <mergeCell ref="N407:T407"/>
    <mergeCell ref="A225:M226"/>
    <mergeCell ref="D80:E80"/>
    <mergeCell ref="N188:R188"/>
    <mergeCell ref="N66:R66"/>
    <mergeCell ref="A162:M163"/>
    <mergeCell ref="N416:R416"/>
    <mergeCell ref="D459:E459"/>
    <mergeCell ref="N68:R68"/>
    <mergeCell ref="N432:R432"/>
    <mergeCell ref="N117:R117"/>
    <mergeCell ref="D434:E434"/>
    <mergeCell ref="A456:M457"/>
    <mergeCell ref="A313:X313"/>
    <mergeCell ref="D154:E154"/>
    <mergeCell ref="D200:E200"/>
    <mergeCell ref="D436:E436"/>
    <mergeCell ref="N417:R417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A167:M168"/>
    <mergeCell ref="N183:R183"/>
    <mergeCell ref="D6:L6"/>
    <mergeCell ref="O13:P13"/>
    <mergeCell ref="N419:R419"/>
    <mergeCell ref="N339:T339"/>
    <mergeCell ref="N250:R250"/>
    <mergeCell ref="D389:E389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D86:E86"/>
    <mergeCell ref="D213:E213"/>
    <mergeCell ref="A393:X393"/>
    <mergeCell ref="D151:E151"/>
    <mergeCell ref="D449:E449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M17:M18"/>
    <mergeCell ref="N67:R67"/>
    <mergeCell ref="N236:T236"/>
    <mergeCell ref="A235:M236"/>
    <mergeCell ref="N429:T429"/>
    <mergeCell ref="N303:R303"/>
    <mergeCell ref="N132:R132"/>
    <mergeCell ref="N350:T350"/>
    <mergeCell ref="A253:M254"/>
    <mergeCell ref="O8:P8"/>
    <mergeCell ref="N69:R69"/>
    <mergeCell ref="N367:R367"/>
    <mergeCell ref="D177:E177"/>
    <mergeCell ref="N354:R354"/>
    <mergeCell ref="N133:R133"/>
    <mergeCell ref="N369:R369"/>
    <mergeCell ref="N198:R198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D10:E10"/>
    <mergeCell ref="N433:R433"/>
    <mergeCell ref="F10:G10"/>
    <mergeCell ref="D305:E305"/>
    <mergeCell ref="D243:E243"/>
    <mergeCell ref="N420:R420"/>
    <mergeCell ref="D270:E270"/>
    <mergeCell ref="N110:R110"/>
    <mergeCell ref="D99:E99"/>
    <mergeCell ref="D310:E310"/>
    <mergeCell ref="A12:L12"/>
    <mergeCell ref="D101:E101"/>
    <mergeCell ref="D76:E76"/>
    <mergeCell ref="F5:G5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T11:U11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335:X335"/>
    <mergeCell ref="N246:R246"/>
    <mergeCell ref="A164:X164"/>
    <mergeCell ref="N377:R377"/>
    <mergeCell ref="N233:R233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13:L13"/>
    <mergeCell ref="A19:X19"/>
    <mergeCell ref="D102:E102"/>
    <mergeCell ref="N88:R88"/>
    <mergeCell ref="A353:X353"/>
    <mergeCell ref="N324:R324"/>
    <mergeCell ref="A15:L15"/>
    <mergeCell ref="N194:T194"/>
    <mergeCell ref="A319:X319"/>
    <mergeCell ref="A48:X48"/>
    <mergeCell ref="N23:T23"/>
    <mergeCell ref="N90:R90"/>
    <mergeCell ref="N452:T452"/>
    <mergeCell ref="N388:R388"/>
    <mergeCell ref="N217:R217"/>
    <mergeCell ref="D133:E133"/>
    <mergeCell ref="J9:L9"/>
    <mergeCell ref="R5:S5"/>
    <mergeCell ref="N27:R27"/>
    <mergeCell ref="N154:R154"/>
    <mergeCell ref="D271:E271"/>
    <mergeCell ref="A82:M83"/>
    <mergeCell ref="A349:M350"/>
    <mergeCell ref="D191:E191"/>
    <mergeCell ref="D433:E433"/>
    <mergeCell ref="D262:E262"/>
    <mergeCell ref="A128:M129"/>
    <mergeCell ref="N456:T456"/>
    <mergeCell ref="N91:R91"/>
    <mergeCell ref="N389:R389"/>
    <mergeCell ref="N85:R85"/>
    <mergeCell ref="N454:R454"/>
    <mergeCell ref="A137:X137"/>
    <mergeCell ref="A208:X208"/>
    <mergeCell ref="N397:T397"/>
    <mergeCell ref="N468:T468"/>
    <mergeCell ref="D239:E239"/>
    <mergeCell ref="D95:E95"/>
    <mergeCell ref="S17:T17"/>
    <mergeCell ref="N372:T372"/>
    <mergeCell ref="D331:E331"/>
    <mergeCell ref="A139:X139"/>
    <mergeCell ref="D57:E57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D395:E395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0:R40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Iw6hIyJVD9NjtlBAFzzHg==" formatRows="1" sort="0" spinCount="100000" hashValue="Y4DXi2wLg4dxJ5DjCmoLN5k313g1PNvS+ulDF4Iw4Ugg+iZ+eBPAq4Xw/XxSzmSTVgOF6qDRAAB+P6YpyyJwW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2023-12-27T10:50:17Z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