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F4993C-5B5C-4F0B-932A-5691553821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X159" i="1"/>
  <c r="W195" i="1"/>
  <c r="W40" i="1"/>
  <c r="V254" i="1"/>
  <c r="W84" i="1"/>
  <c r="W152" i="1"/>
  <c r="W159" i="1"/>
  <c r="X32" i="1"/>
  <c r="W255" i="1"/>
  <c r="V258" i="1"/>
  <c r="X40" i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W33" i="1"/>
  <c r="W41" i="1"/>
  <c r="W194" i="1"/>
  <c r="W258" i="1" s="1"/>
  <c r="W253" i="1"/>
  <c r="A10" i="1"/>
  <c r="W57" i="1"/>
  <c r="W74" i="1"/>
  <c r="W129" i="1"/>
  <c r="W148" i="1"/>
  <c r="W206" i="1"/>
  <c r="F9" i="1"/>
  <c r="F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W257" i="1" s="1"/>
  <c r="X259" i="1" l="1"/>
  <c r="W254" i="1"/>
  <c r="C267" i="1"/>
  <c r="B267" i="1"/>
  <c r="A267" i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<sst xmlns="http://schemas.openxmlformats.org/spreadsheetml/2006/main" count="934" uniqueCount="373">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</sst>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topLeftCell="A108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33" t="s">
        <v>0</v>
      </c>
      <c r="E1" s="161"/>
      <c r="F1" s="161"/>
      <c r="G1" s="13" t="s">
        <v>1</v>
      </c>
      <c r="H1" s="233" t="s">
        <v>2</v>
      </c>
      <c r="I1" s="161"/>
      <c r="J1" s="161"/>
      <c r="K1" s="161"/>
      <c r="L1" s="161"/>
      <c r="M1" s="161"/>
      <c r="N1" s="161"/>
      <c r="O1" s="161"/>
      <c r="P1" s="160" t="s">
        <v>3</v>
      </c>
      <c r="Q1" s="161"/>
      <c r="R1" s="161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/>
      <c r="P2" s="163"/>
      <c r="Q2" s="163"/>
      <c r="R2" s="163"/>
      <c r="S2" s="163"/>
      <c r="T2" s="163"/>
      <c r="U2" s="163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3"/>
      <c r="O3" s="163"/>
      <c r="P3" s="163"/>
      <c r="Q3" s="163"/>
      <c r="R3" s="163"/>
      <c r="S3" s="163"/>
      <c r="T3" s="163"/>
      <c r="U3" s="163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75" t="s">
        <v>8</v>
      </c>
      <c r="B5" s="204"/>
      <c r="C5" s="192"/>
      <c r="D5" s="302"/>
      <c r="E5" s="303"/>
      <c r="F5" s="206" t="s">
        <v>9</v>
      </c>
      <c r="G5" s="192"/>
      <c r="H5" s="302" t="s">
        <v>372</v>
      </c>
      <c r="I5" s="325"/>
      <c r="J5" s="325"/>
      <c r="K5" s="325"/>
      <c r="L5" s="303"/>
      <c r="N5" s="25" t="s">
        <v>10</v>
      </c>
      <c r="O5" s="213">
        <v>45293</v>
      </c>
      <c r="P5" s="214"/>
      <c r="R5" s="189" t="s">
        <v>11</v>
      </c>
      <c r="S5" s="190"/>
      <c r="T5" s="291" t="s">
        <v>12</v>
      </c>
      <c r="U5" s="214"/>
      <c r="Z5" s="52"/>
      <c r="AA5" s="52"/>
      <c r="AB5" s="52"/>
    </row>
    <row r="6" spans="1:29" s="154" customFormat="1" ht="24" customHeight="1" x14ac:dyDescent="0.2">
      <c r="A6" s="275" t="s">
        <v>13</v>
      </c>
      <c r="B6" s="204"/>
      <c r="C6" s="192"/>
      <c r="D6" s="219" t="s">
        <v>14</v>
      </c>
      <c r="E6" s="220"/>
      <c r="F6" s="220"/>
      <c r="G6" s="220"/>
      <c r="H6" s="220"/>
      <c r="I6" s="220"/>
      <c r="J6" s="220"/>
      <c r="K6" s="220"/>
      <c r="L6" s="214"/>
      <c r="N6" s="25" t="s">
        <v>15</v>
      </c>
      <c r="O6" s="290" t="str">
        <f>IF(O5=0," ",CHOOSE(WEEKDAY(O5,2),"Понедельник","Вторник","Среда","Четверг","Пятница","Суббота","Воскресенье"))</f>
        <v>Вторник</v>
      </c>
      <c r="P6" s="170"/>
      <c r="R6" s="333" t="s">
        <v>16</v>
      </c>
      <c r="S6" s="190"/>
      <c r="T6" s="292" t="s">
        <v>17</v>
      </c>
      <c r="U6" s="293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98" t="str">
        <f>IFERROR(VLOOKUP(DeliveryAddress,Table,3,0),1)</f>
        <v>1</v>
      </c>
      <c r="E7" s="299"/>
      <c r="F7" s="299"/>
      <c r="G7" s="299"/>
      <c r="H7" s="299"/>
      <c r="I7" s="299"/>
      <c r="J7" s="299"/>
      <c r="K7" s="299"/>
      <c r="L7" s="231"/>
      <c r="N7" s="25"/>
      <c r="O7" s="43"/>
      <c r="P7" s="43"/>
      <c r="R7" s="163"/>
      <c r="S7" s="190"/>
      <c r="T7" s="294"/>
      <c r="U7" s="295"/>
      <c r="Z7" s="52"/>
      <c r="AA7" s="52"/>
      <c r="AB7" s="52"/>
    </row>
    <row r="8" spans="1:29" s="154" customFormat="1" ht="25.5" customHeight="1" x14ac:dyDescent="0.2">
      <c r="A8" s="182" t="s">
        <v>18</v>
      </c>
      <c r="B8" s="175"/>
      <c r="C8" s="176"/>
      <c r="D8" s="306"/>
      <c r="E8" s="307"/>
      <c r="F8" s="307"/>
      <c r="G8" s="307"/>
      <c r="H8" s="307"/>
      <c r="I8" s="307"/>
      <c r="J8" s="307"/>
      <c r="K8" s="307"/>
      <c r="L8" s="308"/>
      <c r="N8" s="25" t="s">
        <v>19</v>
      </c>
      <c r="O8" s="226">
        <v>0.33333333333333331</v>
      </c>
      <c r="P8" s="214"/>
      <c r="R8" s="163"/>
      <c r="S8" s="190"/>
      <c r="T8" s="294"/>
      <c r="U8" s="295"/>
      <c r="Z8" s="52"/>
      <c r="AA8" s="52"/>
      <c r="AB8" s="52"/>
    </row>
    <row r="9" spans="1:29" s="154" customFormat="1" ht="39.950000000000003" customHeight="1" x14ac:dyDescent="0.2">
      <c r="A9" s="1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/>
      <c r="C9" s="163"/>
      <c r="D9" s="228"/>
      <c r="E9" s="188"/>
      <c r="F9" s="1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/>
      <c r="H9" s="187" t="str">
        <f>IF(AND($A$9="Тип доверенности/получателя при получении в адресе перегруза:",$D$9="Разовая доверенность"),"Введите ФИО","")</f>
        <v/>
      </c>
      <c r="I9" s="188"/>
      <c r="J9" s="1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8"/>
      <c r="L9" s="188"/>
      <c r="N9" s="27" t="s">
        <v>20</v>
      </c>
      <c r="O9" s="213"/>
      <c r="P9" s="214"/>
      <c r="R9" s="163"/>
      <c r="S9" s="190"/>
      <c r="T9" s="296"/>
      <c r="U9" s="297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1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/>
      <c r="C10" s="163"/>
      <c r="D10" s="228"/>
      <c r="E10" s="188"/>
      <c r="F10" s="1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/>
      <c r="H10" s="237" t="str">
        <f>IFERROR(VLOOKUP($D$10,Proxy,2,FALSE),"")</f>
        <v/>
      </c>
      <c r="I10" s="163"/>
      <c r="J10" s="163"/>
      <c r="K10" s="163"/>
      <c r="L10" s="163"/>
      <c r="N10" s="27" t="s">
        <v>21</v>
      </c>
      <c r="O10" s="226"/>
      <c r="P10" s="214"/>
      <c r="S10" s="25" t="s">
        <v>22</v>
      </c>
      <c r="T10" s="328" t="s">
        <v>23</v>
      </c>
      <c r="U10" s="293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6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207" t="s">
        <v>28</v>
      </c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192"/>
      <c r="N12" s="25" t="s">
        <v>29</v>
      </c>
      <c r="O12" s="230"/>
      <c r="P12" s="231"/>
      <c r="Q12" s="24"/>
      <c r="S12" s="25"/>
      <c r="T12" s="161"/>
      <c r="U12" s="163"/>
      <c r="Z12" s="52"/>
      <c r="AA12" s="52"/>
      <c r="AB12" s="52"/>
    </row>
    <row r="13" spans="1:29" s="154" customFormat="1" ht="23.25" customHeight="1" x14ac:dyDescent="0.2">
      <c r="A13" s="207" t="s">
        <v>30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192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207" t="s">
        <v>32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192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218" t="s">
        <v>33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192"/>
      <c r="N15" s="259" t="s">
        <v>34</v>
      </c>
      <c r="O15" s="161"/>
      <c r="P15" s="161"/>
      <c r="Q15" s="161"/>
      <c r="R15" s="161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0"/>
      <c r="O16" s="260"/>
      <c r="P16" s="260"/>
      <c r="Q16" s="260"/>
      <c r="R16" s="260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5" t="s">
        <v>35</v>
      </c>
      <c r="B17" s="165" t="s">
        <v>36</v>
      </c>
      <c r="C17" s="272" t="s">
        <v>37</v>
      </c>
      <c r="D17" s="165" t="s">
        <v>38</v>
      </c>
      <c r="E17" s="166"/>
      <c r="F17" s="165" t="s">
        <v>39</v>
      </c>
      <c r="G17" s="165" t="s">
        <v>40</v>
      </c>
      <c r="H17" s="165" t="s">
        <v>41</v>
      </c>
      <c r="I17" s="165" t="s">
        <v>42</v>
      </c>
      <c r="J17" s="165" t="s">
        <v>43</v>
      </c>
      <c r="K17" s="165" t="s">
        <v>44</v>
      </c>
      <c r="L17" s="165" t="s">
        <v>45</v>
      </c>
      <c r="M17" s="165" t="s">
        <v>46</v>
      </c>
      <c r="N17" s="165" t="s">
        <v>47</v>
      </c>
      <c r="O17" s="288"/>
      <c r="P17" s="288"/>
      <c r="Q17" s="288"/>
      <c r="R17" s="166"/>
      <c r="S17" s="191" t="s">
        <v>48</v>
      </c>
      <c r="T17" s="192"/>
      <c r="U17" s="165" t="s">
        <v>49</v>
      </c>
      <c r="V17" s="165" t="s">
        <v>50</v>
      </c>
      <c r="W17" s="329" t="s">
        <v>51</v>
      </c>
      <c r="X17" s="165" t="s">
        <v>52</v>
      </c>
      <c r="Y17" s="180" t="s">
        <v>53</v>
      </c>
      <c r="Z17" s="180" t="s">
        <v>54</v>
      </c>
      <c r="AA17" s="180" t="s">
        <v>55</v>
      </c>
      <c r="AB17" s="317"/>
      <c r="AC17" s="318"/>
      <c r="AD17" s="266"/>
      <c r="BA17" s="313" t="s">
        <v>56</v>
      </c>
    </row>
    <row r="18" spans="1:53" ht="14.25" customHeight="1" x14ac:dyDescent="0.2">
      <c r="A18" s="173"/>
      <c r="B18" s="173"/>
      <c r="C18" s="173"/>
      <c r="D18" s="167"/>
      <c r="E18" s="168"/>
      <c r="F18" s="173"/>
      <c r="G18" s="173"/>
      <c r="H18" s="173"/>
      <c r="I18" s="173"/>
      <c r="J18" s="173"/>
      <c r="K18" s="173"/>
      <c r="L18" s="173"/>
      <c r="M18" s="173"/>
      <c r="N18" s="167"/>
      <c r="O18" s="289"/>
      <c r="P18" s="289"/>
      <c r="Q18" s="289"/>
      <c r="R18" s="168"/>
      <c r="S18" s="153" t="s">
        <v>57</v>
      </c>
      <c r="T18" s="153" t="s">
        <v>58</v>
      </c>
      <c r="U18" s="173"/>
      <c r="V18" s="173"/>
      <c r="W18" s="330"/>
      <c r="X18" s="173"/>
      <c r="Y18" s="181"/>
      <c r="Z18" s="181"/>
      <c r="AA18" s="319"/>
      <c r="AB18" s="320"/>
      <c r="AC18" s="321"/>
      <c r="AD18" s="267"/>
      <c r="BA18" s="163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7" t="s">
        <v>59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52"/>
      <c r="Z20" s="152"/>
    </row>
    <row r="21" spans="1:53" ht="14.25" hidden="1" customHeight="1" x14ac:dyDescent="0.25">
      <c r="A21" s="185" t="s">
        <v>60</v>
      </c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9">
        <v>4607111035752</v>
      </c>
      <c r="E22" s="170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9"/>
      <c r="P22" s="179"/>
      <c r="Q22" s="179"/>
      <c r="R22" s="170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2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4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4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215" t="s">
        <v>68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7" t="s">
        <v>69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52"/>
      <c r="Z26" s="152"/>
    </row>
    <row r="27" spans="1:53" ht="14.25" hidden="1" customHeight="1" x14ac:dyDescent="0.25">
      <c r="A27" s="185" t="s">
        <v>70</v>
      </c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9">
        <v>4607111036520</v>
      </c>
      <c r="E28" s="170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33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9"/>
      <c r="P28" s="179"/>
      <c r="Q28" s="179"/>
      <c r="R28" s="170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69">
        <v>4607111036605</v>
      </c>
      <c r="E29" s="170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9"/>
      <c r="P29" s="179"/>
      <c r="Q29" s="179"/>
      <c r="R29" s="170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69">
        <v>4607111036537</v>
      </c>
      <c r="E30" s="170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32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9"/>
      <c r="P30" s="179"/>
      <c r="Q30" s="179"/>
      <c r="R30" s="170"/>
      <c r="S30" s="35"/>
      <c r="T30" s="35"/>
      <c r="U30" s="36" t="s">
        <v>65</v>
      </c>
      <c r="V30" s="156">
        <v>0</v>
      </c>
      <c r="W30" s="157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9">
        <v>4607111036599</v>
      </c>
      <c r="E31" s="170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9"/>
      <c r="P31" s="179"/>
      <c r="Q31" s="179"/>
      <c r="R31" s="170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hidden="1" x14ac:dyDescent="0.2">
      <c r="A32" s="162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4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hidden="1" x14ac:dyDescent="0.2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4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58">
        <f>IFERROR(SUMPRODUCT(V28:V31*H28:H31),"0")</f>
        <v>0</v>
      </c>
      <c r="W33" s="158">
        <f>IFERROR(SUMPRODUCT(W28:W31*H28:H31),"0")</f>
        <v>0</v>
      </c>
      <c r="X33" s="38"/>
      <c r="Y33" s="159"/>
      <c r="Z33" s="159"/>
    </row>
    <row r="34" spans="1:53" ht="16.5" hidden="1" customHeight="1" x14ac:dyDescent="0.25">
      <c r="A34" s="177" t="s">
        <v>81</v>
      </c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52"/>
      <c r="Z34" s="152"/>
    </row>
    <row r="35" spans="1:53" ht="14.25" hidden="1" customHeight="1" x14ac:dyDescent="0.25">
      <c r="A35" s="185" t="s">
        <v>60</v>
      </c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9">
        <v>4607111036285</v>
      </c>
      <c r="E36" s="170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3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9"/>
      <c r="P36" s="179"/>
      <c r="Q36" s="179"/>
      <c r="R36" s="170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9">
        <v>4607111036308</v>
      </c>
      <c r="E37" s="170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86</v>
      </c>
      <c r="O37" s="179"/>
      <c r="P37" s="179"/>
      <c r="Q37" s="179"/>
      <c r="R37" s="170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9">
        <v>4607111036315</v>
      </c>
      <c r="E38" s="170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9"/>
      <c r="P38" s="179"/>
      <c r="Q38" s="179"/>
      <c r="R38" s="170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89</v>
      </c>
      <c r="B39" s="55" t="s">
        <v>90</v>
      </c>
      <c r="C39" s="32">
        <v>4301070864</v>
      </c>
      <c r="D39" s="169">
        <v>4607111036292</v>
      </c>
      <c r="E39" s="170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0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9"/>
      <c r="P39" s="179"/>
      <c r="Q39" s="179"/>
      <c r="R39" s="170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62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4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hidden="1" x14ac:dyDescent="0.2">
      <c r="A41" s="163"/>
      <c r="B41" s="163"/>
      <c r="C41" s="163"/>
      <c r="D41" s="163"/>
      <c r="E41" s="163"/>
      <c r="F41" s="163"/>
      <c r="G41" s="163"/>
      <c r="H41" s="163"/>
      <c r="I41" s="163"/>
      <c r="J41" s="163"/>
      <c r="K41" s="163"/>
      <c r="L41" s="163"/>
      <c r="M41" s="164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hidden="1" customHeight="1" x14ac:dyDescent="0.25">
      <c r="A42" s="177" t="s">
        <v>91</v>
      </c>
      <c r="B42" s="163"/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52"/>
      <c r="Z42" s="152"/>
    </row>
    <row r="43" spans="1:53" ht="14.25" hidden="1" customHeight="1" x14ac:dyDescent="0.25">
      <c r="A43" s="185" t="s">
        <v>92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51"/>
      <c r="Z43" s="151"/>
    </row>
    <row r="44" spans="1:53" ht="27" hidden="1" customHeight="1" x14ac:dyDescent="0.25">
      <c r="A44" s="55" t="s">
        <v>93</v>
      </c>
      <c r="B44" s="55" t="s">
        <v>94</v>
      </c>
      <c r="C44" s="32">
        <v>4301190014</v>
      </c>
      <c r="D44" s="169">
        <v>4607111037053</v>
      </c>
      <c r="E44" s="170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30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9"/>
      <c r="P44" s="179"/>
      <c r="Q44" s="179"/>
      <c r="R44" s="170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69">
        <v>4607111037060</v>
      </c>
      <c r="E45" s="170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3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9"/>
      <c r="P45" s="179"/>
      <c r="Q45" s="179"/>
      <c r="R45" s="170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62"/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4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hidden="1" x14ac:dyDescent="0.2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4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hidden="1" customHeight="1" x14ac:dyDescent="0.25">
      <c r="A48" s="177" t="s">
        <v>98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52"/>
      <c r="Z48" s="152"/>
    </row>
    <row r="49" spans="1:53" ht="14.25" hidden="1" customHeight="1" x14ac:dyDescent="0.25">
      <c r="A49" s="185" t="s">
        <v>60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9">
        <v>4607111037190</v>
      </c>
      <c r="E50" s="170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8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9"/>
      <c r="P50" s="179"/>
      <c r="Q50" s="179"/>
      <c r="R50" s="170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9">
        <v>4607111037183</v>
      </c>
      <c r="E51" s="170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24" t="s">
        <v>103</v>
      </c>
      <c r="O51" s="179"/>
      <c r="P51" s="179"/>
      <c r="Q51" s="179"/>
      <c r="R51" s="170"/>
      <c r="S51" s="35"/>
      <c r="T51" s="35"/>
      <c r="U51" s="36" t="s">
        <v>65</v>
      </c>
      <c r="V51" s="156">
        <v>9</v>
      </c>
      <c r="W51" s="157">
        <f t="shared" si="0"/>
        <v>9</v>
      </c>
      <c r="X51" s="37">
        <f t="shared" si="1"/>
        <v>0.13950000000000001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9">
        <v>4607111037091</v>
      </c>
      <c r="E52" s="170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05" t="s">
        <v>106</v>
      </c>
      <c r="O52" s="179"/>
      <c r="P52" s="179"/>
      <c r="Q52" s="179"/>
      <c r="R52" s="170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9">
        <v>4607111036902</v>
      </c>
      <c r="E53" s="170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41" t="s">
        <v>109</v>
      </c>
      <c r="O53" s="179"/>
      <c r="P53" s="179"/>
      <c r="Q53" s="179"/>
      <c r="R53" s="170"/>
      <c r="S53" s="35"/>
      <c r="T53" s="35"/>
      <c r="U53" s="36" t="s">
        <v>65</v>
      </c>
      <c r="V53" s="156">
        <v>14</v>
      </c>
      <c r="W53" s="157">
        <f t="shared" si="0"/>
        <v>14</v>
      </c>
      <c r="X53" s="37">
        <f t="shared" si="1"/>
        <v>0.217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9">
        <v>4607111036858</v>
      </c>
      <c r="E54" s="170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6" t="s">
        <v>112</v>
      </c>
      <c r="O54" s="179"/>
      <c r="P54" s="179"/>
      <c r="Q54" s="179"/>
      <c r="R54" s="170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9">
        <v>4607111036889</v>
      </c>
      <c r="E55" s="170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9" t="s">
        <v>115</v>
      </c>
      <c r="O55" s="179"/>
      <c r="P55" s="179"/>
      <c r="Q55" s="179"/>
      <c r="R55" s="170"/>
      <c r="S55" s="35"/>
      <c r="T55" s="35"/>
      <c r="U55" s="36" t="s">
        <v>65</v>
      </c>
      <c r="V55" s="156">
        <v>13</v>
      </c>
      <c r="W55" s="157">
        <f t="shared" si="0"/>
        <v>13</v>
      </c>
      <c r="X55" s="37">
        <f t="shared" si="1"/>
        <v>0.20150000000000001</v>
      </c>
      <c r="Y55" s="57"/>
      <c r="Z55" s="58"/>
      <c r="AD55" s="62"/>
      <c r="BA55" s="79" t="s">
        <v>1</v>
      </c>
    </row>
    <row r="56" spans="1:53" x14ac:dyDescent="0.2">
      <c r="A56" s="162"/>
      <c r="B56" s="163"/>
      <c r="C56" s="163"/>
      <c r="D56" s="163"/>
      <c r="E56" s="163"/>
      <c r="F56" s="163"/>
      <c r="G56" s="163"/>
      <c r="H56" s="163"/>
      <c r="I56" s="163"/>
      <c r="J56" s="163"/>
      <c r="K56" s="163"/>
      <c r="L56" s="163"/>
      <c r="M56" s="164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58">
        <f>IFERROR(SUM(V50:V55),"0")</f>
        <v>36</v>
      </c>
      <c r="W56" s="158">
        <f>IFERROR(SUM(W50:W55),"0")</f>
        <v>36</v>
      </c>
      <c r="X56" s="158">
        <f>IFERROR(IF(X50="",0,X50),"0")+IFERROR(IF(X51="",0,X51),"0")+IFERROR(IF(X52="",0,X52),"0")+IFERROR(IF(X53="",0,X53),"0")+IFERROR(IF(X54="",0,X54),"0")+IFERROR(IF(X55="",0,X55),"0")</f>
        <v>0.55800000000000005</v>
      </c>
      <c r="Y56" s="159"/>
      <c r="Z56" s="159"/>
    </row>
    <row r="57" spans="1:53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4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58">
        <f>IFERROR(SUMPRODUCT(V50:V55*H50:H55),"0")</f>
        <v>259.2</v>
      </c>
      <c r="W57" s="158">
        <f>IFERROR(SUMPRODUCT(W50:W55*H50:H55),"0")</f>
        <v>259.2</v>
      </c>
      <c r="X57" s="38"/>
      <c r="Y57" s="159"/>
      <c r="Z57" s="159"/>
    </row>
    <row r="58" spans="1:53" ht="16.5" hidden="1" customHeight="1" x14ac:dyDescent="0.25">
      <c r="A58" s="177" t="s">
        <v>116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52"/>
      <c r="Z58" s="152"/>
    </row>
    <row r="59" spans="1:53" ht="14.25" hidden="1" customHeight="1" x14ac:dyDescent="0.25">
      <c r="A59" s="185" t="s">
        <v>60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9">
        <v>4607111037411</v>
      </c>
      <c r="E60" s="170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73" t="s">
        <v>120</v>
      </c>
      <c r="O60" s="179"/>
      <c r="P60" s="179"/>
      <c r="Q60" s="179"/>
      <c r="R60" s="170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9">
        <v>4607111036728</v>
      </c>
      <c r="E61" s="170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9" t="s">
        <v>123</v>
      </c>
      <c r="O61" s="179"/>
      <c r="P61" s="179"/>
      <c r="Q61" s="179"/>
      <c r="R61" s="170"/>
      <c r="S61" s="35"/>
      <c r="T61" s="35"/>
      <c r="U61" s="36" t="s">
        <v>65</v>
      </c>
      <c r="V61" s="156">
        <v>13</v>
      </c>
      <c r="W61" s="157">
        <f>IFERROR(IF(V61="","",V61),"")</f>
        <v>13</v>
      </c>
      <c r="X61" s="37">
        <f>IFERROR(IF(V61="","",V61*0.00866),"")</f>
        <v>0.11257999999999999</v>
      </c>
      <c r="Y61" s="57"/>
      <c r="Z61" s="58"/>
      <c r="AD61" s="62"/>
      <c r="BA61" s="81" t="s">
        <v>1</v>
      </c>
    </row>
    <row r="62" spans="1:53" x14ac:dyDescent="0.2">
      <c r="A62" s="162"/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4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58">
        <f>IFERROR(SUM(V60:V61),"0")</f>
        <v>13</v>
      </c>
      <c r="W62" s="158">
        <f>IFERROR(SUM(W60:W61),"0")</f>
        <v>13</v>
      </c>
      <c r="X62" s="158">
        <f>IFERROR(IF(X60="",0,X60),"0")+IFERROR(IF(X61="",0,X61),"0")</f>
        <v>0.11257999999999999</v>
      </c>
      <c r="Y62" s="159"/>
      <c r="Z62" s="159"/>
    </row>
    <row r="63" spans="1:53" x14ac:dyDescent="0.2">
      <c r="A63" s="163"/>
      <c r="B63" s="163"/>
      <c r="C63" s="163"/>
      <c r="D63" s="163"/>
      <c r="E63" s="163"/>
      <c r="F63" s="163"/>
      <c r="G63" s="163"/>
      <c r="H63" s="163"/>
      <c r="I63" s="163"/>
      <c r="J63" s="163"/>
      <c r="K63" s="163"/>
      <c r="L63" s="163"/>
      <c r="M63" s="164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58">
        <f>IFERROR(SUMPRODUCT(V60:V61*H60:H61),"0")</f>
        <v>65</v>
      </c>
      <c r="W63" s="158">
        <f>IFERROR(SUMPRODUCT(W60:W61*H60:H61),"0")</f>
        <v>65</v>
      </c>
      <c r="X63" s="38"/>
      <c r="Y63" s="159"/>
      <c r="Z63" s="159"/>
    </row>
    <row r="64" spans="1:53" ht="16.5" hidden="1" customHeight="1" x14ac:dyDescent="0.25">
      <c r="A64" s="177" t="s">
        <v>124</v>
      </c>
      <c r="B64" s="163"/>
      <c r="C64" s="163"/>
      <c r="D64" s="163"/>
      <c r="E64" s="163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Y64" s="152"/>
      <c r="Z64" s="152"/>
    </row>
    <row r="65" spans="1:53" ht="14.25" hidden="1" customHeight="1" x14ac:dyDescent="0.25">
      <c r="A65" s="185" t="s">
        <v>125</v>
      </c>
      <c r="B65" s="163"/>
      <c r="C65" s="163"/>
      <c r="D65" s="163"/>
      <c r="E65" s="163"/>
      <c r="F65" s="163"/>
      <c r="G65" s="163"/>
      <c r="H65" s="163"/>
      <c r="I65" s="163"/>
      <c r="J65" s="163"/>
      <c r="K65" s="163"/>
      <c r="L65" s="163"/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9">
        <v>4607111033659</v>
      </c>
      <c r="E66" s="170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4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9"/>
      <c r="P66" s="179"/>
      <c r="Q66" s="179"/>
      <c r="R66" s="170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2"/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4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3"/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4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77" t="s">
        <v>128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52"/>
      <c r="Z69" s="152"/>
    </row>
    <row r="70" spans="1:53" ht="14.25" hidden="1" customHeight="1" x14ac:dyDescent="0.25">
      <c r="A70" s="185" t="s">
        <v>129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9">
        <v>4607111034137</v>
      </c>
      <c r="E71" s="170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9"/>
      <c r="P71" s="179"/>
      <c r="Q71" s="179"/>
      <c r="R71" s="170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9">
        <v>4607111034120</v>
      </c>
      <c r="E72" s="170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19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9"/>
      <c r="P72" s="179"/>
      <c r="Q72" s="179"/>
      <c r="R72" s="170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2"/>
      <c r="B73" s="163"/>
      <c r="C73" s="163"/>
      <c r="D73" s="163"/>
      <c r="E73" s="163"/>
      <c r="F73" s="163"/>
      <c r="G73" s="163"/>
      <c r="H73" s="163"/>
      <c r="I73" s="163"/>
      <c r="J73" s="163"/>
      <c r="K73" s="163"/>
      <c r="L73" s="163"/>
      <c r="M73" s="164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3"/>
      <c r="B74" s="163"/>
      <c r="C74" s="163"/>
      <c r="D74" s="163"/>
      <c r="E74" s="163"/>
      <c r="F74" s="163"/>
      <c r="G74" s="163"/>
      <c r="H74" s="163"/>
      <c r="I74" s="163"/>
      <c r="J74" s="163"/>
      <c r="K74" s="163"/>
      <c r="L74" s="163"/>
      <c r="M74" s="164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77" t="s">
        <v>134</v>
      </c>
      <c r="B75" s="163"/>
      <c r="C75" s="163"/>
      <c r="D75" s="163"/>
      <c r="E75" s="163"/>
      <c r="F75" s="163"/>
      <c r="G75" s="163"/>
      <c r="H75" s="163"/>
      <c r="I75" s="163"/>
      <c r="J75" s="163"/>
      <c r="K75" s="163"/>
      <c r="L75" s="163"/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Y75" s="152"/>
      <c r="Z75" s="152"/>
    </row>
    <row r="76" spans="1:53" ht="14.25" hidden="1" customHeight="1" x14ac:dyDescent="0.25">
      <c r="A76" s="185" t="s">
        <v>125</v>
      </c>
      <c r="B76" s="163"/>
      <c r="C76" s="163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9">
        <v>4607111036407</v>
      </c>
      <c r="E77" s="170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8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9"/>
      <c r="P77" s="179"/>
      <c r="Q77" s="179"/>
      <c r="R77" s="170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137</v>
      </c>
      <c r="B78" s="55" t="s">
        <v>138</v>
      </c>
      <c r="C78" s="32">
        <v>4301135122</v>
      </c>
      <c r="D78" s="169">
        <v>4607111033628</v>
      </c>
      <c r="E78" s="170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7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9"/>
      <c r="P78" s="179"/>
      <c r="Q78" s="179"/>
      <c r="R78" s="170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139</v>
      </c>
      <c r="B79" s="55" t="s">
        <v>140</v>
      </c>
      <c r="C79" s="32">
        <v>4301130400</v>
      </c>
      <c r="D79" s="169">
        <v>4607111033451</v>
      </c>
      <c r="E79" s="170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17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9"/>
      <c r="P79" s="179"/>
      <c r="Q79" s="179"/>
      <c r="R79" s="170"/>
      <c r="S79" s="35"/>
      <c r="T79" s="35"/>
      <c r="U79" s="36" t="s">
        <v>65</v>
      </c>
      <c r="V79" s="156">
        <v>0</v>
      </c>
      <c r="W79" s="157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9">
        <v>4607111035141</v>
      </c>
      <c r="E80" s="170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9"/>
      <c r="P80" s="179"/>
      <c r="Q80" s="179"/>
      <c r="R80" s="170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9">
        <v>4607111035028</v>
      </c>
      <c r="E81" s="170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32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9"/>
      <c r="P81" s="179"/>
      <c r="Q81" s="179"/>
      <c r="R81" s="170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145</v>
      </c>
      <c r="B82" s="55" t="s">
        <v>146</v>
      </c>
      <c r="C82" s="32">
        <v>4301135109</v>
      </c>
      <c r="D82" s="169">
        <v>4607111033444</v>
      </c>
      <c r="E82" s="170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20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9"/>
      <c r="P82" s="179"/>
      <c r="Q82" s="179"/>
      <c r="R82" s="170"/>
      <c r="S82" s="35"/>
      <c r="T82" s="35"/>
      <c r="U82" s="36" t="s">
        <v>65</v>
      </c>
      <c r="V82" s="156">
        <v>0</v>
      </c>
      <c r="W82" s="157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hidden="1" x14ac:dyDescent="0.2">
      <c r="A83" s="162"/>
      <c r="B83" s="163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4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58">
        <f>IFERROR(SUM(V77:V82),"0")</f>
        <v>0</v>
      </c>
      <c r="W83" s="158">
        <f>IFERROR(SUM(W77:W82),"0")</f>
        <v>0</v>
      </c>
      <c r="X83" s="158">
        <f>IFERROR(IF(X77="",0,X77),"0")+IFERROR(IF(X78="",0,X78),"0")+IFERROR(IF(X79="",0,X79),"0")+IFERROR(IF(X80="",0,X80),"0")+IFERROR(IF(X81="",0,X81),"0")+IFERROR(IF(X82="",0,X82),"0")</f>
        <v>0</v>
      </c>
      <c r="Y83" s="159"/>
      <c r="Z83" s="159"/>
    </row>
    <row r="84" spans="1:53" hidden="1" x14ac:dyDescent="0.2">
      <c r="A84" s="163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4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58">
        <f>IFERROR(SUMPRODUCT(V77:V82*H77:H82),"0")</f>
        <v>0</v>
      </c>
      <c r="W84" s="158">
        <f>IFERROR(SUMPRODUCT(W77:W82*H77:H82),"0")</f>
        <v>0</v>
      </c>
      <c r="X84" s="38"/>
      <c r="Y84" s="159"/>
      <c r="Z84" s="159"/>
    </row>
    <row r="85" spans="1:53" ht="16.5" hidden="1" customHeight="1" x14ac:dyDescent="0.25">
      <c r="A85" s="177" t="s">
        <v>147</v>
      </c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52"/>
      <c r="Z85" s="152"/>
    </row>
    <row r="86" spans="1:53" ht="14.25" hidden="1" customHeight="1" x14ac:dyDescent="0.25">
      <c r="A86" s="185" t="s">
        <v>147</v>
      </c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9">
        <v>4607025784012</v>
      </c>
      <c r="E87" s="170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4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9"/>
      <c r="P87" s="179"/>
      <c r="Q87" s="179"/>
      <c r="R87" s="170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150</v>
      </c>
      <c r="B88" s="55" t="s">
        <v>151</v>
      </c>
      <c r="C88" s="32">
        <v>4301136012</v>
      </c>
      <c r="D88" s="169">
        <v>4607025784319</v>
      </c>
      <c r="E88" s="170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21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9"/>
      <c r="P88" s="179"/>
      <c r="Q88" s="179"/>
      <c r="R88" s="170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9">
        <v>4607111035370</v>
      </c>
      <c r="E89" s="170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9"/>
      <c r="P89" s="179"/>
      <c r="Q89" s="179"/>
      <c r="R89" s="170"/>
      <c r="S89" s="35"/>
      <c r="T89" s="35"/>
      <c r="U89" s="36" t="s">
        <v>65</v>
      </c>
      <c r="V89" s="156">
        <v>6</v>
      </c>
      <c r="W89" s="157">
        <f>IFERROR(IF(V89="","",V89),"")</f>
        <v>6</v>
      </c>
      <c r="X89" s="37">
        <f>IFERROR(IF(V89="","",V89*0.0155),"")</f>
        <v>9.2999999999999999E-2</v>
      </c>
      <c r="Y89" s="57"/>
      <c r="Z89" s="58"/>
      <c r="AD89" s="62"/>
      <c r="BA89" s="93" t="s">
        <v>74</v>
      </c>
    </row>
    <row r="90" spans="1:53" x14ac:dyDescent="0.2">
      <c r="A90" s="162"/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4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58">
        <f>IFERROR(SUM(V87:V89),"0")</f>
        <v>6</v>
      </c>
      <c r="W90" s="158">
        <f>IFERROR(SUM(W87:W89),"0")</f>
        <v>6</v>
      </c>
      <c r="X90" s="158">
        <f>IFERROR(IF(X87="",0,X87),"0")+IFERROR(IF(X88="",0,X88),"0")+IFERROR(IF(X89="",0,X89),"0")</f>
        <v>9.2999999999999999E-2</v>
      </c>
      <c r="Y90" s="159"/>
      <c r="Z90" s="159"/>
    </row>
    <row r="91" spans="1:53" x14ac:dyDescent="0.2">
      <c r="A91" s="163"/>
      <c r="B91" s="163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4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58">
        <f>IFERROR(SUMPRODUCT(V87:V89*H87:H89),"0")</f>
        <v>18.48</v>
      </c>
      <c r="W91" s="158">
        <f>IFERROR(SUMPRODUCT(W87:W89*H87:H89),"0")</f>
        <v>18.48</v>
      </c>
      <c r="X91" s="38"/>
      <c r="Y91" s="159"/>
      <c r="Z91" s="159"/>
    </row>
    <row r="92" spans="1:53" ht="16.5" hidden="1" customHeight="1" x14ac:dyDescent="0.25">
      <c r="A92" s="177" t="s">
        <v>154</v>
      </c>
      <c r="B92" s="163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63"/>
      <c r="R92" s="163"/>
      <c r="S92" s="163"/>
      <c r="T92" s="163"/>
      <c r="U92" s="163"/>
      <c r="V92" s="163"/>
      <c r="W92" s="163"/>
      <c r="X92" s="163"/>
      <c r="Y92" s="152"/>
      <c r="Z92" s="152"/>
    </row>
    <row r="93" spans="1:53" ht="14.25" hidden="1" customHeight="1" x14ac:dyDescent="0.25">
      <c r="A93" s="185" t="s">
        <v>60</v>
      </c>
      <c r="B93" s="163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63"/>
      <c r="R93" s="163"/>
      <c r="S93" s="163"/>
      <c r="T93" s="163"/>
      <c r="U93" s="163"/>
      <c r="V93" s="163"/>
      <c r="W93" s="163"/>
      <c r="X93" s="163"/>
      <c r="Y93" s="151"/>
      <c r="Z93" s="151"/>
    </row>
    <row r="94" spans="1:53" ht="27" hidden="1" customHeight="1" x14ac:dyDescent="0.25">
      <c r="A94" s="55" t="s">
        <v>155</v>
      </c>
      <c r="B94" s="55" t="s">
        <v>156</v>
      </c>
      <c r="C94" s="32">
        <v>4301070975</v>
      </c>
      <c r="D94" s="169">
        <v>4607111033970</v>
      </c>
      <c r="E94" s="170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16" t="s">
        <v>157</v>
      </c>
      <c r="O94" s="179"/>
      <c r="P94" s="179"/>
      <c r="Q94" s="179"/>
      <c r="R94" s="170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hidden="1" customHeight="1" x14ac:dyDescent="0.25">
      <c r="A95" s="55" t="s">
        <v>158</v>
      </c>
      <c r="B95" s="55" t="s">
        <v>159</v>
      </c>
      <c r="C95" s="32">
        <v>4301070976</v>
      </c>
      <c r="D95" s="169">
        <v>4607111034144</v>
      </c>
      <c r="E95" s="170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4" t="s">
        <v>160</v>
      </c>
      <c r="O95" s="179"/>
      <c r="P95" s="179"/>
      <c r="Q95" s="179"/>
      <c r="R95" s="170"/>
      <c r="S95" s="35"/>
      <c r="T95" s="35"/>
      <c r="U95" s="36" t="s">
        <v>65</v>
      </c>
      <c r="V95" s="156">
        <v>0</v>
      </c>
      <c r="W95" s="157">
        <f>IFERROR(IF(V95="","",V95),"")</f>
        <v>0</v>
      </c>
      <c r="X95" s="37">
        <f>IFERROR(IF(V95="","",V95*0.0155),"")</f>
        <v>0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161</v>
      </c>
      <c r="B96" s="55" t="s">
        <v>162</v>
      </c>
      <c r="C96" s="32">
        <v>4301070973</v>
      </c>
      <c r="D96" s="169">
        <v>4607111033987</v>
      </c>
      <c r="E96" s="170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6" t="s">
        <v>163</v>
      </c>
      <c r="O96" s="179"/>
      <c r="P96" s="179"/>
      <c r="Q96" s="179"/>
      <c r="R96" s="170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hidden="1" customHeight="1" x14ac:dyDescent="0.25">
      <c r="A97" s="55" t="s">
        <v>164</v>
      </c>
      <c r="B97" s="55" t="s">
        <v>165</v>
      </c>
      <c r="C97" s="32">
        <v>4301070974</v>
      </c>
      <c r="D97" s="169">
        <v>4607111034151</v>
      </c>
      <c r="E97" s="170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5" t="s">
        <v>166</v>
      </c>
      <c r="O97" s="179"/>
      <c r="P97" s="179"/>
      <c r="Q97" s="179"/>
      <c r="R97" s="170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hidden="1" x14ac:dyDescent="0.2">
      <c r="A98" s="162"/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4"/>
      <c r="N98" s="174" t="s">
        <v>66</v>
      </c>
      <c r="O98" s="175"/>
      <c r="P98" s="175"/>
      <c r="Q98" s="175"/>
      <c r="R98" s="175"/>
      <c r="S98" s="175"/>
      <c r="T98" s="176"/>
      <c r="U98" s="38" t="s">
        <v>65</v>
      </c>
      <c r="V98" s="158">
        <f>IFERROR(SUM(V94:V97),"0")</f>
        <v>0</v>
      </c>
      <c r="W98" s="158">
        <f>IFERROR(SUM(W94:W97),"0")</f>
        <v>0</v>
      </c>
      <c r="X98" s="158">
        <f>IFERROR(IF(X94="",0,X94),"0")+IFERROR(IF(X95="",0,X95),"0")+IFERROR(IF(X96="",0,X96),"0")+IFERROR(IF(X97="",0,X97),"0")</f>
        <v>0</v>
      </c>
      <c r="Y98" s="159"/>
      <c r="Z98" s="159"/>
    </row>
    <row r="99" spans="1:53" hidden="1" x14ac:dyDescent="0.2">
      <c r="A99" s="163"/>
      <c r="B99" s="163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4"/>
      <c r="N99" s="174" t="s">
        <v>66</v>
      </c>
      <c r="O99" s="175"/>
      <c r="P99" s="175"/>
      <c r="Q99" s="175"/>
      <c r="R99" s="175"/>
      <c r="S99" s="175"/>
      <c r="T99" s="176"/>
      <c r="U99" s="38" t="s">
        <v>67</v>
      </c>
      <c r="V99" s="158">
        <f>IFERROR(SUMPRODUCT(V94:V97*H94:H97),"0")</f>
        <v>0</v>
      </c>
      <c r="W99" s="158">
        <f>IFERROR(SUMPRODUCT(W94:W97*H94:H97),"0")</f>
        <v>0</v>
      </c>
      <c r="X99" s="38"/>
      <c r="Y99" s="159"/>
      <c r="Z99" s="159"/>
    </row>
    <row r="100" spans="1:53" ht="16.5" hidden="1" customHeight="1" x14ac:dyDescent="0.25">
      <c r="A100" s="177" t="s">
        <v>167</v>
      </c>
      <c r="B100" s="163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52"/>
      <c r="Z100" s="152"/>
    </row>
    <row r="101" spans="1:53" ht="14.25" hidden="1" customHeight="1" x14ac:dyDescent="0.25">
      <c r="A101" s="185" t="s">
        <v>125</v>
      </c>
      <c r="B101" s="163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51"/>
      <c r="Z101" s="151"/>
    </row>
    <row r="102" spans="1:53" ht="27" hidden="1" customHeight="1" x14ac:dyDescent="0.25">
      <c r="A102" s="55" t="s">
        <v>168</v>
      </c>
      <c r="B102" s="55" t="s">
        <v>169</v>
      </c>
      <c r="C102" s="32">
        <v>4301135162</v>
      </c>
      <c r="D102" s="169">
        <v>4607111034014</v>
      </c>
      <c r="E102" s="170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3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9"/>
      <c r="P102" s="179"/>
      <c r="Q102" s="179"/>
      <c r="R102" s="170"/>
      <c r="S102" s="35"/>
      <c r="T102" s="35"/>
      <c r="U102" s="36" t="s">
        <v>65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9">
        <v>4607111033994</v>
      </c>
      <c r="E103" s="170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3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9"/>
      <c r="P103" s="179"/>
      <c r="Q103" s="179"/>
      <c r="R103" s="170"/>
      <c r="S103" s="35"/>
      <c r="T103" s="35"/>
      <c r="U103" s="36" t="s">
        <v>65</v>
      </c>
      <c r="V103" s="156">
        <v>15</v>
      </c>
      <c r="W103" s="157">
        <f>IFERROR(IF(V103="","",V103),"")</f>
        <v>15</v>
      </c>
      <c r="X103" s="37">
        <f>IFERROR(IF(V103="","",V103*0.01788),"")</f>
        <v>0.26819999999999999</v>
      </c>
      <c r="Y103" s="57"/>
      <c r="Z103" s="58"/>
      <c r="AD103" s="62"/>
      <c r="BA103" s="99" t="s">
        <v>74</v>
      </c>
    </row>
    <row r="104" spans="1:53" x14ac:dyDescent="0.2">
      <c r="A104" s="162"/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4"/>
      <c r="N104" s="174" t="s">
        <v>66</v>
      </c>
      <c r="O104" s="175"/>
      <c r="P104" s="175"/>
      <c r="Q104" s="175"/>
      <c r="R104" s="175"/>
      <c r="S104" s="175"/>
      <c r="T104" s="176"/>
      <c r="U104" s="38" t="s">
        <v>65</v>
      </c>
      <c r="V104" s="158">
        <f>IFERROR(SUM(V102:V103),"0")</f>
        <v>15</v>
      </c>
      <c r="W104" s="158">
        <f>IFERROR(SUM(W102:W103),"0")</f>
        <v>15</v>
      </c>
      <c r="X104" s="158">
        <f>IFERROR(IF(X102="",0,X102),"0")+IFERROR(IF(X103="",0,X103),"0")</f>
        <v>0.26819999999999999</v>
      </c>
      <c r="Y104" s="159"/>
      <c r="Z104" s="159"/>
    </row>
    <row r="105" spans="1:53" x14ac:dyDescent="0.2">
      <c r="A105" s="163"/>
      <c r="B105" s="163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4"/>
      <c r="N105" s="174" t="s">
        <v>66</v>
      </c>
      <c r="O105" s="175"/>
      <c r="P105" s="175"/>
      <c r="Q105" s="175"/>
      <c r="R105" s="175"/>
      <c r="S105" s="175"/>
      <c r="T105" s="176"/>
      <c r="U105" s="38" t="s">
        <v>67</v>
      </c>
      <c r="V105" s="158">
        <f>IFERROR(SUMPRODUCT(V102:V103*H102:H103),"0")</f>
        <v>45</v>
      </c>
      <c r="W105" s="158">
        <f>IFERROR(SUMPRODUCT(W102:W103*H102:H103),"0")</f>
        <v>45</v>
      </c>
      <c r="X105" s="38"/>
      <c r="Y105" s="159"/>
      <c r="Z105" s="159"/>
    </row>
    <row r="106" spans="1:53" ht="16.5" hidden="1" customHeight="1" x14ac:dyDescent="0.25">
      <c r="A106" s="177" t="s">
        <v>172</v>
      </c>
      <c r="B106" s="163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52"/>
      <c r="Z106" s="152"/>
    </row>
    <row r="107" spans="1:53" ht="14.25" hidden="1" customHeight="1" x14ac:dyDescent="0.25">
      <c r="A107" s="185" t="s">
        <v>125</v>
      </c>
      <c r="B107" s="163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9">
        <v>4607111034199</v>
      </c>
      <c r="E108" s="170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4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9"/>
      <c r="P108" s="179"/>
      <c r="Q108" s="179"/>
      <c r="R108" s="170"/>
      <c r="S108" s="35"/>
      <c r="T108" s="35"/>
      <c r="U108" s="36" t="s">
        <v>65</v>
      </c>
      <c r="V108" s="156">
        <v>8</v>
      </c>
      <c r="W108" s="157">
        <f>IFERROR(IF(V108="","",V108),"")</f>
        <v>8</v>
      </c>
      <c r="X108" s="37">
        <f>IFERROR(IF(V108="","",V108*0.01788),"")</f>
        <v>0.14304</v>
      </c>
      <c r="Y108" s="57"/>
      <c r="Z108" s="58"/>
      <c r="AD108" s="62"/>
      <c r="BA108" s="100" t="s">
        <v>74</v>
      </c>
    </row>
    <row r="109" spans="1:53" x14ac:dyDescent="0.2">
      <c r="A109" s="162"/>
      <c r="B109" s="163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4"/>
      <c r="N109" s="174" t="s">
        <v>66</v>
      </c>
      <c r="O109" s="175"/>
      <c r="P109" s="175"/>
      <c r="Q109" s="175"/>
      <c r="R109" s="175"/>
      <c r="S109" s="175"/>
      <c r="T109" s="176"/>
      <c r="U109" s="38" t="s">
        <v>65</v>
      </c>
      <c r="V109" s="158">
        <f>IFERROR(SUM(V108:V108),"0")</f>
        <v>8</v>
      </c>
      <c r="W109" s="158">
        <f>IFERROR(SUM(W108:W108),"0")</f>
        <v>8</v>
      </c>
      <c r="X109" s="158">
        <f>IFERROR(IF(X108="",0,X108),"0")</f>
        <v>0.14304</v>
      </c>
      <c r="Y109" s="159"/>
      <c r="Z109" s="159"/>
    </row>
    <row r="110" spans="1:53" x14ac:dyDescent="0.2">
      <c r="A110" s="163"/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4"/>
      <c r="N110" s="174" t="s">
        <v>66</v>
      </c>
      <c r="O110" s="175"/>
      <c r="P110" s="175"/>
      <c r="Q110" s="175"/>
      <c r="R110" s="175"/>
      <c r="S110" s="175"/>
      <c r="T110" s="176"/>
      <c r="U110" s="38" t="s">
        <v>67</v>
      </c>
      <c r="V110" s="158">
        <f>IFERROR(SUMPRODUCT(V108:V108*H108:H108),"0")</f>
        <v>24</v>
      </c>
      <c r="W110" s="158">
        <f>IFERROR(SUMPRODUCT(W108:W108*H108:H108),"0")</f>
        <v>24</v>
      </c>
      <c r="X110" s="38"/>
      <c r="Y110" s="159"/>
      <c r="Z110" s="159"/>
    </row>
    <row r="111" spans="1:53" ht="16.5" hidden="1" customHeight="1" x14ac:dyDescent="0.25">
      <c r="A111" s="177" t="s">
        <v>175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52"/>
      <c r="Z111" s="152"/>
    </row>
    <row r="112" spans="1:53" ht="14.25" hidden="1" customHeight="1" x14ac:dyDescent="0.25">
      <c r="A112" s="185" t="s">
        <v>125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9">
        <v>4607111034670</v>
      </c>
      <c r="E113" s="170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31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9"/>
      <c r="P113" s="179"/>
      <c r="Q113" s="179"/>
      <c r="R113" s="170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9">
        <v>4607111034687</v>
      </c>
      <c r="E114" s="170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36" t="s">
        <v>181</v>
      </c>
      <c r="O114" s="179"/>
      <c r="P114" s="179"/>
      <c r="Q114" s="179"/>
      <c r="R114" s="170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hidden="1" customHeight="1" x14ac:dyDescent="0.25">
      <c r="A115" s="55" t="s">
        <v>182</v>
      </c>
      <c r="B115" s="55" t="s">
        <v>183</v>
      </c>
      <c r="C115" s="32">
        <v>4301135115</v>
      </c>
      <c r="D115" s="169">
        <v>4607111034380</v>
      </c>
      <c r="E115" s="170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5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9"/>
      <c r="P115" s="179"/>
      <c r="Q115" s="179"/>
      <c r="R115" s="170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hidden="1" customHeight="1" x14ac:dyDescent="0.25">
      <c r="A116" s="55" t="s">
        <v>184</v>
      </c>
      <c r="B116" s="55" t="s">
        <v>185</v>
      </c>
      <c r="C116" s="32">
        <v>4301135114</v>
      </c>
      <c r="D116" s="169">
        <v>4607111034397</v>
      </c>
      <c r="E116" s="170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31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9"/>
      <c r="P116" s="179"/>
      <c r="Q116" s="179"/>
      <c r="R116" s="170"/>
      <c r="S116" s="35"/>
      <c r="T116" s="35"/>
      <c r="U116" s="36" t="s">
        <v>65</v>
      </c>
      <c r="V116" s="156">
        <v>0</v>
      </c>
      <c r="W116" s="157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idden="1" x14ac:dyDescent="0.2">
      <c r="A117" s="162"/>
      <c r="B117" s="163"/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  <c r="M117" s="164"/>
      <c r="N117" s="174" t="s">
        <v>66</v>
      </c>
      <c r="O117" s="175"/>
      <c r="P117" s="175"/>
      <c r="Q117" s="175"/>
      <c r="R117" s="175"/>
      <c r="S117" s="175"/>
      <c r="T117" s="176"/>
      <c r="U117" s="38" t="s">
        <v>65</v>
      </c>
      <c r="V117" s="158">
        <f>IFERROR(SUM(V113:V116),"0")</f>
        <v>0</v>
      </c>
      <c r="W117" s="158">
        <f>IFERROR(SUM(W113:W116),"0")</f>
        <v>0</v>
      </c>
      <c r="X117" s="158">
        <f>IFERROR(IF(X113="",0,X113),"0")+IFERROR(IF(X114="",0,X114),"0")+IFERROR(IF(X115="",0,X115),"0")+IFERROR(IF(X116="",0,X116),"0")</f>
        <v>0</v>
      </c>
      <c r="Y117" s="159"/>
      <c r="Z117" s="159"/>
    </row>
    <row r="118" spans="1:53" hidden="1" x14ac:dyDescent="0.2">
      <c r="A118" s="163"/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4"/>
      <c r="N118" s="174" t="s">
        <v>66</v>
      </c>
      <c r="O118" s="175"/>
      <c r="P118" s="175"/>
      <c r="Q118" s="175"/>
      <c r="R118" s="175"/>
      <c r="S118" s="175"/>
      <c r="T118" s="176"/>
      <c r="U118" s="38" t="s">
        <v>67</v>
      </c>
      <c r="V118" s="158">
        <f>IFERROR(SUMPRODUCT(V113:V116*H113:H116),"0")</f>
        <v>0</v>
      </c>
      <c r="W118" s="158">
        <f>IFERROR(SUMPRODUCT(W113:W116*H113:H116),"0")</f>
        <v>0</v>
      </c>
      <c r="X118" s="38"/>
      <c r="Y118" s="159"/>
      <c r="Z118" s="159"/>
    </row>
    <row r="119" spans="1:53" ht="16.5" hidden="1" customHeight="1" x14ac:dyDescent="0.25">
      <c r="A119" s="177" t="s">
        <v>186</v>
      </c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  <c r="Y119" s="152"/>
      <c r="Z119" s="152"/>
    </row>
    <row r="120" spans="1:53" ht="14.25" hidden="1" customHeight="1" x14ac:dyDescent="0.25">
      <c r="A120" s="185" t="s">
        <v>125</v>
      </c>
      <c r="B120" s="163"/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  <c r="P120" s="163"/>
      <c r="Q120" s="163"/>
      <c r="R120" s="163"/>
      <c r="S120" s="163"/>
      <c r="T120" s="163"/>
      <c r="U120" s="163"/>
      <c r="V120" s="163"/>
      <c r="W120" s="163"/>
      <c r="X120" s="163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9">
        <v>4607111035806</v>
      </c>
      <c r="E121" s="170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5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9"/>
      <c r="P121" s="179"/>
      <c r="Q121" s="179"/>
      <c r="R121" s="170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2"/>
      <c r="B122" s="163"/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  <c r="M122" s="164"/>
      <c r="N122" s="174" t="s">
        <v>66</v>
      </c>
      <c r="O122" s="175"/>
      <c r="P122" s="175"/>
      <c r="Q122" s="175"/>
      <c r="R122" s="175"/>
      <c r="S122" s="175"/>
      <c r="T122" s="176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3"/>
      <c r="B123" s="163"/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  <c r="M123" s="164"/>
      <c r="N123" s="174" t="s">
        <v>66</v>
      </c>
      <c r="O123" s="175"/>
      <c r="P123" s="175"/>
      <c r="Q123" s="175"/>
      <c r="R123" s="175"/>
      <c r="S123" s="175"/>
      <c r="T123" s="176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77" t="s">
        <v>189</v>
      </c>
      <c r="B124" s="163"/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  <c r="P124" s="163"/>
      <c r="Q124" s="163"/>
      <c r="R124" s="163"/>
      <c r="S124" s="163"/>
      <c r="T124" s="163"/>
      <c r="U124" s="163"/>
      <c r="V124" s="163"/>
      <c r="W124" s="163"/>
      <c r="X124" s="163"/>
      <c r="Y124" s="152"/>
      <c r="Z124" s="152"/>
    </row>
    <row r="125" spans="1:53" ht="14.25" hidden="1" customHeight="1" x14ac:dyDescent="0.25">
      <c r="A125" s="185" t="s">
        <v>190</v>
      </c>
      <c r="B125" s="163"/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  <c r="P125" s="163"/>
      <c r="Q125" s="163"/>
      <c r="R125" s="163"/>
      <c r="S125" s="163"/>
      <c r="T125" s="163"/>
      <c r="U125" s="163"/>
      <c r="V125" s="163"/>
      <c r="W125" s="163"/>
      <c r="X125" s="163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9">
        <v>4607111035639</v>
      </c>
      <c r="E126" s="170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9"/>
      <c r="P126" s="179"/>
      <c r="Q126" s="179"/>
      <c r="R126" s="170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9">
        <v>4607111035646</v>
      </c>
      <c r="E127" s="170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3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9"/>
      <c r="P127" s="179"/>
      <c r="Q127" s="179"/>
      <c r="R127" s="170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2"/>
      <c r="B128" s="163"/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74" t="s">
        <v>66</v>
      </c>
      <c r="O128" s="175"/>
      <c r="P128" s="175"/>
      <c r="Q128" s="175"/>
      <c r="R128" s="175"/>
      <c r="S128" s="175"/>
      <c r="T128" s="176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3"/>
      <c r="B129" s="163"/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74" t="s">
        <v>66</v>
      </c>
      <c r="O129" s="175"/>
      <c r="P129" s="175"/>
      <c r="Q129" s="175"/>
      <c r="R129" s="175"/>
      <c r="S129" s="175"/>
      <c r="T129" s="176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77" t="s">
        <v>197</v>
      </c>
      <c r="B130" s="163"/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  <c r="M130" s="163"/>
      <c r="N130" s="163"/>
      <c r="O130" s="163"/>
      <c r="P130" s="163"/>
      <c r="Q130" s="163"/>
      <c r="R130" s="163"/>
      <c r="S130" s="163"/>
      <c r="T130" s="163"/>
      <c r="U130" s="163"/>
      <c r="V130" s="163"/>
      <c r="W130" s="163"/>
      <c r="X130" s="163"/>
      <c r="Y130" s="152"/>
      <c r="Z130" s="152"/>
    </row>
    <row r="131" spans="1:53" ht="14.25" hidden="1" customHeight="1" x14ac:dyDescent="0.25">
      <c r="A131" s="185" t="s">
        <v>125</v>
      </c>
      <c r="B131" s="163"/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3"/>
      <c r="S131" s="163"/>
      <c r="T131" s="163"/>
      <c r="U131" s="163"/>
      <c r="V131" s="163"/>
      <c r="W131" s="163"/>
      <c r="X131" s="163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9">
        <v>4607111036568</v>
      </c>
      <c r="E132" s="170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2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9"/>
      <c r="P132" s="179"/>
      <c r="Q132" s="179"/>
      <c r="R132" s="170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2"/>
      <c r="B133" s="163"/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  <c r="M133" s="164"/>
      <c r="N133" s="174" t="s">
        <v>66</v>
      </c>
      <c r="O133" s="175"/>
      <c r="P133" s="175"/>
      <c r="Q133" s="175"/>
      <c r="R133" s="175"/>
      <c r="S133" s="175"/>
      <c r="T133" s="176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3"/>
      <c r="B134" s="163"/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  <c r="M134" s="164"/>
      <c r="N134" s="174" t="s">
        <v>66</v>
      </c>
      <c r="O134" s="175"/>
      <c r="P134" s="175"/>
      <c r="Q134" s="175"/>
      <c r="R134" s="175"/>
      <c r="S134" s="175"/>
      <c r="T134" s="176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215" t="s">
        <v>200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7" t="s">
        <v>201</v>
      </c>
      <c r="B136" s="163"/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  <c r="M136" s="163"/>
      <c r="N136" s="163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52"/>
      <c r="Z136" s="152"/>
    </row>
    <row r="137" spans="1:53" ht="14.25" hidden="1" customHeight="1" x14ac:dyDescent="0.25">
      <c r="A137" s="185" t="s">
        <v>190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  <c r="N137" s="163"/>
      <c r="O137" s="163"/>
      <c r="P137" s="163"/>
      <c r="Q137" s="163"/>
      <c r="R137" s="163"/>
      <c r="S137" s="163"/>
      <c r="T137" s="163"/>
      <c r="U137" s="163"/>
      <c r="V137" s="163"/>
      <c r="W137" s="163"/>
      <c r="X137" s="163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9">
        <v>4607111037701</v>
      </c>
      <c r="E138" s="170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9"/>
      <c r="P138" s="179"/>
      <c r="Q138" s="179"/>
      <c r="R138" s="170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2"/>
      <c r="B139" s="163"/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  <c r="M139" s="164"/>
      <c r="N139" s="174" t="s">
        <v>66</v>
      </c>
      <c r="O139" s="175"/>
      <c r="P139" s="175"/>
      <c r="Q139" s="175"/>
      <c r="R139" s="175"/>
      <c r="S139" s="175"/>
      <c r="T139" s="176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3"/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4"/>
      <c r="N140" s="174" t="s">
        <v>66</v>
      </c>
      <c r="O140" s="175"/>
      <c r="P140" s="175"/>
      <c r="Q140" s="175"/>
      <c r="R140" s="175"/>
      <c r="S140" s="175"/>
      <c r="T140" s="176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77" t="s">
        <v>204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52"/>
      <c r="Z141" s="152"/>
    </row>
    <row r="142" spans="1:53" ht="14.25" hidden="1" customHeight="1" x14ac:dyDescent="0.25">
      <c r="A142" s="185" t="s">
        <v>60</v>
      </c>
      <c r="B142" s="163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9">
        <v>4607111036384</v>
      </c>
      <c r="E143" s="170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9"/>
      <c r="P143" s="179"/>
      <c r="Q143" s="179"/>
      <c r="R143" s="170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9">
        <v>4640242180250</v>
      </c>
      <c r="E144" s="170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5" t="s">
        <v>209</v>
      </c>
      <c r="O144" s="179"/>
      <c r="P144" s="179"/>
      <c r="Q144" s="179"/>
      <c r="R144" s="170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9">
        <v>4607111036216</v>
      </c>
      <c r="E145" s="170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63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9"/>
      <c r="P145" s="179"/>
      <c r="Q145" s="179"/>
      <c r="R145" s="170"/>
      <c r="S145" s="35"/>
      <c r="T145" s="35"/>
      <c r="U145" s="36" t="s">
        <v>65</v>
      </c>
      <c r="V145" s="156">
        <v>32</v>
      </c>
      <c r="W145" s="157">
        <f>IFERROR(IF(V145="","",V145),"")</f>
        <v>32</v>
      </c>
      <c r="X145" s="37">
        <f>IFERROR(IF(V145="","",V145*0.00866),"")</f>
        <v>0.27711999999999998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9">
        <v>4607111036278</v>
      </c>
      <c r="E146" s="170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21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9"/>
      <c r="P146" s="179"/>
      <c r="Q146" s="179"/>
      <c r="R146" s="170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2"/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4"/>
      <c r="N147" s="174" t="s">
        <v>66</v>
      </c>
      <c r="O147" s="175"/>
      <c r="P147" s="175"/>
      <c r="Q147" s="175"/>
      <c r="R147" s="175"/>
      <c r="S147" s="175"/>
      <c r="T147" s="176"/>
      <c r="U147" s="38" t="s">
        <v>65</v>
      </c>
      <c r="V147" s="158">
        <f>IFERROR(SUM(V143:V146),"0")</f>
        <v>32</v>
      </c>
      <c r="W147" s="158">
        <f>IFERROR(SUM(W143:W146),"0")</f>
        <v>32</v>
      </c>
      <c r="X147" s="158">
        <f>IFERROR(IF(X143="",0,X143),"0")+IFERROR(IF(X144="",0,X144),"0")+IFERROR(IF(X145="",0,X145),"0")+IFERROR(IF(X146="",0,X146),"0")</f>
        <v>0.27711999999999998</v>
      </c>
      <c r="Y147" s="159"/>
      <c r="Z147" s="159"/>
    </row>
    <row r="148" spans="1:53" x14ac:dyDescent="0.2">
      <c r="A148" s="163"/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4"/>
      <c r="N148" s="174" t="s">
        <v>66</v>
      </c>
      <c r="O148" s="175"/>
      <c r="P148" s="175"/>
      <c r="Q148" s="175"/>
      <c r="R148" s="175"/>
      <c r="S148" s="175"/>
      <c r="T148" s="176"/>
      <c r="U148" s="38" t="s">
        <v>67</v>
      </c>
      <c r="V148" s="158">
        <f>IFERROR(SUMPRODUCT(V143:V146*H143:H146),"0")</f>
        <v>160</v>
      </c>
      <c r="W148" s="158">
        <f>IFERROR(SUMPRODUCT(W143:W146*H143:H146),"0")</f>
        <v>160</v>
      </c>
      <c r="X148" s="38"/>
      <c r="Y148" s="159"/>
      <c r="Z148" s="159"/>
    </row>
    <row r="149" spans="1:53" ht="14.25" hidden="1" customHeight="1" x14ac:dyDescent="0.25">
      <c r="A149" s="185" t="s">
        <v>214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9">
        <v>4607111036827</v>
      </c>
      <c r="E150" s="170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9"/>
      <c r="P150" s="179"/>
      <c r="Q150" s="179"/>
      <c r="R150" s="170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9">
        <v>4607111036834</v>
      </c>
      <c r="E151" s="170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9"/>
      <c r="P151" s="179"/>
      <c r="Q151" s="179"/>
      <c r="R151" s="170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2"/>
      <c r="B152" s="163"/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  <c r="M152" s="164"/>
      <c r="N152" s="174" t="s">
        <v>66</v>
      </c>
      <c r="O152" s="175"/>
      <c r="P152" s="175"/>
      <c r="Q152" s="175"/>
      <c r="R152" s="175"/>
      <c r="S152" s="175"/>
      <c r="T152" s="176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3"/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4"/>
      <c r="N153" s="174" t="s">
        <v>66</v>
      </c>
      <c r="O153" s="175"/>
      <c r="P153" s="175"/>
      <c r="Q153" s="175"/>
      <c r="R153" s="175"/>
      <c r="S153" s="175"/>
      <c r="T153" s="176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215" t="s">
        <v>219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7" t="s">
        <v>220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52"/>
      <c r="Z155" s="152"/>
    </row>
    <row r="156" spans="1:53" ht="14.25" hidden="1" customHeight="1" x14ac:dyDescent="0.25">
      <c r="A156" s="185" t="s">
        <v>70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51"/>
      <c r="Z156" s="151"/>
    </row>
    <row r="157" spans="1:53" ht="16.5" hidden="1" customHeight="1" x14ac:dyDescent="0.25">
      <c r="A157" s="55" t="s">
        <v>221</v>
      </c>
      <c r="B157" s="55" t="s">
        <v>222</v>
      </c>
      <c r="C157" s="32">
        <v>4301132048</v>
      </c>
      <c r="D157" s="169">
        <v>4607111035721</v>
      </c>
      <c r="E157" s="170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33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9"/>
      <c r="P157" s="179"/>
      <c r="Q157" s="179"/>
      <c r="R157" s="170"/>
      <c r="S157" s="35"/>
      <c r="T157" s="35"/>
      <c r="U157" s="36" t="s">
        <v>65</v>
      </c>
      <c r="V157" s="156">
        <v>0</v>
      </c>
      <c r="W157" s="157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hidden="1" customHeight="1" x14ac:dyDescent="0.25">
      <c r="A158" s="55" t="s">
        <v>223</v>
      </c>
      <c r="B158" s="55" t="s">
        <v>224</v>
      </c>
      <c r="C158" s="32">
        <v>4301132046</v>
      </c>
      <c r="D158" s="169">
        <v>4607111035691</v>
      </c>
      <c r="E158" s="170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5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9"/>
      <c r="P158" s="179"/>
      <c r="Q158" s="179"/>
      <c r="R158" s="170"/>
      <c r="S158" s="35"/>
      <c r="T158" s="35"/>
      <c r="U158" s="36" t="s">
        <v>65</v>
      </c>
      <c r="V158" s="156">
        <v>0</v>
      </c>
      <c r="W158" s="157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74</v>
      </c>
    </row>
    <row r="159" spans="1:53" hidden="1" x14ac:dyDescent="0.2">
      <c r="A159" s="162"/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4"/>
      <c r="N159" s="174" t="s">
        <v>66</v>
      </c>
      <c r="O159" s="175"/>
      <c r="P159" s="175"/>
      <c r="Q159" s="175"/>
      <c r="R159" s="175"/>
      <c r="S159" s="175"/>
      <c r="T159" s="176"/>
      <c r="U159" s="38" t="s">
        <v>65</v>
      </c>
      <c r="V159" s="158">
        <f>IFERROR(SUM(V157:V158),"0")</f>
        <v>0</v>
      </c>
      <c r="W159" s="158">
        <f>IFERROR(SUM(W157:W158),"0")</f>
        <v>0</v>
      </c>
      <c r="X159" s="158">
        <f>IFERROR(IF(X157="",0,X157),"0")+IFERROR(IF(X158="",0,X158),"0")</f>
        <v>0</v>
      </c>
      <c r="Y159" s="159"/>
      <c r="Z159" s="159"/>
    </row>
    <row r="160" spans="1:53" hidden="1" x14ac:dyDescent="0.2">
      <c r="A160" s="163"/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4"/>
      <c r="N160" s="174" t="s">
        <v>66</v>
      </c>
      <c r="O160" s="175"/>
      <c r="P160" s="175"/>
      <c r="Q160" s="175"/>
      <c r="R160" s="175"/>
      <c r="S160" s="175"/>
      <c r="T160" s="176"/>
      <c r="U160" s="38" t="s">
        <v>67</v>
      </c>
      <c r="V160" s="158">
        <f>IFERROR(SUMPRODUCT(V157:V158*H157:H158),"0")</f>
        <v>0</v>
      </c>
      <c r="W160" s="158">
        <f>IFERROR(SUMPRODUCT(W157:W158*H157:H158),"0")</f>
        <v>0</v>
      </c>
      <c r="X160" s="38"/>
      <c r="Y160" s="159"/>
      <c r="Z160" s="159"/>
    </row>
    <row r="161" spans="1:53" ht="16.5" hidden="1" customHeight="1" x14ac:dyDescent="0.25">
      <c r="A161" s="177" t="s">
        <v>225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52"/>
      <c r="Z161" s="152"/>
    </row>
    <row r="162" spans="1:53" ht="14.25" hidden="1" customHeight="1" x14ac:dyDescent="0.25">
      <c r="A162" s="185" t="s">
        <v>225</v>
      </c>
      <c r="B162" s="163"/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  <c r="M162" s="163"/>
      <c r="N162" s="163"/>
      <c r="O162" s="163"/>
      <c r="P162" s="163"/>
      <c r="Q162" s="163"/>
      <c r="R162" s="163"/>
      <c r="S162" s="163"/>
      <c r="T162" s="163"/>
      <c r="U162" s="163"/>
      <c r="V162" s="163"/>
      <c r="W162" s="163"/>
      <c r="X162" s="163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9">
        <v>4607111035783</v>
      </c>
      <c r="E163" s="170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6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9"/>
      <c r="P163" s="179"/>
      <c r="Q163" s="179"/>
      <c r="R163" s="170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2"/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4"/>
      <c r="N164" s="174" t="s">
        <v>66</v>
      </c>
      <c r="O164" s="175"/>
      <c r="P164" s="175"/>
      <c r="Q164" s="175"/>
      <c r="R164" s="175"/>
      <c r="S164" s="175"/>
      <c r="T164" s="176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3"/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4"/>
      <c r="N165" s="174" t="s">
        <v>66</v>
      </c>
      <c r="O165" s="175"/>
      <c r="P165" s="175"/>
      <c r="Q165" s="175"/>
      <c r="R165" s="175"/>
      <c r="S165" s="175"/>
      <c r="T165" s="176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77" t="s">
        <v>219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  <c r="N166" s="163"/>
      <c r="O166" s="163"/>
      <c r="P166" s="163"/>
      <c r="Q166" s="163"/>
      <c r="R166" s="163"/>
      <c r="S166" s="163"/>
      <c r="T166" s="163"/>
      <c r="U166" s="163"/>
      <c r="V166" s="163"/>
      <c r="W166" s="163"/>
      <c r="X166" s="163"/>
      <c r="Y166" s="152"/>
      <c r="Z166" s="152"/>
    </row>
    <row r="167" spans="1:53" ht="14.25" hidden="1" customHeight="1" x14ac:dyDescent="0.25">
      <c r="A167" s="185" t="s">
        <v>228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  <c r="N167" s="163"/>
      <c r="O167" s="163"/>
      <c r="P167" s="163"/>
      <c r="Q167" s="163"/>
      <c r="R167" s="163"/>
      <c r="S167" s="163"/>
      <c r="T167" s="163"/>
      <c r="U167" s="163"/>
      <c r="V167" s="163"/>
      <c r="W167" s="163"/>
      <c r="X167" s="163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9">
        <v>4680115881204</v>
      </c>
      <c r="E168" s="170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52" t="s">
        <v>232</v>
      </c>
      <c r="O168" s="179"/>
      <c r="P168" s="179"/>
      <c r="Q168" s="179"/>
      <c r="R168" s="170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2"/>
      <c r="B169" s="163"/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  <c r="M169" s="164"/>
      <c r="N169" s="174" t="s">
        <v>66</v>
      </c>
      <c r="O169" s="175"/>
      <c r="P169" s="175"/>
      <c r="Q169" s="175"/>
      <c r="R169" s="175"/>
      <c r="S169" s="175"/>
      <c r="T169" s="176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3"/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4"/>
      <c r="N170" s="174" t="s">
        <v>66</v>
      </c>
      <c r="O170" s="175"/>
      <c r="P170" s="175"/>
      <c r="Q170" s="175"/>
      <c r="R170" s="175"/>
      <c r="S170" s="175"/>
      <c r="T170" s="176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77" t="s">
        <v>234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52"/>
      <c r="Z171" s="152"/>
    </row>
    <row r="172" spans="1:53" ht="14.25" hidden="1" customHeight="1" x14ac:dyDescent="0.25">
      <c r="A172" s="185" t="s">
        <v>70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9">
        <v>4607111038487</v>
      </c>
      <c r="E173" s="170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315" t="s">
        <v>237</v>
      </c>
      <c r="O173" s="179"/>
      <c r="P173" s="179"/>
      <c r="Q173" s="179"/>
      <c r="R173" s="170"/>
      <c r="S173" s="35"/>
      <c r="T173" s="35"/>
      <c r="U173" s="36" t="s">
        <v>65</v>
      </c>
      <c r="V173" s="156">
        <v>1</v>
      </c>
      <c r="W173" s="157">
        <f>IFERROR(IF(V173="","",V173),"")</f>
        <v>1</v>
      </c>
      <c r="X173" s="37">
        <f>IFERROR(IF(V173="","",V173*0.01788),"")</f>
        <v>1.788E-2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62"/>
      <c r="B174" s="163"/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  <c r="M174" s="164"/>
      <c r="N174" s="174" t="s">
        <v>66</v>
      </c>
      <c r="O174" s="175"/>
      <c r="P174" s="175"/>
      <c r="Q174" s="175"/>
      <c r="R174" s="175"/>
      <c r="S174" s="175"/>
      <c r="T174" s="176"/>
      <c r="U174" s="38" t="s">
        <v>65</v>
      </c>
      <c r="V174" s="158">
        <f>IFERROR(SUM(V173:V173),"0")</f>
        <v>1</v>
      </c>
      <c r="W174" s="158">
        <f>IFERROR(SUM(W173:W173),"0")</f>
        <v>1</v>
      </c>
      <c r="X174" s="158">
        <f>IFERROR(IF(X173="",0,X173),"0")</f>
        <v>1.788E-2</v>
      </c>
      <c r="Y174" s="159"/>
      <c r="Z174" s="159"/>
    </row>
    <row r="175" spans="1:53" x14ac:dyDescent="0.2">
      <c r="A175" s="163"/>
      <c r="B175" s="163"/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  <c r="M175" s="164"/>
      <c r="N175" s="174" t="s">
        <v>66</v>
      </c>
      <c r="O175" s="175"/>
      <c r="P175" s="175"/>
      <c r="Q175" s="175"/>
      <c r="R175" s="175"/>
      <c r="S175" s="175"/>
      <c r="T175" s="176"/>
      <c r="U175" s="38" t="s">
        <v>67</v>
      </c>
      <c r="V175" s="158">
        <f>IFERROR(SUMPRODUCT(V173:V173*H173:H173),"0")</f>
        <v>3</v>
      </c>
      <c r="W175" s="158">
        <f>IFERROR(SUMPRODUCT(W173:W173*H173:H173),"0")</f>
        <v>3</v>
      </c>
      <c r="X175" s="38"/>
      <c r="Y175" s="159"/>
      <c r="Z175" s="159"/>
    </row>
    <row r="176" spans="1:53" ht="27.75" hidden="1" customHeight="1" x14ac:dyDescent="0.2">
      <c r="A176" s="215" t="s">
        <v>239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7" t="s">
        <v>240</v>
      </c>
      <c r="B177" s="163"/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  <c r="M177" s="163"/>
      <c r="N177" s="163"/>
      <c r="O177" s="163"/>
      <c r="P177" s="163"/>
      <c r="Q177" s="163"/>
      <c r="R177" s="163"/>
      <c r="S177" s="163"/>
      <c r="T177" s="163"/>
      <c r="U177" s="163"/>
      <c r="V177" s="163"/>
      <c r="W177" s="163"/>
      <c r="X177" s="163"/>
      <c r="Y177" s="152"/>
      <c r="Z177" s="152"/>
    </row>
    <row r="178" spans="1:53" ht="14.25" hidden="1" customHeight="1" x14ac:dyDescent="0.25">
      <c r="A178" s="185" t="s">
        <v>60</v>
      </c>
      <c r="B178" s="163"/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  <c r="M178" s="163"/>
      <c r="N178" s="163"/>
      <c r="O178" s="163"/>
      <c r="P178" s="163"/>
      <c r="Q178" s="163"/>
      <c r="R178" s="163"/>
      <c r="S178" s="163"/>
      <c r="T178" s="163"/>
      <c r="U178" s="163"/>
      <c r="V178" s="163"/>
      <c r="W178" s="163"/>
      <c r="X178" s="163"/>
      <c r="Y178" s="151"/>
      <c r="Z178" s="151"/>
    </row>
    <row r="179" spans="1:53" ht="27" hidden="1" customHeight="1" x14ac:dyDescent="0.25">
      <c r="A179" s="55" t="s">
        <v>241</v>
      </c>
      <c r="B179" s="55" t="s">
        <v>242</v>
      </c>
      <c r="C179" s="32">
        <v>4301070948</v>
      </c>
      <c r="D179" s="169">
        <v>4607111037022</v>
      </c>
      <c r="E179" s="170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30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9"/>
      <c r="P179" s="179"/>
      <c r="Q179" s="179"/>
      <c r="R179" s="170"/>
      <c r="S179" s="35"/>
      <c r="T179" s="35"/>
      <c r="U179" s="36" t="s">
        <v>65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62"/>
      <c r="B180" s="163"/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  <c r="M180" s="164"/>
      <c r="N180" s="174" t="s">
        <v>66</v>
      </c>
      <c r="O180" s="175"/>
      <c r="P180" s="175"/>
      <c r="Q180" s="175"/>
      <c r="R180" s="175"/>
      <c r="S180" s="175"/>
      <c r="T180" s="176"/>
      <c r="U180" s="38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hidden="1" x14ac:dyDescent="0.2">
      <c r="A181" s="163"/>
      <c r="B181" s="163"/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  <c r="M181" s="164"/>
      <c r="N181" s="174" t="s">
        <v>66</v>
      </c>
      <c r="O181" s="175"/>
      <c r="P181" s="175"/>
      <c r="Q181" s="175"/>
      <c r="R181" s="175"/>
      <c r="S181" s="175"/>
      <c r="T181" s="176"/>
      <c r="U181" s="38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77" t="s">
        <v>243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  <c r="N182" s="163"/>
      <c r="O182" s="163"/>
      <c r="P182" s="163"/>
      <c r="Q182" s="163"/>
      <c r="R182" s="163"/>
      <c r="S182" s="163"/>
      <c r="T182" s="163"/>
      <c r="U182" s="163"/>
      <c r="V182" s="163"/>
      <c r="W182" s="163"/>
      <c r="X182" s="163"/>
      <c r="Y182" s="152"/>
      <c r="Z182" s="152"/>
    </row>
    <row r="183" spans="1:53" ht="14.25" hidden="1" customHeight="1" x14ac:dyDescent="0.25">
      <c r="A183" s="185" t="s">
        <v>60</v>
      </c>
      <c r="B183" s="163"/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  <c r="M183" s="163"/>
      <c r="N183" s="163"/>
      <c r="O183" s="163"/>
      <c r="P183" s="163"/>
      <c r="Q183" s="163"/>
      <c r="R183" s="163"/>
      <c r="S183" s="163"/>
      <c r="T183" s="163"/>
      <c r="U183" s="163"/>
      <c r="V183" s="163"/>
      <c r="W183" s="163"/>
      <c r="X183" s="163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9">
        <v>4607111038494</v>
      </c>
      <c r="E184" s="170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54" t="s">
        <v>246</v>
      </c>
      <c r="O184" s="179"/>
      <c r="P184" s="179"/>
      <c r="Q184" s="179"/>
      <c r="R184" s="170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9">
        <v>4607111038135</v>
      </c>
      <c r="E185" s="170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205" t="s">
        <v>249</v>
      </c>
      <c r="O185" s="179"/>
      <c r="P185" s="179"/>
      <c r="Q185" s="179"/>
      <c r="R185" s="170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2"/>
      <c r="B186" s="163"/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  <c r="M186" s="164"/>
      <c r="N186" s="174" t="s">
        <v>66</v>
      </c>
      <c r="O186" s="175"/>
      <c r="P186" s="175"/>
      <c r="Q186" s="175"/>
      <c r="R186" s="175"/>
      <c r="S186" s="175"/>
      <c r="T186" s="176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3"/>
      <c r="B187" s="163"/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  <c r="M187" s="164"/>
      <c r="N187" s="174" t="s">
        <v>66</v>
      </c>
      <c r="O187" s="175"/>
      <c r="P187" s="175"/>
      <c r="Q187" s="175"/>
      <c r="R187" s="175"/>
      <c r="S187" s="175"/>
      <c r="T187" s="176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77" t="s">
        <v>250</v>
      </c>
      <c r="B188" s="163"/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  <c r="M188" s="163"/>
      <c r="N188" s="163"/>
      <c r="O188" s="163"/>
      <c r="P188" s="163"/>
      <c r="Q188" s="163"/>
      <c r="R188" s="163"/>
      <c r="S188" s="163"/>
      <c r="T188" s="163"/>
      <c r="U188" s="163"/>
      <c r="V188" s="163"/>
      <c r="W188" s="163"/>
      <c r="X188" s="163"/>
      <c r="Y188" s="152"/>
      <c r="Z188" s="152"/>
    </row>
    <row r="189" spans="1:53" ht="14.25" hidden="1" customHeight="1" x14ac:dyDescent="0.25">
      <c r="A189" s="185" t="s">
        <v>60</v>
      </c>
      <c r="B189" s="163"/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  <c r="M189" s="163"/>
      <c r="N189" s="163"/>
      <c r="O189" s="163"/>
      <c r="P189" s="163"/>
      <c r="Q189" s="163"/>
      <c r="R189" s="163"/>
      <c r="S189" s="163"/>
      <c r="T189" s="163"/>
      <c r="U189" s="163"/>
      <c r="V189" s="163"/>
      <c r="W189" s="163"/>
      <c r="X189" s="163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9">
        <v>4607111035882</v>
      </c>
      <c r="E190" s="170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9"/>
      <c r="P190" s="179"/>
      <c r="Q190" s="179"/>
      <c r="R190" s="170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253</v>
      </c>
      <c r="B191" s="55" t="s">
        <v>254</v>
      </c>
      <c r="C191" s="32">
        <v>4301070921</v>
      </c>
      <c r="D191" s="169">
        <v>4607111035905</v>
      </c>
      <c r="E191" s="170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9"/>
      <c r="P191" s="179"/>
      <c r="Q191" s="179"/>
      <c r="R191" s="170"/>
      <c r="S191" s="35"/>
      <c r="T191" s="35"/>
      <c r="U191" s="36" t="s">
        <v>65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9">
        <v>4607111035912</v>
      </c>
      <c r="E192" s="170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8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9"/>
      <c r="P192" s="179"/>
      <c r="Q192" s="179"/>
      <c r="R192" s="170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257</v>
      </c>
      <c r="B193" s="55" t="s">
        <v>258</v>
      </c>
      <c r="C193" s="32">
        <v>4301070920</v>
      </c>
      <c r="D193" s="169">
        <v>4607111035929</v>
      </c>
      <c r="E193" s="170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9"/>
      <c r="P193" s="179"/>
      <c r="Q193" s="179"/>
      <c r="R193" s="170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62"/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4"/>
      <c r="N194" s="174" t="s">
        <v>66</v>
      </c>
      <c r="O194" s="175"/>
      <c r="P194" s="175"/>
      <c r="Q194" s="175"/>
      <c r="R194" s="175"/>
      <c r="S194" s="175"/>
      <c r="T194" s="176"/>
      <c r="U194" s="38" t="s">
        <v>65</v>
      </c>
      <c r="V194" s="158">
        <f>IFERROR(SUM(V190:V193),"0")</f>
        <v>0</v>
      </c>
      <c r="W194" s="158">
        <f>IFERROR(SUM(W190:W193),"0")</f>
        <v>0</v>
      </c>
      <c r="X194" s="158">
        <f>IFERROR(IF(X190="",0,X190),"0")+IFERROR(IF(X191="",0,X191),"0")+IFERROR(IF(X192="",0,X192),"0")+IFERROR(IF(X193="",0,X193),"0")</f>
        <v>0</v>
      </c>
      <c r="Y194" s="159"/>
      <c r="Z194" s="159"/>
    </row>
    <row r="195" spans="1:53" hidden="1" x14ac:dyDescent="0.2">
      <c r="A195" s="163"/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4"/>
      <c r="N195" s="174" t="s">
        <v>66</v>
      </c>
      <c r="O195" s="175"/>
      <c r="P195" s="175"/>
      <c r="Q195" s="175"/>
      <c r="R195" s="175"/>
      <c r="S195" s="175"/>
      <c r="T195" s="176"/>
      <c r="U195" s="38" t="s">
        <v>67</v>
      </c>
      <c r="V195" s="158">
        <f>IFERROR(SUMPRODUCT(V190:V193*H190:H193),"0")</f>
        <v>0</v>
      </c>
      <c r="W195" s="158">
        <f>IFERROR(SUMPRODUCT(W190:W193*H190:H193),"0")</f>
        <v>0</v>
      </c>
      <c r="X195" s="38"/>
      <c r="Y195" s="159"/>
      <c r="Z195" s="159"/>
    </row>
    <row r="196" spans="1:53" ht="16.5" hidden="1" customHeight="1" x14ac:dyDescent="0.25">
      <c r="A196" s="177" t="s">
        <v>259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52"/>
      <c r="Z196" s="152"/>
    </row>
    <row r="197" spans="1:53" ht="14.25" hidden="1" customHeight="1" x14ac:dyDescent="0.25">
      <c r="A197" s="185" t="s">
        <v>228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9">
        <v>4680115881334</v>
      </c>
      <c r="E198" s="170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27" t="s">
        <v>262</v>
      </c>
      <c r="O198" s="179"/>
      <c r="P198" s="179"/>
      <c r="Q198" s="179"/>
      <c r="R198" s="170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2"/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4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3"/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4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77" t="s">
        <v>263</v>
      </c>
      <c r="B201" s="163"/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  <c r="M201" s="163"/>
      <c r="N201" s="163"/>
      <c r="O201" s="163"/>
      <c r="P201" s="163"/>
      <c r="Q201" s="163"/>
      <c r="R201" s="163"/>
      <c r="S201" s="163"/>
      <c r="T201" s="163"/>
      <c r="U201" s="163"/>
      <c r="V201" s="163"/>
      <c r="W201" s="163"/>
      <c r="X201" s="163"/>
      <c r="Y201" s="152"/>
      <c r="Z201" s="152"/>
    </row>
    <row r="202" spans="1:53" ht="14.25" hidden="1" customHeight="1" x14ac:dyDescent="0.25">
      <c r="A202" s="185" t="s">
        <v>60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9">
        <v>4607111035332</v>
      </c>
      <c r="E203" s="170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22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9"/>
      <c r="P203" s="179"/>
      <c r="Q203" s="179"/>
      <c r="R203" s="170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9">
        <v>4607111035080</v>
      </c>
      <c r="E204" s="170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19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9"/>
      <c r="P204" s="179"/>
      <c r="Q204" s="179"/>
      <c r="R204" s="170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2"/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4"/>
      <c r="N205" s="174" t="s">
        <v>66</v>
      </c>
      <c r="O205" s="175"/>
      <c r="P205" s="175"/>
      <c r="Q205" s="175"/>
      <c r="R205" s="175"/>
      <c r="S205" s="175"/>
      <c r="T205" s="176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3"/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4"/>
      <c r="N206" s="174" t="s">
        <v>66</v>
      </c>
      <c r="O206" s="175"/>
      <c r="P206" s="175"/>
      <c r="Q206" s="175"/>
      <c r="R206" s="175"/>
      <c r="S206" s="175"/>
      <c r="T206" s="176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215" t="s">
        <v>268</v>
      </c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49"/>
      <c r="Z207" s="49"/>
    </row>
    <row r="208" spans="1:53" ht="16.5" hidden="1" customHeight="1" x14ac:dyDescent="0.25">
      <c r="A208" s="177" t="s">
        <v>269</v>
      </c>
      <c r="B208" s="163"/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  <c r="M208" s="163"/>
      <c r="N208" s="163"/>
      <c r="O208" s="163"/>
      <c r="P208" s="163"/>
      <c r="Q208" s="163"/>
      <c r="R208" s="163"/>
      <c r="S208" s="163"/>
      <c r="T208" s="163"/>
      <c r="U208" s="163"/>
      <c r="V208" s="163"/>
      <c r="W208" s="163"/>
      <c r="X208" s="163"/>
      <c r="Y208" s="152"/>
      <c r="Z208" s="152"/>
    </row>
    <row r="209" spans="1:53" ht="14.25" hidden="1" customHeight="1" x14ac:dyDescent="0.25">
      <c r="A209" s="185" t="s">
        <v>60</v>
      </c>
      <c r="B209" s="163"/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  <c r="M209" s="163"/>
      <c r="N209" s="163"/>
      <c r="O209" s="163"/>
      <c r="P209" s="163"/>
      <c r="Q209" s="163"/>
      <c r="R209" s="163"/>
      <c r="S209" s="163"/>
      <c r="T209" s="163"/>
      <c r="U209" s="163"/>
      <c r="V209" s="163"/>
      <c r="W209" s="163"/>
      <c r="X209" s="163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9">
        <v>4607111036162</v>
      </c>
      <c r="E210" s="170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9"/>
      <c r="P210" s="179"/>
      <c r="Q210" s="179"/>
      <c r="R210" s="170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2"/>
      <c r="B211" s="163"/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  <c r="M211" s="164"/>
      <c r="N211" s="174" t="s">
        <v>66</v>
      </c>
      <c r="O211" s="175"/>
      <c r="P211" s="175"/>
      <c r="Q211" s="175"/>
      <c r="R211" s="175"/>
      <c r="S211" s="175"/>
      <c r="T211" s="176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3"/>
      <c r="B212" s="163"/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  <c r="M212" s="164"/>
      <c r="N212" s="174" t="s">
        <v>66</v>
      </c>
      <c r="O212" s="175"/>
      <c r="P212" s="175"/>
      <c r="Q212" s="175"/>
      <c r="R212" s="175"/>
      <c r="S212" s="175"/>
      <c r="T212" s="176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215" t="s">
        <v>272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7" t="s">
        <v>273</v>
      </c>
      <c r="B214" s="163"/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  <c r="M214" s="163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52"/>
      <c r="Z214" s="152"/>
    </row>
    <row r="215" spans="1:53" ht="14.25" hidden="1" customHeight="1" x14ac:dyDescent="0.25">
      <c r="A215" s="185" t="s">
        <v>60</v>
      </c>
      <c r="B215" s="163"/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  <c r="M215" s="163"/>
      <c r="N215" s="163"/>
      <c r="O215" s="163"/>
      <c r="P215" s="163"/>
      <c r="Q215" s="163"/>
      <c r="R215" s="163"/>
      <c r="S215" s="163"/>
      <c r="T215" s="163"/>
      <c r="U215" s="163"/>
      <c r="V215" s="163"/>
      <c r="W215" s="163"/>
      <c r="X215" s="163"/>
      <c r="Y215" s="151"/>
      <c r="Z215" s="151"/>
    </row>
    <row r="216" spans="1:53" ht="27" hidden="1" customHeight="1" x14ac:dyDescent="0.25">
      <c r="A216" s="55" t="s">
        <v>274</v>
      </c>
      <c r="B216" s="55" t="s">
        <v>275</v>
      </c>
      <c r="C216" s="32">
        <v>4301070965</v>
      </c>
      <c r="D216" s="169">
        <v>4607111035899</v>
      </c>
      <c r="E216" s="170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39" t="s">
        <v>276</v>
      </c>
      <c r="O216" s="179"/>
      <c r="P216" s="179"/>
      <c r="Q216" s="179"/>
      <c r="R216" s="170"/>
      <c r="S216" s="35"/>
      <c r="T216" s="35"/>
      <c r="U216" s="36" t="s">
        <v>65</v>
      </c>
      <c r="V216" s="156">
        <v>0</v>
      </c>
      <c r="W216" s="157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2" t="s">
        <v>1</v>
      </c>
    </row>
    <row r="217" spans="1:53" hidden="1" x14ac:dyDescent="0.2">
      <c r="A217" s="162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4"/>
      <c r="N217" s="174" t="s">
        <v>66</v>
      </c>
      <c r="O217" s="175"/>
      <c r="P217" s="175"/>
      <c r="Q217" s="175"/>
      <c r="R217" s="175"/>
      <c r="S217" s="175"/>
      <c r="T217" s="176"/>
      <c r="U217" s="38" t="s">
        <v>65</v>
      </c>
      <c r="V217" s="158">
        <f>IFERROR(SUM(V216:V216),"0")</f>
        <v>0</v>
      </c>
      <c r="W217" s="158">
        <f>IFERROR(SUM(W216:W216),"0")</f>
        <v>0</v>
      </c>
      <c r="X217" s="158">
        <f>IFERROR(IF(X216="",0,X216),"0")</f>
        <v>0</v>
      </c>
      <c r="Y217" s="159"/>
      <c r="Z217" s="159"/>
    </row>
    <row r="218" spans="1:53" hidden="1" x14ac:dyDescent="0.2">
      <c r="A218" s="163"/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4"/>
      <c r="N218" s="174" t="s">
        <v>66</v>
      </c>
      <c r="O218" s="175"/>
      <c r="P218" s="175"/>
      <c r="Q218" s="175"/>
      <c r="R218" s="175"/>
      <c r="S218" s="175"/>
      <c r="T218" s="176"/>
      <c r="U218" s="38" t="s">
        <v>67</v>
      </c>
      <c r="V218" s="158">
        <f>IFERROR(SUMPRODUCT(V216:V216*H216:H216),"0")</f>
        <v>0</v>
      </c>
      <c r="W218" s="158">
        <f>IFERROR(SUMPRODUCT(W216:W216*H216:H216),"0")</f>
        <v>0</v>
      </c>
      <c r="X218" s="38"/>
      <c r="Y218" s="159"/>
      <c r="Z218" s="159"/>
    </row>
    <row r="219" spans="1:53" ht="16.5" hidden="1" customHeight="1" x14ac:dyDescent="0.25">
      <c r="A219" s="177" t="s">
        <v>277</v>
      </c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  <c r="R219" s="163"/>
      <c r="S219" s="163"/>
      <c r="T219" s="163"/>
      <c r="U219" s="163"/>
      <c r="V219" s="163"/>
      <c r="W219" s="163"/>
      <c r="X219" s="163"/>
      <c r="Y219" s="152"/>
      <c r="Z219" s="152"/>
    </row>
    <row r="220" spans="1:53" ht="14.25" hidden="1" customHeight="1" x14ac:dyDescent="0.25">
      <c r="A220" s="185" t="s">
        <v>60</v>
      </c>
      <c r="B220" s="163"/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  <c r="M220" s="163"/>
      <c r="N220" s="163"/>
      <c r="O220" s="163"/>
      <c r="P220" s="163"/>
      <c r="Q220" s="163"/>
      <c r="R220" s="163"/>
      <c r="S220" s="163"/>
      <c r="T220" s="163"/>
      <c r="U220" s="163"/>
      <c r="V220" s="163"/>
      <c r="W220" s="163"/>
      <c r="X220" s="163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9">
        <v>4607111036711</v>
      </c>
      <c r="E221" s="170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8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9"/>
      <c r="P221" s="179"/>
      <c r="Q221" s="179"/>
      <c r="R221" s="170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2"/>
      <c r="B222" s="163"/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  <c r="M222" s="164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3"/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4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215" t="s">
        <v>280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49"/>
      <c r="Z224" s="49"/>
    </row>
    <row r="225" spans="1:53" ht="16.5" hidden="1" customHeight="1" x14ac:dyDescent="0.25">
      <c r="A225" s="177" t="s">
        <v>281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  <c r="N225" s="163"/>
      <c r="O225" s="163"/>
      <c r="P225" s="163"/>
      <c r="Q225" s="163"/>
      <c r="R225" s="163"/>
      <c r="S225" s="163"/>
      <c r="T225" s="163"/>
      <c r="U225" s="163"/>
      <c r="V225" s="163"/>
      <c r="W225" s="163"/>
      <c r="X225" s="163"/>
      <c r="Y225" s="152"/>
      <c r="Z225" s="152"/>
    </row>
    <row r="226" spans="1:53" ht="14.25" hidden="1" customHeight="1" x14ac:dyDescent="0.25">
      <c r="A226" s="185" t="s">
        <v>129</v>
      </c>
      <c r="B226" s="163"/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51"/>
      <c r="Z226" s="151"/>
    </row>
    <row r="227" spans="1:53" ht="27" hidden="1" customHeight="1" x14ac:dyDescent="0.25">
      <c r="A227" s="55" t="s">
        <v>282</v>
      </c>
      <c r="B227" s="55" t="s">
        <v>283</v>
      </c>
      <c r="C227" s="32">
        <v>4301131019</v>
      </c>
      <c r="D227" s="169">
        <v>4640242180427</v>
      </c>
      <c r="E227" s="170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232" t="s">
        <v>284</v>
      </c>
      <c r="O227" s="179"/>
      <c r="P227" s="179"/>
      <c r="Q227" s="179"/>
      <c r="R227" s="170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74</v>
      </c>
    </row>
    <row r="228" spans="1:53" hidden="1" x14ac:dyDescent="0.2">
      <c r="A228" s="162"/>
      <c r="B228" s="163"/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  <c r="M228" s="164"/>
      <c r="N228" s="174" t="s">
        <v>66</v>
      </c>
      <c r="O228" s="175"/>
      <c r="P228" s="175"/>
      <c r="Q228" s="175"/>
      <c r="R228" s="175"/>
      <c r="S228" s="175"/>
      <c r="T228" s="176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hidden="1" x14ac:dyDescent="0.2">
      <c r="A229" s="163"/>
      <c r="B229" s="163"/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  <c r="M229" s="164"/>
      <c r="N229" s="174" t="s">
        <v>66</v>
      </c>
      <c r="O229" s="175"/>
      <c r="P229" s="175"/>
      <c r="Q229" s="175"/>
      <c r="R229" s="175"/>
      <c r="S229" s="175"/>
      <c r="T229" s="176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hidden="1" customHeight="1" x14ac:dyDescent="0.25">
      <c r="A230" s="185" t="s">
        <v>70</v>
      </c>
      <c r="B230" s="163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9">
        <v>4640242180397</v>
      </c>
      <c r="E231" s="170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77" t="s">
        <v>287</v>
      </c>
      <c r="O231" s="179"/>
      <c r="P231" s="179"/>
      <c r="Q231" s="179"/>
      <c r="R231" s="170"/>
      <c r="S231" s="35"/>
      <c r="T231" s="35"/>
      <c r="U231" s="36" t="s">
        <v>65</v>
      </c>
      <c r="V231" s="156">
        <v>24</v>
      </c>
      <c r="W231" s="157">
        <f>IFERROR(IF(V231="","",V231),"")</f>
        <v>24</v>
      </c>
      <c r="X231" s="37">
        <f>IFERROR(IF(V231="","",V231*0.0155),"")</f>
        <v>0.372</v>
      </c>
      <c r="Y231" s="57"/>
      <c r="Z231" s="58"/>
      <c r="AD231" s="62"/>
      <c r="BA231" s="135" t="s">
        <v>74</v>
      </c>
    </row>
    <row r="232" spans="1:53" x14ac:dyDescent="0.2">
      <c r="A232" s="162"/>
      <c r="B232" s="163"/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  <c r="M232" s="164"/>
      <c r="N232" s="174" t="s">
        <v>66</v>
      </c>
      <c r="O232" s="175"/>
      <c r="P232" s="175"/>
      <c r="Q232" s="175"/>
      <c r="R232" s="175"/>
      <c r="S232" s="175"/>
      <c r="T232" s="176"/>
      <c r="U232" s="38" t="s">
        <v>65</v>
      </c>
      <c r="V232" s="158">
        <f>IFERROR(SUM(V231:V231),"0")</f>
        <v>24</v>
      </c>
      <c r="W232" s="158">
        <f>IFERROR(SUM(W231:W231),"0")</f>
        <v>24</v>
      </c>
      <c r="X232" s="158">
        <f>IFERROR(IF(X231="",0,X231),"0")</f>
        <v>0.372</v>
      </c>
      <c r="Y232" s="159"/>
      <c r="Z232" s="159"/>
    </row>
    <row r="233" spans="1:53" x14ac:dyDescent="0.2">
      <c r="A233" s="163"/>
      <c r="B233" s="163"/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  <c r="M233" s="164"/>
      <c r="N233" s="174" t="s">
        <v>66</v>
      </c>
      <c r="O233" s="175"/>
      <c r="P233" s="175"/>
      <c r="Q233" s="175"/>
      <c r="R233" s="175"/>
      <c r="S233" s="175"/>
      <c r="T233" s="176"/>
      <c r="U233" s="38" t="s">
        <v>67</v>
      </c>
      <c r="V233" s="158">
        <f>IFERROR(SUMPRODUCT(V231:V231*H231:H231),"0")</f>
        <v>144</v>
      </c>
      <c r="W233" s="158">
        <f>IFERROR(SUMPRODUCT(W231:W231*H231:H231),"0")</f>
        <v>144</v>
      </c>
      <c r="X233" s="38"/>
      <c r="Y233" s="159"/>
      <c r="Z233" s="159"/>
    </row>
    <row r="234" spans="1:53" ht="14.25" hidden="1" customHeight="1" x14ac:dyDescent="0.25">
      <c r="A234" s="185" t="s">
        <v>147</v>
      </c>
      <c r="B234" s="163"/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  <c r="M234" s="163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9">
        <v>4640242180304</v>
      </c>
      <c r="E235" s="170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202" t="s">
        <v>290</v>
      </c>
      <c r="O235" s="179"/>
      <c r="P235" s="179"/>
      <c r="Q235" s="179"/>
      <c r="R235" s="170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9">
        <v>4640242180298</v>
      </c>
      <c r="E236" s="170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83" t="s">
        <v>293</v>
      </c>
      <c r="O236" s="179"/>
      <c r="P236" s="179"/>
      <c r="Q236" s="179"/>
      <c r="R236" s="170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9">
        <v>4640242180236</v>
      </c>
      <c r="E237" s="170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222" t="s">
        <v>296</v>
      </c>
      <c r="O237" s="179"/>
      <c r="P237" s="179"/>
      <c r="Q237" s="179"/>
      <c r="R237" s="170"/>
      <c r="S237" s="35"/>
      <c r="T237" s="35"/>
      <c r="U237" s="36" t="s">
        <v>65</v>
      </c>
      <c r="V237" s="156">
        <v>46</v>
      </c>
      <c r="W237" s="157">
        <f>IFERROR(IF(V237="","",V237),"")</f>
        <v>46</v>
      </c>
      <c r="X237" s="37">
        <f>IFERROR(IF(V237="","",V237*0.0155),"")</f>
        <v>0.71299999999999997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9">
        <v>4640242180410</v>
      </c>
      <c r="E238" s="170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57" t="s">
        <v>299</v>
      </c>
      <c r="O238" s="179"/>
      <c r="P238" s="179"/>
      <c r="Q238" s="179"/>
      <c r="R238" s="170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2"/>
      <c r="B239" s="163"/>
      <c r="C239" s="163"/>
      <c r="D239" s="163"/>
      <c r="E239" s="163"/>
      <c r="F239" s="163"/>
      <c r="G239" s="163"/>
      <c r="H239" s="163"/>
      <c r="I239" s="163"/>
      <c r="J239" s="163"/>
      <c r="K239" s="163"/>
      <c r="L239" s="163"/>
      <c r="M239" s="164"/>
      <c r="N239" s="174" t="s">
        <v>66</v>
      </c>
      <c r="O239" s="175"/>
      <c r="P239" s="175"/>
      <c r="Q239" s="175"/>
      <c r="R239" s="175"/>
      <c r="S239" s="175"/>
      <c r="T239" s="176"/>
      <c r="U239" s="38" t="s">
        <v>65</v>
      </c>
      <c r="V239" s="158">
        <f>IFERROR(SUM(V235:V238),"0")</f>
        <v>46</v>
      </c>
      <c r="W239" s="158">
        <f>IFERROR(SUM(W235:W238),"0")</f>
        <v>46</v>
      </c>
      <c r="X239" s="158">
        <f>IFERROR(IF(X235="",0,X235),"0")+IFERROR(IF(X236="",0,X236),"0")+IFERROR(IF(X237="",0,X237),"0")+IFERROR(IF(X238="",0,X238),"0")</f>
        <v>0.71299999999999997</v>
      </c>
      <c r="Y239" s="159"/>
      <c r="Z239" s="159"/>
    </row>
    <row r="240" spans="1:53" x14ac:dyDescent="0.2">
      <c r="A240" s="163"/>
      <c r="B240" s="163"/>
      <c r="C240" s="163"/>
      <c r="D240" s="163"/>
      <c r="E240" s="163"/>
      <c r="F240" s="163"/>
      <c r="G240" s="163"/>
      <c r="H240" s="163"/>
      <c r="I240" s="163"/>
      <c r="J240" s="163"/>
      <c r="K240" s="163"/>
      <c r="L240" s="163"/>
      <c r="M240" s="164"/>
      <c r="N240" s="174" t="s">
        <v>66</v>
      </c>
      <c r="O240" s="175"/>
      <c r="P240" s="175"/>
      <c r="Q240" s="175"/>
      <c r="R240" s="175"/>
      <c r="S240" s="175"/>
      <c r="T240" s="176"/>
      <c r="U240" s="38" t="s">
        <v>67</v>
      </c>
      <c r="V240" s="158">
        <f>IFERROR(SUMPRODUCT(V235:V238*H235:H238),"0")</f>
        <v>230</v>
      </c>
      <c r="W240" s="158">
        <f>IFERROR(SUMPRODUCT(W235:W238*H235:H238),"0")</f>
        <v>230</v>
      </c>
      <c r="X240" s="38"/>
      <c r="Y240" s="159"/>
      <c r="Z240" s="159"/>
    </row>
    <row r="241" spans="1:53" ht="14.25" hidden="1" customHeight="1" x14ac:dyDescent="0.25">
      <c r="A241" s="185" t="s">
        <v>125</v>
      </c>
      <c r="B241" s="163"/>
      <c r="C241" s="163"/>
      <c r="D241" s="163"/>
      <c r="E241" s="163"/>
      <c r="F241" s="163"/>
      <c r="G241" s="163"/>
      <c r="H241" s="163"/>
      <c r="I241" s="163"/>
      <c r="J241" s="163"/>
      <c r="K241" s="163"/>
      <c r="L241" s="163"/>
      <c r="M241" s="163"/>
      <c r="N241" s="163"/>
      <c r="O241" s="163"/>
      <c r="P241" s="163"/>
      <c r="Q241" s="163"/>
      <c r="R241" s="163"/>
      <c r="S241" s="163"/>
      <c r="T241" s="163"/>
      <c r="U241" s="163"/>
      <c r="V241" s="163"/>
      <c r="W241" s="163"/>
      <c r="X241" s="163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9">
        <v>4640242180373</v>
      </c>
      <c r="E242" s="170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8" t="s">
        <v>302</v>
      </c>
      <c r="O242" s="179"/>
      <c r="P242" s="179"/>
      <c r="Q242" s="179"/>
      <c r="R242" s="170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9">
        <v>4640242180366</v>
      </c>
      <c r="E243" s="170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80" t="s">
        <v>305</v>
      </c>
      <c r="O243" s="179"/>
      <c r="P243" s="179"/>
      <c r="Q243" s="179"/>
      <c r="R243" s="170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9">
        <v>4640242180335</v>
      </c>
      <c r="E244" s="170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76" t="s">
        <v>308</v>
      </c>
      <c r="O244" s="179"/>
      <c r="P244" s="179"/>
      <c r="Q244" s="179"/>
      <c r="R244" s="170"/>
      <c r="S244" s="35"/>
      <c r="T244" s="35"/>
      <c r="U244" s="36" t="s">
        <v>65</v>
      </c>
      <c r="V244" s="156">
        <v>74</v>
      </c>
      <c r="W244" s="157">
        <f t="shared" si="4"/>
        <v>74</v>
      </c>
      <c r="X244" s="37">
        <f t="shared" si="5"/>
        <v>0.69264000000000003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9">
        <v>4640242180342</v>
      </c>
      <c r="E245" s="170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51" t="s">
        <v>311</v>
      </c>
      <c r="O245" s="179"/>
      <c r="P245" s="179"/>
      <c r="Q245" s="179"/>
      <c r="R245" s="170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9">
        <v>4640242180359</v>
      </c>
      <c r="E246" s="170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197" t="s">
        <v>314</v>
      </c>
      <c r="O246" s="179"/>
      <c r="P246" s="179"/>
      <c r="Q246" s="179"/>
      <c r="R246" s="170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315</v>
      </c>
      <c r="B247" s="55" t="s">
        <v>316</v>
      </c>
      <c r="C247" s="32">
        <v>4301135192</v>
      </c>
      <c r="D247" s="169">
        <v>4640242180380</v>
      </c>
      <c r="E247" s="170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193" t="s">
        <v>317</v>
      </c>
      <c r="O247" s="179"/>
      <c r="P247" s="179"/>
      <c r="Q247" s="179"/>
      <c r="R247" s="170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 t="shared" si="5"/>
        <v>0</v>
      </c>
      <c r="Y247" s="57"/>
      <c r="Z247" s="58"/>
      <c r="AD247" s="62"/>
      <c r="BA247" s="145" t="s">
        <v>74</v>
      </c>
    </row>
    <row r="248" spans="1:53" ht="27" hidden="1" customHeight="1" x14ac:dyDescent="0.25">
      <c r="A248" s="55" t="s">
        <v>318</v>
      </c>
      <c r="B248" s="55" t="s">
        <v>319</v>
      </c>
      <c r="C248" s="32">
        <v>4301135186</v>
      </c>
      <c r="D248" s="169">
        <v>4640242180311</v>
      </c>
      <c r="E248" s="170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201" t="s">
        <v>320</v>
      </c>
      <c r="O248" s="179"/>
      <c r="P248" s="179"/>
      <c r="Q248" s="179"/>
      <c r="R248" s="170"/>
      <c r="S248" s="35"/>
      <c r="T248" s="35"/>
      <c r="U248" s="36" t="s">
        <v>65</v>
      </c>
      <c r="V248" s="156">
        <v>0</v>
      </c>
      <c r="W248" s="157">
        <f t="shared" si="4"/>
        <v>0</v>
      </c>
      <c r="X248" s="37">
        <f>IFERROR(IF(V248="","",V248*0.0155),"")</f>
        <v>0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9">
        <v>4640242180328</v>
      </c>
      <c r="E249" s="170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194" t="s">
        <v>323</v>
      </c>
      <c r="O249" s="179"/>
      <c r="P249" s="179"/>
      <c r="Q249" s="179"/>
      <c r="R249" s="170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324</v>
      </c>
      <c r="B250" s="55" t="s">
        <v>325</v>
      </c>
      <c r="C250" s="32">
        <v>4301135194</v>
      </c>
      <c r="D250" s="169">
        <v>4640242180380</v>
      </c>
      <c r="E250" s="170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221" t="s">
        <v>326</v>
      </c>
      <c r="O250" s="179"/>
      <c r="P250" s="179"/>
      <c r="Q250" s="179"/>
      <c r="R250" s="170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327</v>
      </c>
      <c r="B251" s="55" t="s">
        <v>328</v>
      </c>
      <c r="C251" s="32">
        <v>4301135193</v>
      </c>
      <c r="D251" s="169">
        <v>4640242180403</v>
      </c>
      <c r="E251" s="170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208" t="s">
        <v>329</v>
      </c>
      <c r="O251" s="179"/>
      <c r="P251" s="179"/>
      <c r="Q251" s="179"/>
      <c r="R251" s="170"/>
      <c r="S251" s="35"/>
      <c r="T251" s="35"/>
      <c r="U251" s="36" t="s">
        <v>65</v>
      </c>
      <c r="V251" s="156">
        <v>0</v>
      </c>
      <c r="W251" s="157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x14ac:dyDescent="0.2">
      <c r="A252" s="162"/>
      <c r="B252" s="163"/>
      <c r="C252" s="163"/>
      <c r="D252" s="163"/>
      <c r="E252" s="163"/>
      <c r="F252" s="163"/>
      <c r="G252" s="163"/>
      <c r="H252" s="163"/>
      <c r="I252" s="163"/>
      <c r="J252" s="163"/>
      <c r="K252" s="163"/>
      <c r="L252" s="163"/>
      <c r="M252" s="164"/>
      <c r="N252" s="174" t="s">
        <v>66</v>
      </c>
      <c r="O252" s="175"/>
      <c r="P252" s="175"/>
      <c r="Q252" s="175"/>
      <c r="R252" s="175"/>
      <c r="S252" s="175"/>
      <c r="T252" s="176"/>
      <c r="U252" s="38" t="s">
        <v>65</v>
      </c>
      <c r="V252" s="158">
        <f>IFERROR(SUM(V242:V251),"0")</f>
        <v>74</v>
      </c>
      <c r="W252" s="158">
        <f>IFERROR(SUM(W242:W251),"0")</f>
        <v>74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0.69264000000000003</v>
      </c>
      <c r="Y252" s="159"/>
      <c r="Z252" s="159"/>
    </row>
    <row r="253" spans="1:53" x14ac:dyDescent="0.2">
      <c r="A253" s="163"/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4"/>
      <c r="N253" s="174" t="s">
        <v>66</v>
      </c>
      <c r="O253" s="175"/>
      <c r="P253" s="175"/>
      <c r="Q253" s="175"/>
      <c r="R253" s="175"/>
      <c r="S253" s="175"/>
      <c r="T253" s="176"/>
      <c r="U253" s="38" t="s">
        <v>67</v>
      </c>
      <c r="V253" s="158">
        <f>IFERROR(SUMPRODUCT(V242:V251*H242:H251),"0")</f>
        <v>273.8</v>
      </c>
      <c r="W253" s="158">
        <f>IFERROR(SUMPRODUCT(W242:W251*H242:H251),"0")</f>
        <v>273.8</v>
      </c>
      <c r="X253" s="38"/>
      <c r="Y253" s="159"/>
      <c r="Z253" s="159"/>
    </row>
    <row r="254" spans="1:53" ht="15" customHeight="1" x14ac:dyDescent="0.2">
      <c r="A254" s="284"/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90"/>
      <c r="N254" s="203" t="s">
        <v>330</v>
      </c>
      <c r="O254" s="204"/>
      <c r="P254" s="204"/>
      <c r="Q254" s="204"/>
      <c r="R254" s="204"/>
      <c r="S254" s="204"/>
      <c r="T254" s="192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1222.48</v>
      </c>
      <c r="W254" s="158">
        <f>IFERROR(W24+W33+W41+W47+W57+W63+W68+W74+W84+W91+W99+W105+W110+W118+W123+W129+W134+W140+W148+W153+W160+W165+W170+W175+W181+W187+W195+W200+W206+W212+W218+W223+W229+W233+W240+W253,"0")</f>
        <v>1222.48</v>
      </c>
      <c r="X254" s="38"/>
      <c r="Y254" s="159"/>
      <c r="Z254" s="159"/>
    </row>
    <row r="255" spans="1:53" x14ac:dyDescent="0.2">
      <c r="A255" s="163"/>
      <c r="B255" s="163"/>
      <c r="C255" s="163"/>
      <c r="D255" s="163"/>
      <c r="E255" s="163"/>
      <c r="F255" s="163"/>
      <c r="G255" s="163"/>
      <c r="H255" s="163"/>
      <c r="I255" s="163"/>
      <c r="J255" s="163"/>
      <c r="K255" s="163"/>
      <c r="L255" s="163"/>
      <c r="M255" s="190"/>
      <c r="N255" s="203" t="s">
        <v>331</v>
      </c>
      <c r="O255" s="204"/>
      <c r="P255" s="204"/>
      <c r="Q255" s="204"/>
      <c r="R255" s="204"/>
      <c r="S255" s="204"/>
      <c r="T255" s="192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1293.7564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1293.7564</v>
      </c>
      <c r="X255" s="38"/>
      <c r="Y255" s="159"/>
      <c r="Z255" s="159"/>
    </row>
    <row r="256" spans="1:53" x14ac:dyDescent="0.2">
      <c r="A256" s="163"/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90"/>
      <c r="N256" s="203" t="s">
        <v>332</v>
      </c>
      <c r="O256" s="204"/>
      <c r="P256" s="204"/>
      <c r="Q256" s="204"/>
      <c r="R256" s="204"/>
      <c r="S256" s="204"/>
      <c r="T256" s="192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3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3</v>
      </c>
      <c r="X256" s="38"/>
      <c r="Y256" s="159"/>
      <c r="Z256" s="159"/>
    </row>
    <row r="257" spans="1:33" x14ac:dyDescent="0.2">
      <c r="A257" s="163"/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90"/>
      <c r="N257" s="203" t="s">
        <v>334</v>
      </c>
      <c r="O257" s="204"/>
      <c r="P257" s="204"/>
      <c r="Q257" s="204"/>
      <c r="R257" s="204"/>
      <c r="S257" s="204"/>
      <c r="T257" s="192"/>
      <c r="U257" s="38" t="s">
        <v>67</v>
      </c>
      <c r="V257" s="158">
        <f>GrossWeightTotal+PalletQtyTotal*25</f>
        <v>1368.7564</v>
      </c>
      <c r="W257" s="158">
        <f>GrossWeightTotalR+PalletQtyTotalR*25</f>
        <v>1368.7564</v>
      </c>
      <c r="X257" s="38"/>
      <c r="Y257" s="159"/>
      <c r="Z257" s="159"/>
    </row>
    <row r="258" spans="1:33" x14ac:dyDescent="0.2">
      <c r="A258" s="163"/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90"/>
      <c r="N258" s="203" t="s">
        <v>335</v>
      </c>
      <c r="O258" s="204"/>
      <c r="P258" s="204"/>
      <c r="Q258" s="204"/>
      <c r="R258" s="204"/>
      <c r="S258" s="204"/>
      <c r="T258" s="192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255</v>
      </c>
      <c r="W258" s="158">
        <f>IFERROR(W23+W32+W40+W46+W56+W62+W67+W73+W83+W90+W98+W104+W109+W117+W122+W128+W133+W139+W147+W152+W159+W164+W169+W174+W180+W186+W194+W199+W205+W211+W217+W222+W228+W232+W239+W252,"0")</f>
        <v>255</v>
      </c>
      <c r="X258" s="38"/>
      <c r="Y258" s="159"/>
      <c r="Z258" s="159"/>
    </row>
    <row r="259" spans="1:33" ht="14.25" hidden="1" customHeight="1" x14ac:dyDescent="0.2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90"/>
      <c r="N259" s="203" t="s">
        <v>336</v>
      </c>
      <c r="O259" s="204"/>
      <c r="P259" s="204"/>
      <c r="Q259" s="204"/>
      <c r="R259" s="204"/>
      <c r="S259" s="204"/>
      <c r="T259" s="192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3.2474599999999998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1" t="s">
        <v>68</v>
      </c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195"/>
      <c r="S261" s="171" t="s">
        <v>200</v>
      </c>
      <c r="T261" s="195"/>
      <c r="U261" s="171" t="s">
        <v>219</v>
      </c>
      <c r="V261" s="279"/>
      <c r="W261" s="279"/>
      <c r="X261" s="195"/>
      <c r="Y261" s="171" t="s">
        <v>239</v>
      </c>
      <c r="Z261" s="279"/>
      <c r="AA261" s="279"/>
      <c r="AB261" s="279"/>
      <c r="AC261" s="195"/>
      <c r="AD261" s="150" t="s">
        <v>268</v>
      </c>
      <c r="AE261" s="171" t="s">
        <v>272</v>
      </c>
      <c r="AF261" s="195"/>
      <c r="AG261" s="150" t="s">
        <v>280</v>
      </c>
    </row>
    <row r="262" spans="1:33" ht="14.25" customHeight="1" thickTop="1" x14ac:dyDescent="0.2">
      <c r="A262" s="261" t="s">
        <v>339</v>
      </c>
      <c r="B262" s="171" t="s">
        <v>59</v>
      </c>
      <c r="C262" s="171" t="s">
        <v>69</v>
      </c>
      <c r="D262" s="171" t="s">
        <v>81</v>
      </c>
      <c r="E262" s="171" t="s">
        <v>91</v>
      </c>
      <c r="F262" s="171" t="s">
        <v>98</v>
      </c>
      <c r="G262" s="171" t="s">
        <v>116</v>
      </c>
      <c r="H262" s="171" t="s">
        <v>124</v>
      </c>
      <c r="I262" s="171" t="s">
        <v>128</v>
      </c>
      <c r="J262" s="171" t="s">
        <v>134</v>
      </c>
      <c r="K262" s="171" t="s">
        <v>147</v>
      </c>
      <c r="L262" s="171" t="s">
        <v>154</v>
      </c>
      <c r="M262" s="171" t="s">
        <v>167</v>
      </c>
      <c r="N262" s="171" t="s">
        <v>172</v>
      </c>
      <c r="O262" s="171" t="s">
        <v>175</v>
      </c>
      <c r="P262" s="171" t="s">
        <v>186</v>
      </c>
      <c r="Q262" s="171" t="s">
        <v>189</v>
      </c>
      <c r="R262" s="171" t="s">
        <v>197</v>
      </c>
      <c r="S262" s="171" t="s">
        <v>201</v>
      </c>
      <c r="T262" s="171" t="s">
        <v>204</v>
      </c>
      <c r="U262" s="171" t="s">
        <v>220</v>
      </c>
      <c r="V262" s="171" t="s">
        <v>225</v>
      </c>
      <c r="W262" s="171" t="s">
        <v>219</v>
      </c>
      <c r="X262" s="171" t="s">
        <v>234</v>
      </c>
      <c r="Y262" s="171" t="s">
        <v>240</v>
      </c>
      <c r="Z262" s="171" t="s">
        <v>243</v>
      </c>
      <c r="AA262" s="171" t="s">
        <v>250</v>
      </c>
      <c r="AB262" s="171" t="s">
        <v>259</v>
      </c>
      <c r="AC262" s="171" t="s">
        <v>263</v>
      </c>
      <c r="AD262" s="171" t="s">
        <v>269</v>
      </c>
      <c r="AE262" s="171" t="s">
        <v>273</v>
      </c>
      <c r="AF262" s="171" t="s">
        <v>277</v>
      </c>
      <c r="AG262" s="171" t="s">
        <v>281</v>
      </c>
    </row>
    <row r="263" spans="1:33" ht="13.5" customHeight="1" thickBot="1" x14ac:dyDescent="0.25">
      <c r="A263" s="26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0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259.2</v>
      </c>
      <c r="G264" s="47">
        <f>IFERROR(V60*H60,"0")+IFERROR(V61*H61,"0")</f>
        <v>65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0</v>
      </c>
      <c r="K264" s="47">
        <f>IFERROR(V87*H87,"0")+IFERROR(V88*H88,"0")+IFERROR(V89*H89,"0")</f>
        <v>18.48</v>
      </c>
      <c r="L264" s="47">
        <f>IFERROR(V94*H94,"0")+IFERROR(V95*H95,"0")+IFERROR(V96*H96,"0")+IFERROR(V97*H97,"0")</f>
        <v>0</v>
      </c>
      <c r="M264" s="47">
        <f>IFERROR(V102*H102,"0")+IFERROR(V103*H103,"0")</f>
        <v>45</v>
      </c>
      <c r="N264" s="47">
        <f>IFERROR(V108*H108,"0")</f>
        <v>24</v>
      </c>
      <c r="O264" s="47">
        <f>IFERROR(V113*H113,"0")+IFERROR(V114*H114,"0")+IFERROR(V115*H115,"0")+IFERROR(V116*H116,"0")</f>
        <v>0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160</v>
      </c>
      <c r="U264" s="47">
        <f>IFERROR(V157*H157,"0")+IFERROR(V158*H158,"0")</f>
        <v>0</v>
      </c>
      <c r="V264" s="47">
        <f>IFERROR(V163*H163,"0")</f>
        <v>0</v>
      </c>
      <c r="W264" s="47">
        <f>IFERROR(V168*H168,"0")</f>
        <v>0</v>
      </c>
      <c r="X264" s="47">
        <f>IFERROR(V173*H173,"0")</f>
        <v>3</v>
      </c>
      <c r="Y264" s="47">
        <f>IFERROR(V179*H179,"0")</f>
        <v>0</v>
      </c>
      <c r="Z264" s="47">
        <f>IFERROR(V184*H184,"0")+IFERROR(V185*H185,"0")</f>
        <v>0</v>
      </c>
      <c r="AA264" s="47">
        <f>IFERROR(V190*H190,"0")+IFERROR(V191*H191,"0")+IFERROR(V192*H192,"0")+IFERROR(V193*H193,"0")</f>
        <v>0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647.79999999999995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484.2</v>
      </c>
      <c r="B267" s="61">
        <f>SUMPRODUCT(--(BA:BA="ПГП"),--(U:U="кор"),H:H,W:W)+SUMPRODUCT(--(BA:BA="ПГП"),--(U:U="кг"),W:W)</f>
        <v>738.28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22,48"/>
        <filter val="1 293,76"/>
        <filter val="1 368,76"/>
        <filter val="1,00"/>
        <filter val="13,00"/>
        <filter val="14,00"/>
        <filter val="144,00"/>
        <filter val="15,00"/>
        <filter val="160,00"/>
        <filter val="18,48"/>
        <filter val="230,00"/>
        <filter val="24,00"/>
        <filter val="255,00"/>
        <filter val="259,20"/>
        <filter val="273,80"/>
        <filter val="3"/>
        <filter val="3,00"/>
        <filter val="32,00"/>
        <filter val="36,00"/>
        <filter val="45,00"/>
        <filter val="46,00"/>
        <filter val="6,00"/>
        <filter val="65,00"/>
        <filter val="74,00"/>
        <filter val="8,00"/>
        <filter val="9,00"/>
      </filters>
    </filterColumn>
  </autoFilter>
  <mergeCells count="468"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N104:T104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198:E198"/>
    <mergeCell ref="A183:X183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