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640107-C039-4EDB-9A1E-F24A466024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X465" i="1"/>
  <c r="W465" i="1"/>
  <c r="W464" i="1"/>
  <c r="W468" i="1" s="1"/>
  <c r="N464" i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X450" i="1"/>
  <c r="W450" i="1"/>
  <c r="W449" i="1"/>
  <c r="T479" i="1" s="1"/>
  <c r="V445" i="1"/>
  <c r="V444" i="1"/>
  <c r="W443" i="1"/>
  <c r="X443" i="1" s="1"/>
  <c r="N443" i="1"/>
  <c r="W442" i="1"/>
  <c r="X442" i="1" s="1"/>
  <c r="N442" i="1"/>
  <c r="W441" i="1"/>
  <c r="W445" i="1" s="1"/>
  <c r="V439" i="1"/>
  <c r="V438" i="1"/>
  <c r="W437" i="1"/>
  <c r="X437" i="1" s="1"/>
  <c r="W436" i="1"/>
  <c r="X436" i="1" s="1"/>
  <c r="W435" i="1"/>
  <c r="X435" i="1" s="1"/>
  <c r="W434" i="1"/>
  <c r="X434" i="1" s="1"/>
  <c r="N434" i="1"/>
  <c r="X433" i="1"/>
  <c r="W433" i="1"/>
  <c r="N433" i="1"/>
  <c r="W432" i="1"/>
  <c r="N432" i="1"/>
  <c r="V430" i="1"/>
  <c r="W429" i="1"/>
  <c r="V429" i="1"/>
  <c r="X428" i="1"/>
  <c r="W428" i="1"/>
  <c r="N428" i="1"/>
  <c r="W427" i="1"/>
  <c r="N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N415" i="1"/>
  <c r="V411" i="1"/>
  <c r="V410" i="1"/>
  <c r="W409" i="1"/>
  <c r="V407" i="1"/>
  <c r="V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X401" i="1"/>
  <c r="W401" i="1"/>
  <c r="N401" i="1"/>
  <c r="W400" i="1"/>
  <c r="X400" i="1" s="1"/>
  <c r="N400" i="1"/>
  <c r="W399" i="1"/>
  <c r="X399" i="1" s="1"/>
  <c r="N399" i="1"/>
  <c r="V397" i="1"/>
  <c r="V396" i="1"/>
  <c r="W395" i="1"/>
  <c r="N395" i="1"/>
  <c r="W394" i="1"/>
  <c r="N394" i="1"/>
  <c r="V391" i="1"/>
  <c r="V390" i="1"/>
  <c r="W389" i="1"/>
  <c r="X389" i="1" s="1"/>
  <c r="W388" i="1"/>
  <c r="X388" i="1" s="1"/>
  <c r="W387" i="1"/>
  <c r="X387" i="1" s="1"/>
  <c r="W386" i="1"/>
  <c r="W391" i="1" s="1"/>
  <c r="V384" i="1"/>
  <c r="V383" i="1"/>
  <c r="W382" i="1"/>
  <c r="X382" i="1" s="1"/>
  <c r="X383" i="1" s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X354" i="1"/>
  <c r="X356" i="1" s="1"/>
  <c r="W354" i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X336" i="1"/>
  <c r="X338" i="1" s="1"/>
  <c r="W336" i="1"/>
  <c r="N336" i="1"/>
  <c r="V334" i="1"/>
  <c r="V333" i="1"/>
  <c r="W332" i="1"/>
  <c r="X332" i="1" s="1"/>
  <c r="N332" i="1"/>
  <c r="W331" i="1"/>
  <c r="N331" i="1"/>
  <c r="W330" i="1"/>
  <c r="X330" i="1" s="1"/>
  <c r="N330" i="1"/>
  <c r="W329" i="1"/>
  <c r="N329" i="1"/>
  <c r="V326" i="1"/>
  <c r="V325" i="1"/>
  <c r="W324" i="1"/>
  <c r="X324" i="1" s="1"/>
  <c r="X325" i="1" s="1"/>
  <c r="N324" i="1"/>
  <c r="V322" i="1"/>
  <c r="V321" i="1"/>
  <c r="W320" i="1"/>
  <c r="X320" i="1" s="1"/>
  <c r="X321" i="1" s="1"/>
  <c r="N320" i="1"/>
  <c r="V318" i="1"/>
  <c r="V317" i="1"/>
  <c r="W316" i="1"/>
  <c r="X316" i="1" s="1"/>
  <c r="N316" i="1"/>
  <c r="X315" i="1"/>
  <c r="W315" i="1"/>
  <c r="X314" i="1"/>
  <c r="X317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X305" i="1"/>
  <c r="W305" i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W295" i="1" s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W279" i="1"/>
  <c r="W281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W271" i="1"/>
  <c r="X271" i="1" s="1"/>
  <c r="N271" i="1"/>
  <c r="W270" i="1"/>
  <c r="X270" i="1" s="1"/>
  <c r="N270" i="1"/>
  <c r="W269" i="1"/>
  <c r="X269" i="1" s="1"/>
  <c r="N269" i="1"/>
  <c r="V266" i="1"/>
  <c r="V265" i="1"/>
  <c r="W264" i="1"/>
  <c r="X264" i="1" s="1"/>
  <c r="N264" i="1"/>
  <c r="W263" i="1"/>
  <c r="X263" i="1" s="1"/>
  <c r="N263" i="1"/>
  <c r="W262" i="1"/>
  <c r="X262" i="1" s="1"/>
  <c r="X265" i="1" s="1"/>
  <c r="N262" i="1"/>
  <c r="V260" i="1"/>
  <c r="V259" i="1"/>
  <c r="X258" i="1"/>
  <c r="W258" i="1"/>
  <c r="N258" i="1"/>
  <c r="W257" i="1"/>
  <c r="X257" i="1" s="1"/>
  <c r="W256" i="1"/>
  <c r="X256" i="1" s="1"/>
  <c r="V254" i="1"/>
  <c r="V253" i="1"/>
  <c r="W252" i="1"/>
  <c r="X252" i="1" s="1"/>
  <c r="N252" i="1"/>
  <c r="W251" i="1"/>
  <c r="X251" i="1" s="1"/>
  <c r="N251" i="1"/>
  <c r="W250" i="1"/>
  <c r="W254" i="1" s="1"/>
  <c r="N250" i="1"/>
  <c r="V248" i="1"/>
  <c r="V247" i="1"/>
  <c r="X246" i="1"/>
  <c r="W246" i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X238" i="1" s="1"/>
  <c r="N238" i="1"/>
  <c r="V236" i="1"/>
  <c r="V235" i="1"/>
  <c r="W234" i="1"/>
  <c r="X234" i="1" s="1"/>
  <c r="N234" i="1"/>
  <c r="X233" i="1"/>
  <c r="W233" i="1"/>
  <c r="N233" i="1"/>
  <c r="W232" i="1"/>
  <c r="N232" i="1"/>
  <c r="V230" i="1"/>
  <c r="W229" i="1"/>
  <c r="V229" i="1"/>
  <c r="X228" i="1"/>
  <c r="X229" i="1" s="1"/>
  <c r="W228" i="1"/>
  <c r="W230" i="1" s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W207" i="1"/>
  <c r="V207" i="1"/>
  <c r="W206" i="1"/>
  <c r="V206" i="1"/>
  <c r="X205" i="1"/>
  <c r="X206" i="1" s="1"/>
  <c r="W205" i="1"/>
  <c r="J479" i="1" s="1"/>
  <c r="N205" i="1"/>
  <c r="V202" i="1"/>
  <c r="V201" i="1"/>
  <c r="W200" i="1"/>
  <c r="X200" i="1" s="1"/>
  <c r="N200" i="1"/>
  <c r="W199" i="1"/>
  <c r="X199" i="1" s="1"/>
  <c r="N199" i="1"/>
  <c r="W198" i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W194" i="1" s="1"/>
  <c r="N177" i="1"/>
  <c r="V175" i="1"/>
  <c r="V174" i="1"/>
  <c r="X173" i="1"/>
  <c r="W173" i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V163" i="1"/>
  <c r="W162" i="1"/>
  <c r="V162" i="1"/>
  <c r="X161" i="1"/>
  <c r="W161" i="1"/>
  <c r="N161" i="1"/>
  <c r="W160" i="1"/>
  <c r="N160" i="1"/>
  <c r="V157" i="1"/>
  <c r="V156" i="1"/>
  <c r="W155" i="1"/>
  <c r="X155" i="1" s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V144" i="1"/>
  <c r="V143" i="1"/>
  <c r="X142" i="1"/>
  <c r="W142" i="1"/>
  <c r="N142" i="1"/>
  <c r="W141" i="1"/>
  <c r="X141" i="1" s="1"/>
  <c r="N141" i="1"/>
  <c r="W140" i="1"/>
  <c r="G479" i="1" s="1"/>
  <c r="N140" i="1"/>
  <c r="V136" i="1"/>
  <c r="V135" i="1"/>
  <c r="W134" i="1"/>
  <c r="X134" i="1" s="1"/>
  <c r="N134" i="1"/>
  <c r="W133" i="1"/>
  <c r="X133" i="1" s="1"/>
  <c r="N133" i="1"/>
  <c r="W132" i="1"/>
  <c r="X132" i="1" s="1"/>
  <c r="X135" i="1" s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N123" i="1"/>
  <c r="W122" i="1"/>
  <c r="W128" i="1" s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W119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W88" i="1"/>
  <c r="X88" i="1" s="1"/>
  <c r="W87" i="1"/>
  <c r="X87" i="1" s="1"/>
  <c r="W86" i="1"/>
  <c r="X86" i="1" s="1"/>
  <c r="N86" i="1"/>
  <c r="W85" i="1"/>
  <c r="X85" i="1" s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X59" i="1"/>
  <c r="W59" i="1"/>
  <c r="X58" i="1"/>
  <c r="W58" i="1"/>
  <c r="N58" i="1"/>
  <c r="W57" i="1"/>
  <c r="X57" i="1" s="1"/>
  <c r="W56" i="1"/>
  <c r="W60" i="1" s="1"/>
  <c r="N56" i="1"/>
  <c r="V53" i="1"/>
  <c r="V52" i="1"/>
  <c r="W51" i="1"/>
  <c r="W53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V469" i="1" l="1"/>
  <c r="W34" i="1"/>
  <c r="W333" i="1"/>
  <c r="W384" i="1"/>
  <c r="X386" i="1"/>
  <c r="W390" i="1"/>
  <c r="W168" i="1"/>
  <c r="X165" i="1"/>
  <c r="X167" i="1" s="1"/>
  <c r="L479" i="1"/>
  <c r="X210" i="1"/>
  <c r="W317" i="1"/>
  <c r="W350" i="1"/>
  <c r="W349" i="1"/>
  <c r="X348" i="1"/>
  <c r="X349" i="1" s="1"/>
  <c r="W397" i="1"/>
  <c r="W396" i="1"/>
  <c r="X394" i="1"/>
  <c r="X409" i="1"/>
  <c r="X410" i="1" s="1"/>
  <c r="W411" i="1"/>
  <c r="W410" i="1"/>
  <c r="V473" i="1"/>
  <c r="X225" i="1"/>
  <c r="X247" i="1"/>
  <c r="X276" i="1"/>
  <c r="W291" i="1"/>
  <c r="W290" i="1"/>
  <c r="X289" i="1"/>
  <c r="X290" i="1" s="1"/>
  <c r="W299" i="1"/>
  <c r="W298" i="1"/>
  <c r="X297" i="1"/>
  <c r="X298" i="1" s="1"/>
  <c r="W339" i="1"/>
  <c r="W357" i="1"/>
  <c r="W462" i="1"/>
  <c r="W461" i="1"/>
  <c r="X459" i="1"/>
  <c r="X461" i="1" s="1"/>
  <c r="F479" i="1"/>
  <c r="W135" i="1"/>
  <c r="X174" i="1"/>
  <c r="W202" i="1"/>
  <c r="W236" i="1"/>
  <c r="X259" i="1"/>
  <c r="M479" i="1"/>
  <c r="W318" i="1"/>
  <c r="W322" i="1"/>
  <c r="W380" i="1"/>
  <c r="W383" i="1"/>
  <c r="W439" i="1"/>
  <c r="X105" i="1"/>
  <c r="X379" i="1"/>
  <c r="X92" i="1"/>
  <c r="X156" i="1"/>
  <c r="W93" i="1"/>
  <c r="W247" i="1"/>
  <c r="W287" i="1"/>
  <c r="N479" i="1"/>
  <c r="O479" i="1"/>
  <c r="W312" i="1"/>
  <c r="W334" i="1"/>
  <c r="X345" i="1"/>
  <c r="W373" i="1"/>
  <c r="X359" i="1"/>
  <c r="X372" i="1" s="1"/>
  <c r="X406" i="1"/>
  <c r="W407" i="1"/>
  <c r="S479" i="1"/>
  <c r="X415" i="1"/>
  <c r="X424" i="1" s="1"/>
  <c r="W424" i="1"/>
  <c r="W444" i="1"/>
  <c r="W456" i="1"/>
  <c r="X454" i="1"/>
  <c r="X456" i="1" s="1"/>
  <c r="D479" i="1"/>
  <c r="A10" i="1"/>
  <c r="W33" i="1"/>
  <c r="F9" i="1"/>
  <c r="F10" i="1"/>
  <c r="X26" i="1"/>
  <c r="X33" i="1" s="1"/>
  <c r="C479" i="1"/>
  <c r="X51" i="1"/>
  <c r="X52" i="1" s="1"/>
  <c r="X56" i="1"/>
  <c r="X60" i="1" s="1"/>
  <c r="W61" i="1"/>
  <c r="W92" i="1"/>
  <c r="W106" i="1"/>
  <c r="X122" i="1"/>
  <c r="X128" i="1" s="1"/>
  <c r="W129" i="1"/>
  <c r="W144" i="1"/>
  <c r="W157" i="1"/>
  <c r="W167" i="1"/>
  <c r="W174" i="1"/>
  <c r="X177" i="1"/>
  <c r="X194" i="1" s="1"/>
  <c r="W195" i="1"/>
  <c r="X198" i="1"/>
  <c r="X201" i="1" s="1"/>
  <c r="W201" i="1"/>
  <c r="W225" i="1"/>
  <c r="X232" i="1"/>
  <c r="X235" i="1" s="1"/>
  <c r="W235" i="1"/>
  <c r="W248" i="1"/>
  <c r="X250" i="1"/>
  <c r="X253" i="1" s="1"/>
  <c r="W253" i="1"/>
  <c r="W260" i="1"/>
  <c r="W277" i="1"/>
  <c r="X285" i="1"/>
  <c r="X286" i="1" s="1"/>
  <c r="W294" i="1"/>
  <c r="X303" i="1"/>
  <c r="X311" i="1" s="1"/>
  <c r="W311" i="1"/>
  <c r="W326" i="1"/>
  <c r="X331" i="1"/>
  <c r="W346" i="1"/>
  <c r="X395" i="1"/>
  <c r="X396" i="1" s="1"/>
  <c r="R479" i="1"/>
  <c r="W430" i="1"/>
  <c r="X427" i="1"/>
  <c r="X429" i="1" s="1"/>
  <c r="W438" i="1"/>
  <c r="X441" i="1"/>
  <c r="X444" i="1" s="1"/>
  <c r="X449" i="1"/>
  <c r="X451" i="1" s="1"/>
  <c r="W451" i="1"/>
  <c r="X464" i="1"/>
  <c r="X467" i="1" s="1"/>
  <c r="H479" i="1"/>
  <c r="B479" i="1"/>
  <c r="W470" i="1"/>
  <c r="W24" i="1"/>
  <c r="E479" i="1"/>
  <c r="W83" i="1"/>
  <c r="W105" i="1"/>
  <c r="W120" i="1"/>
  <c r="W156" i="1"/>
  <c r="W175" i="1"/>
  <c r="W276" i="1"/>
  <c r="W325" i="1"/>
  <c r="W379" i="1"/>
  <c r="X390" i="1"/>
  <c r="W406" i="1"/>
  <c r="W457" i="1"/>
  <c r="W471" i="1"/>
  <c r="H9" i="1"/>
  <c r="W23" i="1"/>
  <c r="W52" i="1"/>
  <c r="X64" i="1"/>
  <c r="X82" i="1" s="1"/>
  <c r="W82" i="1"/>
  <c r="X108" i="1"/>
  <c r="X119" i="1" s="1"/>
  <c r="X140" i="1"/>
  <c r="X143" i="1" s="1"/>
  <c r="W143" i="1"/>
  <c r="W163" i="1"/>
  <c r="X160" i="1"/>
  <c r="X162" i="1" s="1"/>
  <c r="I479" i="1"/>
  <c r="W259" i="1"/>
  <c r="W266" i="1"/>
  <c r="W265" i="1"/>
  <c r="W282" i="1"/>
  <c r="X279" i="1"/>
  <c r="X281" i="1" s="1"/>
  <c r="W286" i="1"/>
  <c r="X293" i="1"/>
  <c r="X294" i="1" s="1"/>
  <c r="W321" i="1"/>
  <c r="P479" i="1"/>
  <c r="X329" i="1"/>
  <c r="X333" i="1" s="1"/>
  <c r="W338" i="1"/>
  <c r="W345" i="1"/>
  <c r="W356" i="1"/>
  <c r="W372" i="1"/>
  <c r="W425" i="1"/>
  <c r="X432" i="1"/>
  <c r="X438" i="1" s="1"/>
  <c r="W452" i="1"/>
  <c r="W467" i="1"/>
  <c r="Q479" i="1"/>
  <c r="W136" i="1"/>
  <c r="W226" i="1"/>
  <c r="X474" i="1" l="1"/>
  <c r="W473" i="1"/>
  <c r="W472" i="1"/>
  <c r="W469" i="1"/>
</calcChain>
</file>

<file path=xl/sharedStrings.xml><?xml version="1.0" encoding="utf-8"?>
<sst xmlns="http://schemas.openxmlformats.org/spreadsheetml/2006/main" count="2013" uniqueCount="691">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</sst>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22"/>
      <c r="F1" s="322"/>
      <c r="G1" s="12" t="s">
        <v>1</v>
      </c>
      <c r="H1" s="449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20" t="s">
        <v>8</v>
      </c>
      <c r="B5" s="339"/>
      <c r="C5" s="340"/>
      <c r="D5" s="589"/>
      <c r="E5" s="590"/>
      <c r="F5" s="388" t="s">
        <v>9</v>
      </c>
      <c r="G5" s="340"/>
      <c r="H5" s="589"/>
      <c r="I5" s="625"/>
      <c r="J5" s="625"/>
      <c r="K5" s="625"/>
      <c r="L5" s="590"/>
      <c r="N5" s="24" t="s">
        <v>10</v>
      </c>
      <c r="O5" s="377">
        <v>45293</v>
      </c>
      <c r="P5" s="378"/>
      <c r="R5" s="364" t="s">
        <v>11</v>
      </c>
      <c r="S5" s="365"/>
      <c r="T5" s="525" t="s">
        <v>12</v>
      </c>
      <c r="U5" s="378"/>
      <c r="Z5" s="51"/>
      <c r="AA5" s="51"/>
      <c r="AB5" s="51"/>
    </row>
    <row r="6" spans="1:29" s="310" customFormat="1" ht="24" customHeight="1" x14ac:dyDescent="0.2">
      <c r="A6" s="520" t="s">
        <v>13</v>
      </c>
      <c r="B6" s="339"/>
      <c r="C6" s="340"/>
      <c r="D6" s="411" t="s">
        <v>14</v>
      </c>
      <c r="E6" s="412"/>
      <c r="F6" s="412"/>
      <c r="G6" s="412"/>
      <c r="H6" s="412"/>
      <c r="I6" s="412"/>
      <c r="J6" s="412"/>
      <c r="K6" s="412"/>
      <c r="L6" s="378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Вторник</v>
      </c>
      <c r="P6" s="326"/>
      <c r="R6" s="598" t="s">
        <v>16</v>
      </c>
      <c r="S6" s="365"/>
      <c r="T6" s="542" t="s">
        <v>17</v>
      </c>
      <c r="U6" s="543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23"/>
      <c r="N7" s="24"/>
      <c r="O7" s="42"/>
      <c r="P7" s="42"/>
      <c r="R7" s="324"/>
      <c r="S7" s="365"/>
      <c r="T7" s="544"/>
      <c r="U7" s="545"/>
      <c r="Z7" s="51"/>
      <c r="AA7" s="51"/>
      <c r="AB7" s="51"/>
    </row>
    <row r="8" spans="1:29" s="310" customFormat="1" ht="25.5" customHeight="1" x14ac:dyDescent="0.2">
      <c r="A8" s="347" t="s">
        <v>18</v>
      </c>
      <c r="B8" s="334"/>
      <c r="C8" s="335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399">
        <v>0.33333333333333331</v>
      </c>
      <c r="P8" s="378"/>
      <c r="R8" s="324"/>
      <c r="S8" s="365"/>
      <c r="T8" s="544"/>
      <c r="U8" s="545"/>
      <c r="Z8" s="51"/>
      <c r="AA8" s="51"/>
      <c r="AB8" s="51"/>
    </row>
    <row r="9" spans="1:29" s="310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63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77"/>
      <c r="P9" s="378"/>
      <c r="R9" s="324"/>
      <c r="S9" s="365"/>
      <c r="T9" s="546"/>
      <c r="U9" s="547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63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99"/>
      <c r="P10" s="378"/>
      <c r="S10" s="24" t="s">
        <v>22</v>
      </c>
      <c r="T10" s="635" t="s">
        <v>23</v>
      </c>
      <c r="U10" s="543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95" t="s">
        <v>27</v>
      </c>
      <c r="U11" s="39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90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422"/>
      <c r="P12" s="423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90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395"/>
      <c r="P13" s="39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90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1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507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2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1"/>
      <c r="P17" s="571"/>
      <c r="Q17" s="571"/>
      <c r="R17" s="328"/>
      <c r="S17" s="368" t="s">
        <v>48</v>
      </c>
      <c r="T17" s="340"/>
      <c r="U17" s="327" t="s">
        <v>49</v>
      </c>
      <c r="V17" s="327" t="s">
        <v>50</v>
      </c>
      <c r="W17" s="614" t="s">
        <v>51</v>
      </c>
      <c r="X17" s="327" t="s">
        <v>52</v>
      </c>
      <c r="Y17" s="345" t="s">
        <v>53</v>
      </c>
      <c r="Z17" s="345" t="s">
        <v>54</v>
      </c>
      <c r="AA17" s="345" t="s">
        <v>55</v>
      </c>
      <c r="AB17" s="608"/>
      <c r="AC17" s="609"/>
      <c r="AD17" s="526"/>
      <c r="BA17" s="602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2"/>
      <c r="P18" s="572"/>
      <c r="Q18" s="572"/>
      <c r="R18" s="330"/>
      <c r="S18" s="311" t="s">
        <v>57</v>
      </c>
      <c r="T18" s="311" t="s">
        <v>58</v>
      </c>
      <c r="U18" s="331"/>
      <c r="V18" s="331"/>
      <c r="W18" s="615"/>
      <c r="X18" s="331"/>
      <c r="Y18" s="346"/>
      <c r="Z18" s="346"/>
      <c r="AA18" s="610"/>
      <c r="AB18" s="611"/>
      <c r="AC18" s="612"/>
      <c r="AD18" s="527"/>
      <c r="BA18" s="324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32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2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2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6" t="s">
        <v>74</v>
      </c>
      <c r="O28" s="337"/>
      <c r="P28" s="337"/>
      <c r="Q28" s="337"/>
      <c r="R28" s="326"/>
      <c r="S28" s="34"/>
      <c r="T28" s="34" t="s">
        <v>75</v>
      </c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2"/>
      <c r="N33" s="333" t="s">
        <v>66</v>
      </c>
      <c r="O33" s="334"/>
      <c r="P33" s="334"/>
      <c r="Q33" s="334"/>
      <c r="R33" s="334"/>
      <c r="S33" s="334"/>
      <c r="T33" s="33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2"/>
      <c r="N34" s="333" t="s">
        <v>66</v>
      </c>
      <c r="O34" s="334"/>
      <c r="P34" s="334"/>
      <c r="Q34" s="334"/>
      <c r="R34" s="334"/>
      <c r="S34" s="334"/>
      <c r="T34" s="33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84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1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2"/>
      <c r="N37" s="333" t="s">
        <v>66</v>
      </c>
      <c r="O37" s="334"/>
      <c r="P37" s="334"/>
      <c r="Q37" s="334"/>
      <c r="R37" s="334"/>
      <c r="S37" s="334"/>
      <c r="T37" s="33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2"/>
      <c r="N38" s="333" t="s">
        <v>66</v>
      </c>
      <c r="O38" s="334"/>
      <c r="P38" s="334"/>
      <c r="Q38" s="334"/>
      <c r="R38" s="334"/>
      <c r="S38" s="334"/>
      <c r="T38" s="33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1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2"/>
      <c r="N41" s="333" t="s">
        <v>66</v>
      </c>
      <c r="O41" s="334"/>
      <c r="P41" s="334"/>
      <c r="Q41" s="334"/>
      <c r="R41" s="334"/>
      <c r="S41" s="334"/>
      <c r="T41" s="33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2"/>
      <c r="N42" s="333" t="s">
        <v>66</v>
      </c>
      <c r="O42" s="334"/>
      <c r="P42" s="334"/>
      <c r="Q42" s="334"/>
      <c r="R42" s="334"/>
      <c r="S42" s="334"/>
      <c r="T42" s="33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1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2"/>
      <c r="N45" s="333" t="s">
        <v>66</v>
      </c>
      <c r="O45" s="334"/>
      <c r="P45" s="334"/>
      <c r="Q45" s="334"/>
      <c r="R45" s="334"/>
      <c r="S45" s="334"/>
      <c r="T45" s="33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2"/>
      <c r="N46" s="333" t="s">
        <v>66</v>
      </c>
      <c r="O46" s="334"/>
      <c r="P46" s="334"/>
      <c r="Q46" s="334"/>
      <c r="R46" s="334"/>
      <c r="S46" s="334"/>
      <c r="T46" s="33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58" t="s">
        <v>96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32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26"/>
      <c r="S50" s="34"/>
      <c r="T50" s="34"/>
      <c r="U50" s="35" t="s">
        <v>65</v>
      </c>
      <c r="V50" s="317">
        <v>50</v>
      </c>
      <c r="W50" s="318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26"/>
      <c r="S51" s="34"/>
      <c r="T51" s="34"/>
      <c r="U51" s="35" t="s">
        <v>65</v>
      </c>
      <c r="V51" s="317">
        <v>112.5</v>
      </c>
      <c r="W51" s="318">
        <f>IFERROR(IF(V51="",0,CEILING((V51/$H51),1)*$H51),"")</f>
        <v>113.4</v>
      </c>
      <c r="X51" s="36">
        <f>IFERROR(IF(W51=0,"",ROUNDUP(W51/H51,0)*0.00753),"")</f>
        <v>0.31625999999999999</v>
      </c>
      <c r="Y51" s="56"/>
      <c r="Z51" s="57"/>
      <c r="AD51" s="58"/>
      <c r="BA51" s="71" t="s">
        <v>1</v>
      </c>
    </row>
    <row r="52" spans="1:53" x14ac:dyDescent="0.2">
      <c r="A52" s="34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2"/>
      <c r="N52" s="333" t="s">
        <v>66</v>
      </c>
      <c r="O52" s="334"/>
      <c r="P52" s="334"/>
      <c r="Q52" s="334"/>
      <c r="R52" s="334"/>
      <c r="S52" s="334"/>
      <c r="T52" s="335"/>
      <c r="U52" s="37" t="s">
        <v>67</v>
      </c>
      <c r="V52" s="319">
        <f>IFERROR(V50/H50,"0")+IFERROR(V51/H51,"0")</f>
        <v>46.296296296296291</v>
      </c>
      <c r="W52" s="319">
        <f>IFERROR(W50/H50,"0")+IFERROR(W51/H51,"0")</f>
        <v>47</v>
      </c>
      <c r="X52" s="319">
        <f>IFERROR(IF(X50="",0,X50),"0")+IFERROR(IF(X51="",0,X51),"0")</f>
        <v>0.42501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2"/>
      <c r="N53" s="333" t="s">
        <v>66</v>
      </c>
      <c r="O53" s="334"/>
      <c r="P53" s="334"/>
      <c r="Q53" s="334"/>
      <c r="R53" s="334"/>
      <c r="S53" s="334"/>
      <c r="T53" s="335"/>
      <c r="U53" s="37" t="s">
        <v>65</v>
      </c>
      <c r="V53" s="319">
        <f>IFERROR(SUM(V50:V51),"0")</f>
        <v>162.5</v>
      </c>
      <c r="W53" s="319">
        <f>IFERROR(SUM(W50:W51),"0")</f>
        <v>167.4</v>
      </c>
      <c r="X53" s="37"/>
      <c r="Y53" s="320"/>
      <c r="Z53" s="320"/>
    </row>
    <row r="54" spans="1:53" ht="16.5" hidden="1" customHeight="1" x14ac:dyDescent="0.25">
      <c r="A54" s="332" t="s">
        <v>105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106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26"/>
      <c r="S56" s="34"/>
      <c r="T56" s="34"/>
      <c r="U56" s="35" t="s">
        <v>65</v>
      </c>
      <c r="V56" s="317">
        <v>300</v>
      </c>
      <c r="W56" s="318">
        <f>IFERROR(IF(V56="",0,CEILING((V56/$H56),1)*$H56),"")</f>
        <v>302.40000000000003</v>
      </c>
      <c r="X56" s="36">
        <f>IFERROR(IF(W56=0,"",ROUNDUP(W56/H56,0)*0.02175),"")</f>
        <v>0.60899999999999999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97" t="s">
        <v>111</v>
      </c>
      <c r="O57" s="337"/>
      <c r="P57" s="337"/>
      <c r="Q57" s="337"/>
      <c r="R57" s="326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26"/>
      <c r="S58" s="34"/>
      <c r="T58" s="34"/>
      <c r="U58" s="35" t="s">
        <v>65</v>
      </c>
      <c r="V58" s="317">
        <v>450</v>
      </c>
      <c r="W58" s="318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7" t="s">
        <v>116</v>
      </c>
      <c r="O59" s="337"/>
      <c r="P59" s="337"/>
      <c r="Q59" s="337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2"/>
      <c r="N60" s="333" t="s">
        <v>66</v>
      </c>
      <c r="O60" s="334"/>
      <c r="P60" s="334"/>
      <c r="Q60" s="334"/>
      <c r="R60" s="334"/>
      <c r="S60" s="334"/>
      <c r="T60" s="335"/>
      <c r="U60" s="37" t="s">
        <v>67</v>
      </c>
      <c r="V60" s="319">
        <f>IFERROR(V56/H56,"0")+IFERROR(V57/H57,"0")+IFERROR(V58/H58,"0")+IFERROR(V59/H59,"0")</f>
        <v>127.77777777777777</v>
      </c>
      <c r="W60" s="319">
        <f>IFERROR(W56/H56,"0")+IFERROR(W57/H57,"0")+IFERROR(W58/H58,"0")+IFERROR(W59/H59,"0")</f>
        <v>128</v>
      </c>
      <c r="X60" s="319">
        <f>IFERROR(IF(X56="",0,X56),"0")+IFERROR(IF(X57="",0,X57),"0")+IFERROR(IF(X58="",0,X58),"0")+IFERROR(IF(X59="",0,X59),"0")</f>
        <v>1.5459999999999998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2"/>
      <c r="N61" s="333" t="s">
        <v>66</v>
      </c>
      <c r="O61" s="334"/>
      <c r="P61" s="334"/>
      <c r="Q61" s="334"/>
      <c r="R61" s="334"/>
      <c r="S61" s="334"/>
      <c r="T61" s="335"/>
      <c r="U61" s="37" t="s">
        <v>65</v>
      </c>
      <c r="V61" s="319">
        <f>IFERROR(SUM(V56:V59),"0")</f>
        <v>750</v>
      </c>
      <c r="W61" s="319">
        <f>IFERROR(SUM(W56:W59),"0")</f>
        <v>752.40000000000009</v>
      </c>
      <c r="X61" s="37"/>
      <c r="Y61" s="320"/>
      <c r="Z61" s="320"/>
    </row>
    <row r="62" spans="1:53" ht="16.5" hidden="1" customHeight="1" x14ac:dyDescent="0.25">
      <c r="A62" s="332" t="s">
        <v>96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106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622" t="s">
        <v>119</v>
      </c>
      <c r="O64" s="337"/>
      <c r="P64" s="337"/>
      <c r="Q64" s="337"/>
      <c r="R64" s="326"/>
      <c r="S64" s="34" t="s">
        <v>120</v>
      </c>
      <c r="T64" s="34"/>
      <c r="U64" s="35" t="s">
        <v>65</v>
      </c>
      <c r="V64" s="317">
        <v>0</v>
      </c>
      <c r="W64" s="318">
        <f t="shared" ref="W64:W81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6">
        <v>0.37</v>
      </c>
      <c r="G65" s="32">
        <v>10</v>
      </c>
      <c r="H65" s="316">
        <v>3.7</v>
      </c>
      <c r="I65" s="316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8" t="s">
        <v>124</v>
      </c>
      <c r="O65" s="337"/>
      <c r="P65" s="337"/>
      <c r="Q65" s="337"/>
      <c r="R65" s="326"/>
      <c r="S65" s="34" t="s">
        <v>120</v>
      </c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6">
        <v>1.4</v>
      </c>
      <c r="G66" s="32">
        <v>8</v>
      </c>
      <c r="H66" s="316">
        <v>11.2</v>
      </c>
      <c r="I66" s="316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6" t="s">
        <v>127</v>
      </c>
      <c r="O66" s="337"/>
      <c r="P66" s="337"/>
      <c r="Q66" s="337"/>
      <c r="R66" s="326"/>
      <c r="S66" s="34"/>
      <c r="T66" s="34"/>
      <c r="U66" s="35" t="s">
        <v>65</v>
      </c>
      <c r="V66" s="317">
        <v>20</v>
      </c>
      <c r="W66" s="318">
        <f t="shared" si="2"/>
        <v>22.4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6">
        <v>1.4</v>
      </c>
      <c r="G67" s="32">
        <v>8</v>
      </c>
      <c r="H67" s="316">
        <v>11.2</v>
      </c>
      <c r="I67" s="316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37" t="s">
        <v>131</v>
      </c>
      <c r="O67" s="337"/>
      <c r="P67" s="337"/>
      <c r="Q67" s="337"/>
      <c r="R67" s="326"/>
      <c r="S67" s="34"/>
      <c r="T67" s="34"/>
      <c r="U67" s="35" t="s">
        <v>65</v>
      </c>
      <c r="V67" s="317">
        <v>500</v>
      </c>
      <c r="W67" s="318">
        <f t="shared" si="2"/>
        <v>503.99999999999994</v>
      </c>
      <c r="X67" s="36">
        <f>IFERROR(IF(W67=0,"",ROUNDUP(W67/H67,0)*0.02175),"")</f>
        <v>0.9787499999999999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6">
        <v>1.35</v>
      </c>
      <c r="G68" s="32">
        <v>8</v>
      </c>
      <c r="H68" s="316">
        <v>10.8</v>
      </c>
      <c r="I68" s="316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26"/>
      <c r="S68" s="34"/>
      <c r="T68" s="34"/>
      <c r="U68" s="35" t="s">
        <v>65</v>
      </c>
      <c r="V68" s="317">
        <v>500</v>
      </c>
      <c r="W68" s="318">
        <f t="shared" si="2"/>
        <v>507.6</v>
      </c>
      <c r="X68" s="36">
        <f>IFERROR(IF(W68=0,"",ROUNDUP(W68/H68,0)*0.02175),"")</f>
        <v>1.0222499999999999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6">
        <v>1.4</v>
      </c>
      <c r="G69" s="32">
        <v>8</v>
      </c>
      <c r="H69" s="316">
        <v>11.2</v>
      </c>
      <c r="I69" s="316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400" t="s">
        <v>137</v>
      </c>
      <c r="O69" s="337"/>
      <c r="P69" s="337"/>
      <c r="Q69" s="337"/>
      <c r="R69" s="326"/>
      <c r="S69" s="34"/>
      <c r="T69" s="34"/>
      <c r="U69" s="35" t="s">
        <v>65</v>
      </c>
      <c r="V69" s="317">
        <v>30</v>
      </c>
      <c r="W69" s="318">
        <f t="shared" si="2"/>
        <v>33.599999999999994</v>
      </c>
      <c r="X69" s="36">
        <f>IFERROR(IF(W69=0,"",ROUNDUP(W69/H69,0)*0.02175),"")</f>
        <v>6.5250000000000002E-2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6">
        <v>0.5</v>
      </c>
      <c r="G70" s="32">
        <v>6</v>
      </c>
      <c r="H70" s="316">
        <v>3</v>
      </c>
      <c r="I70" s="316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26"/>
      <c r="S70" s="34"/>
      <c r="T70" s="34"/>
      <c r="U70" s="35" t="s">
        <v>65</v>
      </c>
      <c r="V70" s="317">
        <v>20</v>
      </c>
      <c r="W70" s="318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26"/>
      <c r="S71" s="34"/>
      <c r="T71" s="34"/>
      <c r="U71" s="35" t="s">
        <v>65</v>
      </c>
      <c r="V71" s="317">
        <v>200</v>
      </c>
      <c r="W71" s="318">
        <f t="shared" si="2"/>
        <v>200</v>
      </c>
      <c r="X71" s="36">
        <f t="shared" ref="X71:X77" si="3">IFERROR(IF(W71=0,"",ROUNDUP(W71/H71,0)*0.00937),"")</f>
        <v>0.46849999999999997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6">
        <v>0.37</v>
      </c>
      <c r="G72" s="32">
        <v>10</v>
      </c>
      <c r="H72" s="316">
        <v>3.7</v>
      </c>
      <c r="I72" s="316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26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6">
        <v>0.4</v>
      </c>
      <c r="G73" s="32">
        <v>10</v>
      </c>
      <c r="H73" s="316">
        <v>4</v>
      </c>
      <c r="I73" s="316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6">
        <v>0.6</v>
      </c>
      <c r="G74" s="32">
        <v>8</v>
      </c>
      <c r="H74" s="316">
        <v>4.8</v>
      </c>
      <c r="I74" s="316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148</v>
      </c>
      <c r="B75" s="54" t="s">
        <v>149</v>
      </c>
      <c r="C75" s="31">
        <v>4301011476</v>
      </c>
      <c r="D75" s="325">
        <v>4680115881518</v>
      </c>
      <c r="E75" s="326"/>
      <c r="F75" s="316">
        <v>0.4</v>
      </c>
      <c r="G75" s="32">
        <v>10</v>
      </c>
      <c r="H75" s="316">
        <v>4</v>
      </c>
      <c r="I75" s="316">
        <v>4.24</v>
      </c>
      <c r="J75" s="32">
        <v>120</v>
      </c>
      <c r="K75" s="32" t="s">
        <v>63</v>
      </c>
      <c r="L75" s="33" t="s">
        <v>130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26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4301011443</v>
      </c>
      <c r="D76" s="325">
        <v>4680115881303</v>
      </c>
      <c r="E76" s="326"/>
      <c r="F76" s="316">
        <v>0.45</v>
      </c>
      <c r="G76" s="32">
        <v>10</v>
      </c>
      <c r="H76" s="316">
        <v>4.5</v>
      </c>
      <c r="I76" s="316">
        <v>4.71</v>
      </c>
      <c r="J76" s="32">
        <v>120</v>
      </c>
      <c r="K76" s="32" t="s">
        <v>63</v>
      </c>
      <c r="L76" s="33" t="s">
        <v>134</v>
      </c>
      <c r="M76" s="32">
        <v>50</v>
      </c>
      <c r="N76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26"/>
      <c r="S76" s="34"/>
      <c r="T76" s="34"/>
      <c r="U76" s="35" t="s">
        <v>65</v>
      </c>
      <c r="V76" s="317">
        <v>450</v>
      </c>
      <c r="W76" s="318">
        <f t="shared" si="2"/>
        <v>450</v>
      </c>
      <c r="X76" s="36">
        <f t="shared" si="3"/>
        <v>0.93699999999999994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152</v>
      </c>
      <c r="B77" s="54" t="s">
        <v>153</v>
      </c>
      <c r="C77" s="31">
        <v>4301011432</v>
      </c>
      <c r="D77" s="325">
        <v>4680115882720</v>
      </c>
      <c r="E77" s="326"/>
      <c r="F77" s="316">
        <v>0.45</v>
      </c>
      <c r="G77" s="32">
        <v>10</v>
      </c>
      <c r="H77" s="316">
        <v>4.5</v>
      </c>
      <c r="I77" s="316">
        <v>4.74</v>
      </c>
      <c r="J77" s="32">
        <v>120</v>
      </c>
      <c r="K77" s="32" t="s">
        <v>63</v>
      </c>
      <c r="L77" s="33" t="s">
        <v>102</v>
      </c>
      <c r="M77" s="32">
        <v>90</v>
      </c>
      <c r="N77" s="541" t="s">
        <v>154</v>
      </c>
      <c r="O77" s="337"/>
      <c r="P77" s="337"/>
      <c r="Q77" s="337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4301011352</v>
      </c>
      <c r="D78" s="325">
        <v>4607091388466</v>
      </c>
      <c r="E78" s="326"/>
      <c r="F78" s="316">
        <v>0.45</v>
      </c>
      <c r="G78" s="32">
        <v>6</v>
      </c>
      <c r="H78" s="316">
        <v>2.7</v>
      </c>
      <c r="I78" s="316">
        <v>2.9</v>
      </c>
      <c r="J78" s="32">
        <v>156</v>
      </c>
      <c r="K78" s="32" t="s">
        <v>63</v>
      </c>
      <c r="L78" s="33" t="s">
        <v>130</v>
      </c>
      <c r="M78" s="32">
        <v>45</v>
      </c>
      <c r="N78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157</v>
      </c>
      <c r="B79" s="54" t="s">
        <v>158</v>
      </c>
      <c r="C79" s="31">
        <v>4301011417</v>
      </c>
      <c r="D79" s="325">
        <v>4680115880269</v>
      </c>
      <c r="E79" s="326"/>
      <c r="F79" s="316">
        <v>0.375</v>
      </c>
      <c r="G79" s="32">
        <v>10</v>
      </c>
      <c r="H79" s="316">
        <v>3.75</v>
      </c>
      <c r="I79" s="316">
        <v>3.99</v>
      </c>
      <c r="J79" s="32">
        <v>120</v>
      </c>
      <c r="K79" s="32" t="s">
        <v>63</v>
      </c>
      <c r="L79" s="33" t="s">
        <v>130</v>
      </c>
      <c r="M79" s="32">
        <v>50</v>
      </c>
      <c r="N79" s="3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26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4301011415</v>
      </c>
      <c r="D80" s="325">
        <v>4680115880429</v>
      </c>
      <c r="E80" s="326"/>
      <c r="F80" s="316">
        <v>0.45</v>
      </c>
      <c r="G80" s="32">
        <v>10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26"/>
      <c r="S80" s="34"/>
      <c r="T80" s="34"/>
      <c r="U80" s="35" t="s">
        <v>65</v>
      </c>
      <c r="V80" s="317">
        <v>405</v>
      </c>
      <c r="W80" s="318">
        <f t="shared" si="2"/>
        <v>405</v>
      </c>
      <c r="X80" s="36">
        <f>IFERROR(IF(W80=0,"",ROUNDUP(W80/H80,0)*0.00937),"")</f>
        <v>0.84329999999999994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161</v>
      </c>
      <c r="B81" s="54" t="s">
        <v>162</v>
      </c>
      <c r="C81" s="31">
        <v>4301011462</v>
      </c>
      <c r="D81" s="325">
        <v>4680115881457</v>
      </c>
      <c r="E81" s="326"/>
      <c r="F81" s="316">
        <v>0.75</v>
      </c>
      <c r="G81" s="32">
        <v>6</v>
      </c>
      <c r="H81" s="316">
        <v>4.5</v>
      </c>
      <c r="I81" s="316">
        <v>4.74</v>
      </c>
      <c r="J81" s="32">
        <v>120</v>
      </c>
      <c r="K81" s="32" t="s">
        <v>63</v>
      </c>
      <c r="L81" s="33" t="s">
        <v>130</v>
      </c>
      <c r="M81" s="32">
        <v>50</v>
      </c>
      <c r="N81" s="6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26"/>
      <c r="S81" s="34"/>
      <c r="T81" s="34"/>
      <c r="U81" s="35" t="s">
        <v>65</v>
      </c>
      <c r="V81" s="317">
        <v>0</v>
      </c>
      <c r="W81" s="31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41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2"/>
      <c r="N82" s="333" t="s">
        <v>66</v>
      </c>
      <c r="O82" s="334"/>
      <c r="P82" s="334"/>
      <c r="Q82" s="334"/>
      <c r="R82" s="334"/>
      <c r="S82" s="334"/>
      <c r="T82" s="335"/>
      <c r="U82" s="37" t="s">
        <v>67</v>
      </c>
      <c r="V82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342.07010582010582</v>
      </c>
      <c r="W82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344</v>
      </c>
      <c r="X82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4.4112599999999995</v>
      </c>
      <c r="Y82" s="320"/>
      <c r="Z82" s="320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42"/>
      <c r="N83" s="333" t="s">
        <v>66</v>
      </c>
      <c r="O83" s="334"/>
      <c r="P83" s="334"/>
      <c r="Q83" s="334"/>
      <c r="R83" s="334"/>
      <c r="S83" s="334"/>
      <c r="T83" s="335"/>
      <c r="U83" s="37" t="s">
        <v>65</v>
      </c>
      <c r="V83" s="319">
        <f>IFERROR(SUM(V64:V81),"0")</f>
        <v>2125</v>
      </c>
      <c r="W83" s="319">
        <f>IFERROR(SUM(W64:W81),"0")</f>
        <v>2143.6</v>
      </c>
      <c r="X83" s="37"/>
      <c r="Y83" s="320"/>
      <c r="Z83" s="320"/>
    </row>
    <row r="84" spans="1:53" ht="14.25" hidden="1" customHeight="1" x14ac:dyDescent="0.25">
      <c r="A84" s="323" t="s">
        <v>98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3"/>
      <c r="Z84" s="313"/>
    </row>
    <row r="85" spans="1:53" ht="27" hidden="1" customHeight="1" x14ac:dyDescent="0.25">
      <c r="A85" s="54" t="s">
        <v>163</v>
      </c>
      <c r="B85" s="54" t="s">
        <v>164</v>
      </c>
      <c r="C85" s="31">
        <v>4301020189</v>
      </c>
      <c r="D85" s="325">
        <v>4607091384789</v>
      </c>
      <c r="E85" s="326"/>
      <c r="F85" s="316">
        <v>1</v>
      </c>
      <c r="G85" s="32">
        <v>6</v>
      </c>
      <c r="H85" s="316">
        <v>6</v>
      </c>
      <c r="I85" s="316">
        <v>6.36</v>
      </c>
      <c r="J85" s="32">
        <v>104</v>
      </c>
      <c r="K85" s="32" t="s">
        <v>101</v>
      </c>
      <c r="L85" s="33" t="s">
        <v>102</v>
      </c>
      <c r="M85" s="32">
        <v>45</v>
      </c>
      <c r="N85" s="356" t="s">
        <v>165</v>
      </c>
      <c r="O85" s="337"/>
      <c r="P85" s="337"/>
      <c r="Q85" s="337"/>
      <c r="R85" s="326"/>
      <c r="S85" s="34"/>
      <c r="T85" s="34"/>
      <c r="U85" s="35" t="s">
        <v>65</v>
      </c>
      <c r="V85" s="317">
        <v>0</v>
      </c>
      <c r="W85" s="318">
        <f t="shared" ref="W85:W91" si="4">IFERROR(IF(V85="",0,CEILING((V85/$H85),1)*$H85),"")</f>
        <v>0</v>
      </c>
      <c r="X85" s="36" t="str">
        <f>IFERROR(IF(W85=0,"",ROUNDUP(W85/H85,0)*0.01196),"")</f>
        <v/>
      </c>
      <c r="Y85" s="56"/>
      <c r="Z85" s="57"/>
      <c r="AD85" s="58"/>
      <c r="BA85" s="94" t="s">
        <v>1</v>
      </c>
    </row>
    <row r="86" spans="1:53" ht="16.5" hidden="1" customHeight="1" x14ac:dyDescent="0.25">
      <c r="A86" s="54" t="s">
        <v>166</v>
      </c>
      <c r="B86" s="54" t="s">
        <v>167</v>
      </c>
      <c r="C86" s="31">
        <v>4301020235</v>
      </c>
      <c r="D86" s="325">
        <v>4680115881488</v>
      </c>
      <c r="E86" s="326"/>
      <c r="F86" s="316">
        <v>1.35</v>
      </c>
      <c r="G86" s="32">
        <v>8</v>
      </c>
      <c r="H86" s="316">
        <v>10.8</v>
      </c>
      <c r="I86" s="316">
        <v>11.28</v>
      </c>
      <c r="J86" s="32">
        <v>48</v>
      </c>
      <c r="K86" s="32" t="s">
        <v>101</v>
      </c>
      <c r="L86" s="33" t="s">
        <v>102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4301020183</v>
      </c>
      <c r="D87" s="325">
        <v>4607091384765</v>
      </c>
      <c r="E87" s="326"/>
      <c r="F87" s="316">
        <v>0.42</v>
      </c>
      <c r="G87" s="32">
        <v>6</v>
      </c>
      <c r="H87" s="316">
        <v>2.52</v>
      </c>
      <c r="I87" s="316">
        <v>2.72</v>
      </c>
      <c r="J87" s="32">
        <v>156</v>
      </c>
      <c r="K87" s="32" t="s">
        <v>63</v>
      </c>
      <c r="L87" s="33" t="s">
        <v>102</v>
      </c>
      <c r="M87" s="32">
        <v>45</v>
      </c>
      <c r="N87" s="560" t="s">
        <v>170</v>
      </c>
      <c r="O87" s="337"/>
      <c r="P87" s="337"/>
      <c r="Q87" s="337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4301020228</v>
      </c>
      <c r="D88" s="325">
        <v>4680115882751</v>
      </c>
      <c r="E88" s="326"/>
      <c r="F88" s="316">
        <v>0.45</v>
      </c>
      <c r="G88" s="32">
        <v>10</v>
      </c>
      <c r="H88" s="316">
        <v>4.5</v>
      </c>
      <c r="I88" s="316">
        <v>4.74</v>
      </c>
      <c r="J88" s="32">
        <v>120</v>
      </c>
      <c r="K88" s="32" t="s">
        <v>63</v>
      </c>
      <c r="L88" s="33" t="s">
        <v>102</v>
      </c>
      <c r="M88" s="32">
        <v>90</v>
      </c>
      <c r="N88" s="369" t="s">
        <v>173</v>
      </c>
      <c r="O88" s="337"/>
      <c r="P88" s="337"/>
      <c r="Q88" s="337"/>
      <c r="R88" s="326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174</v>
      </c>
      <c r="B89" s="54" t="s">
        <v>175</v>
      </c>
      <c r="C89" s="31">
        <v>4301020258</v>
      </c>
      <c r="D89" s="325">
        <v>4680115882775</v>
      </c>
      <c r="E89" s="326"/>
      <c r="F89" s="316">
        <v>0.3</v>
      </c>
      <c r="G89" s="32">
        <v>8</v>
      </c>
      <c r="H89" s="316">
        <v>2.4</v>
      </c>
      <c r="I89" s="316">
        <v>2.5</v>
      </c>
      <c r="J89" s="32">
        <v>234</v>
      </c>
      <c r="K89" s="32" t="s">
        <v>176</v>
      </c>
      <c r="L89" s="33" t="s">
        <v>130</v>
      </c>
      <c r="M89" s="32">
        <v>50</v>
      </c>
      <c r="N89" s="483" t="s">
        <v>177</v>
      </c>
      <c r="O89" s="337"/>
      <c r="P89" s="337"/>
      <c r="Q89" s="337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4301020217</v>
      </c>
      <c r="D90" s="325">
        <v>4680115880658</v>
      </c>
      <c r="E90" s="326"/>
      <c r="F90" s="316">
        <v>0.4</v>
      </c>
      <c r="G90" s="32">
        <v>6</v>
      </c>
      <c r="H90" s="316">
        <v>2.4</v>
      </c>
      <c r="I90" s="316">
        <v>2.6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180</v>
      </c>
      <c r="B91" s="54" t="s">
        <v>181</v>
      </c>
      <c r="C91" s="31">
        <v>4301020223</v>
      </c>
      <c r="D91" s="325">
        <v>4607091381962</v>
      </c>
      <c r="E91" s="326"/>
      <c r="F91" s="316">
        <v>0.5</v>
      </c>
      <c r="G91" s="32">
        <v>6</v>
      </c>
      <c r="H91" s="316">
        <v>3</v>
      </c>
      <c r="I91" s="316">
        <v>3.2</v>
      </c>
      <c r="J91" s="32">
        <v>156</v>
      </c>
      <c r="K91" s="32" t="s">
        <v>63</v>
      </c>
      <c r="L91" s="33" t="s">
        <v>102</v>
      </c>
      <c r="M91" s="32">
        <v>50</v>
      </c>
      <c r="N91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26"/>
      <c r="S91" s="34"/>
      <c r="T91" s="34"/>
      <c r="U91" s="35" t="s">
        <v>65</v>
      </c>
      <c r="V91" s="317">
        <v>0</v>
      </c>
      <c r="W91" s="318">
        <f t="shared" si="4"/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1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2"/>
      <c r="N92" s="333" t="s">
        <v>66</v>
      </c>
      <c r="O92" s="334"/>
      <c r="P92" s="334"/>
      <c r="Q92" s="334"/>
      <c r="R92" s="334"/>
      <c r="S92" s="334"/>
      <c r="T92" s="335"/>
      <c r="U92" s="37" t="s">
        <v>67</v>
      </c>
      <c r="V92" s="319">
        <f>IFERROR(V85/H85,"0")+IFERROR(V86/H86,"0")+IFERROR(V87/H87,"0")+IFERROR(V88/H88,"0")+IFERROR(V89/H89,"0")+IFERROR(V90/H90,"0")+IFERROR(V91/H91,"0")</f>
        <v>0</v>
      </c>
      <c r="W92" s="319">
        <f>IFERROR(W85/H85,"0")+IFERROR(W86/H86,"0")+IFERROR(W87/H87,"0")+IFERROR(W88/H88,"0")+IFERROR(W89/H89,"0")+IFERROR(W90/H90,"0")+IFERROR(W91/H91,"0")</f>
        <v>0</v>
      </c>
      <c r="X92" s="319">
        <f>IFERROR(IF(X85="",0,X85),"0")+IFERROR(IF(X86="",0,X86),"0")+IFERROR(IF(X87="",0,X87),"0")+IFERROR(IF(X88="",0,X88),"0")+IFERROR(IF(X89="",0,X89),"0")+IFERROR(IF(X90="",0,X90),"0")+IFERROR(IF(X91="",0,X91),"0")</f>
        <v>0</v>
      </c>
      <c r="Y92" s="320"/>
      <c r="Z92" s="320"/>
    </row>
    <row r="93" spans="1:53" hidden="1" x14ac:dyDescent="0.2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42"/>
      <c r="N93" s="333" t="s">
        <v>66</v>
      </c>
      <c r="O93" s="334"/>
      <c r="P93" s="334"/>
      <c r="Q93" s="334"/>
      <c r="R93" s="334"/>
      <c r="S93" s="334"/>
      <c r="T93" s="335"/>
      <c r="U93" s="37" t="s">
        <v>65</v>
      </c>
      <c r="V93" s="319">
        <f>IFERROR(SUM(V85:V91),"0")</f>
        <v>0</v>
      </c>
      <c r="W93" s="319">
        <f>IFERROR(SUM(W85:W91),"0")</f>
        <v>0</v>
      </c>
      <c r="X93" s="37"/>
      <c r="Y93" s="320"/>
      <c r="Z93" s="320"/>
    </row>
    <row r="94" spans="1:53" ht="14.25" hidden="1" customHeight="1" x14ac:dyDescent="0.25">
      <c r="A94" s="323" t="s">
        <v>60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13"/>
      <c r="Z94" s="313"/>
    </row>
    <row r="95" spans="1:53" ht="16.5" hidden="1" customHeight="1" x14ac:dyDescent="0.25">
      <c r="A95" s="54" t="s">
        <v>182</v>
      </c>
      <c r="B95" s="54" t="s">
        <v>183</v>
      </c>
      <c r="C95" s="31">
        <v>4301030895</v>
      </c>
      <c r="D95" s="325">
        <v>4607091387667</v>
      </c>
      <c r="E95" s="326"/>
      <c r="F95" s="316">
        <v>0.9</v>
      </c>
      <c r="G95" s="32">
        <v>10</v>
      </c>
      <c r="H95" s="316">
        <v>9</v>
      </c>
      <c r="I95" s="316">
        <v>9.6300000000000008</v>
      </c>
      <c r="J95" s="32">
        <v>56</v>
      </c>
      <c r="K95" s="32" t="s">
        <v>101</v>
      </c>
      <c r="L95" s="33" t="s">
        <v>102</v>
      </c>
      <c r="M95" s="32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26"/>
      <c r="S95" s="34"/>
      <c r="T95" s="34"/>
      <c r="U95" s="35" t="s">
        <v>65</v>
      </c>
      <c r="V95" s="317">
        <v>0</v>
      </c>
      <c r="W95" s="318">
        <f t="shared" ref="W95:W104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4301030961</v>
      </c>
      <c r="D96" s="325">
        <v>4607091387636</v>
      </c>
      <c r="E96" s="326"/>
      <c r="F96" s="316">
        <v>0.7</v>
      </c>
      <c r="G96" s="32">
        <v>6</v>
      </c>
      <c r="H96" s="316">
        <v>4.2</v>
      </c>
      <c r="I96" s="31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4301031078</v>
      </c>
      <c r="D97" s="325">
        <v>4607091384727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188</v>
      </c>
      <c r="B98" s="54" t="s">
        <v>189</v>
      </c>
      <c r="C98" s="31">
        <v>4301031080</v>
      </c>
      <c r="D98" s="325">
        <v>4607091386745</v>
      </c>
      <c r="E98" s="326"/>
      <c r="F98" s="316">
        <v>0.8</v>
      </c>
      <c r="G98" s="32">
        <v>6</v>
      </c>
      <c r="H98" s="316">
        <v>4.8</v>
      </c>
      <c r="I98" s="316">
        <v>5.16</v>
      </c>
      <c r="J98" s="32">
        <v>104</v>
      </c>
      <c r="K98" s="32" t="s">
        <v>101</v>
      </c>
      <c r="L98" s="33" t="s">
        <v>64</v>
      </c>
      <c r="M98" s="32">
        <v>45</v>
      </c>
      <c r="N98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190</v>
      </c>
      <c r="B99" s="54" t="s">
        <v>191</v>
      </c>
      <c r="C99" s="31">
        <v>4301030963</v>
      </c>
      <c r="D99" s="325">
        <v>4607091382426</v>
      </c>
      <c r="E99" s="326"/>
      <c r="F99" s="316">
        <v>0.9</v>
      </c>
      <c r="G99" s="32">
        <v>10</v>
      </c>
      <c r="H99" s="316">
        <v>9</v>
      </c>
      <c r="I99" s="316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4301030962</v>
      </c>
      <c r="D100" s="325">
        <v>4607091386547</v>
      </c>
      <c r="E100" s="326"/>
      <c r="F100" s="316">
        <v>0.35</v>
      </c>
      <c r="G100" s="32">
        <v>8</v>
      </c>
      <c r="H100" s="316">
        <v>2.8</v>
      </c>
      <c r="I100" s="316">
        <v>2.94</v>
      </c>
      <c r="J100" s="32">
        <v>234</v>
      </c>
      <c r="K100" s="32" t="s">
        <v>176</v>
      </c>
      <c r="L100" s="33" t="s">
        <v>64</v>
      </c>
      <c r="M100" s="32">
        <v>40</v>
      </c>
      <c r="N100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4301031079</v>
      </c>
      <c r="D101" s="325">
        <v>4607091384734</v>
      </c>
      <c r="E101" s="326"/>
      <c r="F101" s="316">
        <v>0.35</v>
      </c>
      <c r="G101" s="32">
        <v>6</v>
      </c>
      <c r="H101" s="316">
        <v>2.1</v>
      </c>
      <c r="I101" s="316">
        <v>2.2000000000000002</v>
      </c>
      <c r="J101" s="32">
        <v>234</v>
      </c>
      <c r="K101" s="32" t="s">
        <v>176</v>
      </c>
      <c r="L101" s="33" t="s">
        <v>64</v>
      </c>
      <c r="M101" s="32">
        <v>45</v>
      </c>
      <c r="N101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196</v>
      </c>
      <c r="B102" s="54" t="s">
        <v>197</v>
      </c>
      <c r="C102" s="31">
        <v>4301030964</v>
      </c>
      <c r="D102" s="325">
        <v>4607091382464</v>
      </c>
      <c r="E102" s="326"/>
      <c r="F102" s="316">
        <v>0.35</v>
      </c>
      <c r="G102" s="32">
        <v>8</v>
      </c>
      <c r="H102" s="316">
        <v>2.8</v>
      </c>
      <c r="I102" s="316">
        <v>2.964</v>
      </c>
      <c r="J102" s="32">
        <v>234</v>
      </c>
      <c r="K102" s="32" t="s">
        <v>176</v>
      </c>
      <c r="L102" s="33" t="s">
        <v>64</v>
      </c>
      <c r="M102" s="32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198</v>
      </c>
      <c r="B103" s="54" t="s">
        <v>199</v>
      </c>
      <c r="C103" s="31">
        <v>4301031235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86" t="s">
        <v>200</v>
      </c>
      <c r="O103" s="337"/>
      <c r="P103" s="337"/>
      <c r="Q103" s="337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198</v>
      </c>
      <c r="B104" s="54" t="s">
        <v>201</v>
      </c>
      <c r="C104" s="31">
        <v>4301031234</v>
      </c>
      <c r="D104" s="325">
        <v>4680115883444</v>
      </c>
      <c r="E104" s="326"/>
      <c r="F104" s="316">
        <v>0.35</v>
      </c>
      <c r="G104" s="32">
        <v>8</v>
      </c>
      <c r="H104" s="316">
        <v>2.8</v>
      </c>
      <c r="I104" s="316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29" t="s">
        <v>200</v>
      </c>
      <c r="O104" s="337"/>
      <c r="P104" s="337"/>
      <c r="Q104" s="337"/>
      <c r="R104" s="326"/>
      <c r="S104" s="34"/>
      <c r="T104" s="34"/>
      <c r="U104" s="35" t="s">
        <v>65</v>
      </c>
      <c r="V104" s="317">
        <v>28</v>
      </c>
      <c r="W104" s="318">
        <f t="shared" si="5"/>
        <v>28</v>
      </c>
      <c r="X104" s="36">
        <f>IFERROR(IF(W104=0,"",ROUNDUP(W104/H104,0)*0.00753),"")</f>
        <v>7.5300000000000006E-2</v>
      </c>
      <c r="Y104" s="56"/>
      <c r="Z104" s="57"/>
      <c r="AD104" s="58"/>
      <c r="BA104" s="110" t="s">
        <v>1</v>
      </c>
    </row>
    <row r="105" spans="1:53" x14ac:dyDescent="0.2">
      <c r="A105" s="34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2"/>
      <c r="N105" s="333" t="s">
        <v>66</v>
      </c>
      <c r="O105" s="334"/>
      <c r="P105" s="334"/>
      <c r="Q105" s="334"/>
      <c r="R105" s="334"/>
      <c r="S105" s="334"/>
      <c r="T105" s="335"/>
      <c r="U105" s="37" t="s">
        <v>67</v>
      </c>
      <c r="V105" s="319">
        <f>IFERROR(V95/H95,"0")+IFERROR(V96/H96,"0")+IFERROR(V97/H97,"0")+IFERROR(V98/H98,"0")+IFERROR(V99/H99,"0")+IFERROR(V100/H100,"0")+IFERROR(V101/H101,"0")+IFERROR(V102/H102,"0")+IFERROR(V103/H103,"0")+IFERROR(V104/H104,"0")</f>
        <v>10</v>
      </c>
      <c r="W105" s="319">
        <f>IFERROR(W95/H95,"0")+IFERROR(W96/H96,"0")+IFERROR(W97/H97,"0")+IFERROR(W98/H98,"0")+IFERROR(W99/H99,"0")+IFERROR(W100/H100,"0")+IFERROR(W101/H101,"0")+IFERROR(W102/H102,"0")+IFERROR(W103/H103,"0")+IFERROR(W104/H104,"0")</f>
        <v>10</v>
      </c>
      <c r="X105" s="319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7.5300000000000006E-2</v>
      </c>
      <c r="Y105" s="320"/>
      <c r="Z105" s="320"/>
    </row>
    <row r="106" spans="1:53" x14ac:dyDescent="0.2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42"/>
      <c r="N106" s="333" t="s">
        <v>66</v>
      </c>
      <c r="O106" s="334"/>
      <c r="P106" s="334"/>
      <c r="Q106" s="334"/>
      <c r="R106" s="334"/>
      <c r="S106" s="334"/>
      <c r="T106" s="335"/>
      <c r="U106" s="37" t="s">
        <v>65</v>
      </c>
      <c r="V106" s="319">
        <f>IFERROR(SUM(V95:V104),"0")</f>
        <v>28</v>
      </c>
      <c r="W106" s="319">
        <f>IFERROR(SUM(W95:W104),"0")</f>
        <v>28</v>
      </c>
      <c r="X106" s="37"/>
      <c r="Y106" s="320"/>
      <c r="Z106" s="320"/>
    </row>
    <row r="107" spans="1:53" ht="14.25" hidden="1" customHeight="1" x14ac:dyDescent="0.25">
      <c r="A107" s="323" t="s">
        <v>68</v>
      </c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13"/>
      <c r="Z107" s="313"/>
    </row>
    <row r="108" spans="1:53" ht="27" hidden="1" customHeight="1" x14ac:dyDescent="0.25">
      <c r="A108" s="54" t="s">
        <v>202</v>
      </c>
      <c r="B108" s="54" t="s">
        <v>203</v>
      </c>
      <c r="C108" s="31">
        <v>4301051437</v>
      </c>
      <c r="D108" s="325">
        <v>4607091386967</v>
      </c>
      <c r="E108" s="326"/>
      <c r="F108" s="316">
        <v>1.35</v>
      </c>
      <c r="G108" s="32">
        <v>6</v>
      </c>
      <c r="H108" s="316">
        <v>8.1</v>
      </c>
      <c r="I108" s="316">
        <v>8.6639999999999997</v>
      </c>
      <c r="J108" s="32">
        <v>56</v>
      </c>
      <c r="K108" s="32" t="s">
        <v>101</v>
      </c>
      <c r="L108" s="33" t="s">
        <v>130</v>
      </c>
      <c r="M108" s="32">
        <v>45</v>
      </c>
      <c r="N108" s="461" t="s">
        <v>204</v>
      </c>
      <c r="O108" s="337"/>
      <c r="P108" s="337"/>
      <c r="Q108" s="337"/>
      <c r="R108" s="326"/>
      <c r="S108" s="34"/>
      <c r="T108" s="34"/>
      <c r="U108" s="35" t="s">
        <v>65</v>
      </c>
      <c r="V108" s="317">
        <v>0</v>
      </c>
      <c r="W108" s="318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202</v>
      </c>
      <c r="B109" s="54" t="s">
        <v>205</v>
      </c>
      <c r="C109" s="31">
        <v>4301051543</v>
      </c>
      <c r="D109" s="325">
        <v>4607091386967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450" t="s">
        <v>206</v>
      </c>
      <c r="O109" s="337"/>
      <c r="P109" s="337"/>
      <c r="Q109" s="337"/>
      <c r="R109" s="326"/>
      <c r="S109" s="34"/>
      <c r="T109" s="34"/>
      <c r="U109" s="35" t="s">
        <v>65</v>
      </c>
      <c r="V109" s="317">
        <v>50</v>
      </c>
      <c r="W109" s="318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4301051611</v>
      </c>
      <c r="D110" s="325">
        <v>4607091385304</v>
      </c>
      <c r="E110" s="326"/>
      <c r="F110" s="316">
        <v>1.4</v>
      </c>
      <c r="G110" s="32">
        <v>6</v>
      </c>
      <c r="H110" s="316">
        <v>8.4</v>
      </c>
      <c r="I110" s="316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3" t="s">
        <v>209</v>
      </c>
      <c r="O110" s="337"/>
      <c r="P110" s="337"/>
      <c r="Q110" s="337"/>
      <c r="R110" s="326"/>
      <c r="S110" s="34"/>
      <c r="T110" s="34"/>
      <c r="U110" s="35" t="s">
        <v>65</v>
      </c>
      <c r="V110" s="317">
        <v>20</v>
      </c>
      <c r="W110" s="318">
        <f t="shared" si="6"/>
        <v>25.200000000000003</v>
      </c>
      <c r="X110" s="36">
        <f>IFERROR(IF(W110=0,"",ROUNDUP(W110/H110,0)*0.02175),"")</f>
        <v>6.5250000000000002E-2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4301051306</v>
      </c>
      <c r="D111" s="325">
        <v>4607091386264</v>
      </c>
      <c r="E111" s="326"/>
      <c r="F111" s="316">
        <v>0.5</v>
      </c>
      <c r="G111" s="32">
        <v>6</v>
      </c>
      <c r="H111" s="316">
        <v>3</v>
      </c>
      <c r="I111" s="316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212</v>
      </c>
      <c r="B112" s="54" t="s">
        <v>213</v>
      </c>
      <c r="C112" s="31">
        <v>4301051477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30" t="s">
        <v>214</v>
      </c>
      <c r="O112" s="337"/>
      <c r="P112" s="337"/>
      <c r="Q112" s="337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215</v>
      </c>
      <c r="C113" s="31">
        <v>4301051476</v>
      </c>
      <c r="D113" s="325">
        <v>4680115882584</v>
      </c>
      <c r="E113" s="326"/>
      <c r="F113" s="316">
        <v>0.33</v>
      </c>
      <c r="G113" s="32">
        <v>8</v>
      </c>
      <c r="H113" s="316">
        <v>2.64</v>
      </c>
      <c r="I113" s="316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03" t="s">
        <v>216</v>
      </c>
      <c r="O113" s="337"/>
      <c r="P113" s="337"/>
      <c r="Q113" s="337"/>
      <c r="R113" s="326"/>
      <c r="S113" s="34"/>
      <c r="T113" s="34"/>
      <c r="U113" s="35" t="s">
        <v>65</v>
      </c>
      <c r="V113" s="317">
        <v>16.5</v>
      </c>
      <c r="W113" s="318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4301051436</v>
      </c>
      <c r="D114" s="325">
        <v>4607091385731</v>
      </c>
      <c r="E114" s="326"/>
      <c r="F114" s="316">
        <v>0.45</v>
      </c>
      <c r="G114" s="32">
        <v>6</v>
      </c>
      <c r="H114" s="316">
        <v>2.7</v>
      </c>
      <c r="I114" s="316">
        <v>2.972</v>
      </c>
      <c r="J114" s="32">
        <v>156</v>
      </c>
      <c r="K114" s="32" t="s">
        <v>63</v>
      </c>
      <c r="L114" s="33" t="s">
        <v>130</v>
      </c>
      <c r="M114" s="32">
        <v>45</v>
      </c>
      <c r="N114" s="446" t="s">
        <v>219</v>
      </c>
      <c r="O114" s="337"/>
      <c r="P114" s="337"/>
      <c r="Q114" s="337"/>
      <c r="R114" s="326"/>
      <c r="S114" s="34"/>
      <c r="T114" s="34"/>
      <c r="U114" s="35" t="s">
        <v>65</v>
      </c>
      <c r="V114" s="317">
        <v>270</v>
      </c>
      <c r="W114" s="318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220</v>
      </c>
      <c r="B115" s="54" t="s">
        <v>221</v>
      </c>
      <c r="C115" s="31">
        <v>4301051439</v>
      </c>
      <c r="D115" s="325">
        <v>4680115880214</v>
      </c>
      <c r="E115" s="326"/>
      <c r="F115" s="316">
        <v>0.45</v>
      </c>
      <c r="G115" s="32">
        <v>6</v>
      </c>
      <c r="H115" s="316">
        <v>2.7</v>
      </c>
      <c r="I115" s="316">
        <v>2.988</v>
      </c>
      <c r="J115" s="32">
        <v>120</v>
      </c>
      <c r="K115" s="32" t="s">
        <v>63</v>
      </c>
      <c r="L115" s="33" t="s">
        <v>130</v>
      </c>
      <c r="M115" s="32">
        <v>45</v>
      </c>
      <c r="N115" s="473" t="s">
        <v>222</v>
      </c>
      <c r="O115" s="337"/>
      <c r="P115" s="337"/>
      <c r="Q115" s="337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223</v>
      </c>
      <c r="B116" s="54" t="s">
        <v>224</v>
      </c>
      <c r="C116" s="31">
        <v>4301051438</v>
      </c>
      <c r="D116" s="325">
        <v>4680115880894</v>
      </c>
      <c r="E116" s="326"/>
      <c r="F116" s="316">
        <v>0.33</v>
      </c>
      <c r="G116" s="32">
        <v>6</v>
      </c>
      <c r="H116" s="316">
        <v>1.98</v>
      </c>
      <c r="I116" s="316">
        <v>2.258</v>
      </c>
      <c r="J116" s="32">
        <v>156</v>
      </c>
      <c r="K116" s="32" t="s">
        <v>63</v>
      </c>
      <c r="L116" s="33" t="s">
        <v>130</v>
      </c>
      <c r="M116" s="32">
        <v>45</v>
      </c>
      <c r="N116" s="585" t="s">
        <v>225</v>
      </c>
      <c r="O116" s="337"/>
      <c r="P116" s="337"/>
      <c r="Q116" s="337"/>
      <c r="R116" s="326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226</v>
      </c>
      <c r="B117" s="54" t="s">
        <v>227</v>
      </c>
      <c r="C117" s="31">
        <v>4301051313</v>
      </c>
      <c r="D117" s="325">
        <v>4607091385427</v>
      </c>
      <c r="E117" s="326"/>
      <c r="F117" s="316">
        <v>0.5</v>
      </c>
      <c r="G117" s="32">
        <v>6</v>
      </c>
      <c r="H117" s="316">
        <v>3</v>
      </c>
      <c r="I117" s="316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26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228</v>
      </c>
      <c r="B118" s="54" t="s">
        <v>229</v>
      </c>
      <c r="C118" s="31">
        <v>4301051480</v>
      </c>
      <c r="D118" s="325">
        <v>4680115882645</v>
      </c>
      <c r="E118" s="326"/>
      <c r="F118" s="316">
        <v>0.3</v>
      </c>
      <c r="G118" s="32">
        <v>6</v>
      </c>
      <c r="H118" s="316">
        <v>1.8</v>
      </c>
      <c r="I118" s="316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38" t="s">
        <v>230</v>
      </c>
      <c r="O118" s="337"/>
      <c r="P118" s="337"/>
      <c r="Q118" s="337"/>
      <c r="R118" s="326"/>
      <c r="S118" s="34"/>
      <c r="T118" s="34"/>
      <c r="U118" s="35" t="s">
        <v>65</v>
      </c>
      <c r="V118" s="317">
        <v>0</v>
      </c>
      <c r="W118" s="318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41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2"/>
      <c r="N119" s="333" t="s">
        <v>66</v>
      </c>
      <c r="O119" s="334"/>
      <c r="P119" s="334"/>
      <c r="Q119" s="334"/>
      <c r="R119" s="334"/>
      <c r="S119" s="334"/>
      <c r="T119" s="335"/>
      <c r="U119" s="37" t="s">
        <v>67</v>
      </c>
      <c r="V119" s="319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114.58333333333333</v>
      </c>
      <c r="W119" s="319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116</v>
      </c>
      <c r="X119" s="319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1.00146</v>
      </c>
      <c r="Y119" s="320"/>
      <c r="Z119" s="320"/>
    </row>
    <row r="120" spans="1:53" x14ac:dyDescent="0.2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42"/>
      <c r="N120" s="333" t="s">
        <v>66</v>
      </c>
      <c r="O120" s="334"/>
      <c r="P120" s="334"/>
      <c r="Q120" s="334"/>
      <c r="R120" s="334"/>
      <c r="S120" s="334"/>
      <c r="T120" s="335"/>
      <c r="U120" s="37" t="s">
        <v>65</v>
      </c>
      <c r="V120" s="319">
        <f>IFERROR(SUM(V108:V118),"0")</f>
        <v>356.5</v>
      </c>
      <c r="W120" s="319">
        <f>IFERROR(SUM(W108:W118),"0")</f>
        <v>364.08000000000004</v>
      </c>
      <c r="X120" s="37"/>
      <c r="Y120" s="320"/>
      <c r="Z120" s="320"/>
    </row>
    <row r="121" spans="1:53" ht="14.25" hidden="1" customHeight="1" x14ac:dyDescent="0.25">
      <c r="A121" s="323" t="s">
        <v>231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13"/>
      <c r="Z121" s="313"/>
    </row>
    <row r="122" spans="1:53" ht="27" hidden="1" customHeight="1" x14ac:dyDescent="0.25">
      <c r="A122" s="54" t="s">
        <v>232</v>
      </c>
      <c r="B122" s="54" t="s">
        <v>233</v>
      </c>
      <c r="C122" s="31">
        <v>4301060296</v>
      </c>
      <c r="D122" s="325">
        <v>4607091383065</v>
      </c>
      <c r="E122" s="326"/>
      <c r="F122" s="316">
        <v>0.83</v>
      </c>
      <c r="G122" s="32">
        <v>4</v>
      </c>
      <c r="H122" s="316">
        <v>3.32</v>
      </c>
      <c r="I122" s="316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26"/>
      <c r="S122" s="34"/>
      <c r="T122" s="34"/>
      <c r="U122" s="35" t="s">
        <v>65</v>
      </c>
      <c r="V122" s="317">
        <v>0</v>
      </c>
      <c r="W122" s="318">
        <f t="shared" ref="W122:W127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101</v>
      </c>
      <c r="L123" s="33" t="s">
        <v>130</v>
      </c>
      <c r="M123" s="32">
        <v>30</v>
      </c>
      <c r="N123" s="4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26"/>
      <c r="S123" s="34"/>
      <c r="T123" s="34"/>
      <c r="U123" s="35" t="s">
        <v>65</v>
      </c>
      <c r="V123" s="317">
        <v>30</v>
      </c>
      <c r="W123" s="318">
        <f t="shared" si="7"/>
        <v>32.4</v>
      </c>
      <c r="X123" s="36">
        <f>IFERROR(IF(W123=0,"",ROUNDUP(W123/H123,0)*0.02175),"")</f>
        <v>8.6999999999999994E-2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236</v>
      </c>
      <c r="C124" s="31">
        <v>4301060371</v>
      </c>
      <c r="D124" s="325">
        <v>4680115881532</v>
      </c>
      <c r="E124" s="326"/>
      <c r="F124" s="316">
        <v>1.4</v>
      </c>
      <c r="G124" s="32">
        <v>6</v>
      </c>
      <c r="H124" s="316">
        <v>8.4</v>
      </c>
      <c r="I124" s="316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36" t="s">
        <v>237</v>
      </c>
      <c r="O124" s="337"/>
      <c r="P124" s="337"/>
      <c r="Q124" s="337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238</v>
      </c>
      <c r="B125" s="54" t="s">
        <v>239</v>
      </c>
      <c r="C125" s="31">
        <v>4301060356</v>
      </c>
      <c r="D125" s="325">
        <v>4680115882652</v>
      </c>
      <c r="E125" s="326"/>
      <c r="F125" s="316">
        <v>0.33</v>
      </c>
      <c r="G125" s="32">
        <v>6</v>
      </c>
      <c r="H125" s="316">
        <v>1.98</v>
      </c>
      <c r="I125" s="31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13" t="s">
        <v>240</v>
      </c>
      <c r="O125" s="337"/>
      <c r="P125" s="337"/>
      <c r="Q125" s="337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241</v>
      </c>
      <c r="B126" s="54" t="s">
        <v>242</v>
      </c>
      <c r="C126" s="31">
        <v>4301060309</v>
      </c>
      <c r="D126" s="325">
        <v>4680115880238</v>
      </c>
      <c r="E126" s="326"/>
      <c r="F126" s="316">
        <v>0.33</v>
      </c>
      <c r="G126" s="32">
        <v>6</v>
      </c>
      <c r="H126" s="316">
        <v>1.98</v>
      </c>
      <c r="I126" s="31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3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243</v>
      </c>
      <c r="B127" s="54" t="s">
        <v>244</v>
      </c>
      <c r="C127" s="31">
        <v>4301060351</v>
      </c>
      <c r="D127" s="325">
        <v>4680115881464</v>
      </c>
      <c r="E127" s="326"/>
      <c r="F127" s="316">
        <v>0.4</v>
      </c>
      <c r="G127" s="32">
        <v>6</v>
      </c>
      <c r="H127" s="316">
        <v>2.4</v>
      </c>
      <c r="I127" s="316">
        <v>2.6</v>
      </c>
      <c r="J127" s="32">
        <v>156</v>
      </c>
      <c r="K127" s="32" t="s">
        <v>63</v>
      </c>
      <c r="L127" s="33" t="s">
        <v>130</v>
      </c>
      <c r="M127" s="32">
        <v>30</v>
      </c>
      <c r="N127" s="621" t="s">
        <v>245</v>
      </c>
      <c r="O127" s="337"/>
      <c r="P127" s="337"/>
      <c r="Q127" s="337"/>
      <c r="R127" s="326"/>
      <c r="S127" s="34"/>
      <c r="T127" s="34"/>
      <c r="U127" s="35" t="s">
        <v>65</v>
      </c>
      <c r="V127" s="317">
        <v>0</v>
      </c>
      <c r="W127" s="31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2"/>
      <c r="N128" s="333" t="s">
        <v>66</v>
      </c>
      <c r="O128" s="334"/>
      <c r="P128" s="334"/>
      <c r="Q128" s="334"/>
      <c r="R128" s="334"/>
      <c r="S128" s="334"/>
      <c r="T128" s="335"/>
      <c r="U128" s="37" t="s">
        <v>67</v>
      </c>
      <c r="V128" s="319">
        <f>IFERROR(V122/H122,"0")+IFERROR(V123/H123,"0")+IFERROR(V124/H124,"0")+IFERROR(V125/H125,"0")+IFERROR(V126/H126,"0")+IFERROR(V127/H127,"0")</f>
        <v>3.7037037037037037</v>
      </c>
      <c r="W128" s="319">
        <f>IFERROR(W122/H122,"0")+IFERROR(W123/H123,"0")+IFERROR(W124/H124,"0")+IFERROR(W125/H125,"0")+IFERROR(W126/H126,"0")+IFERROR(W127/H127,"0")</f>
        <v>4</v>
      </c>
      <c r="X128" s="319">
        <f>IFERROR(IF(X122="",0,X122),"0")+IFERROR(IF(X123="",0,X123),"0")+IFERROR(IF(X124="",0,X124),"0")+IFERROR(IF(X125="",0,X125),"0")+IFERROR(IF(X126="",0,X126),"0")+IFERROR(IF(X127="",0,X127),"0")</f>
        <v>8.6999999999999994E-2</v>
      </c>
      <c r="Y128" s="320"/>
      <c r="Z128" s="320"/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42"/>
      <c r="N129" s="333" t="s">
        <v>66</v>
      </c>
      <c r="O129" s="334"/>
      <c r="P129" s="334"/>
      <c r="Q129" s="334"/>
      <c r="R129" s="334"/>
      <c r="S129" s="334"/>
      <c r="T129" s="335"/>
      <c r="U129" s="37" t="s">
        <v>65</v>
      </c>
      <c r="V129" s="319">
        <f>IFERROR(SUM(V122:V127),"0")</f>
        <v>30</v>
      </c>
      <c r="W129" s="319">
        <f>IFERROR(SUM(W122:W127),"0")</f>
        <v>32.4</v>
      </c>
      <c r="X129" s="37"/>
      <c r="Y129" s="320"/>
      <c r="Z129" s="320"/>
    </row>
    <row r="130" spans="1:53" ht="16.5" hidden="1" customHeight="1" x14ac:dyDescent="0.25">
      <c r="A130" s="332" t="s">
        <v>246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2"/>
      <c r="Z130" s="312"/>
    </row>
    <row r="131" spans="1:53" ht="14.25" hidden="1" customHeight="1" x14ac:dyDescent="0.25">
      <c r="A131" s="323" t="s">
        <v>68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13"/>
      <c r="Z131" s="313"/>
    </row>
    <row r="132" spans="1:53" ht="27" customHeight="1" x14ac:dyDescent="0.25">
      <c r="A132" s="54" t="s">
        <v>247</v>
      </c>
      <c r="B132" s="54" t="s">
        <v>248</v>
      </c>
      <c r="C132" s="31">
        <v>4301051612</v>
      </c>
      <c r="D132" s="325">
        <v>4607091385168</v>
      </c>
      <c r="E132" s="326"/>
      <c r="F132" s="316">
        <v>1.4</v>
      </c>
      <c r="G132" s="32">
        <v>6</v>
      </c>
      <c r="H132" s="316">
        <v>8.4</v>
      </c>
      <c r="I132" s="316">
        <v>8.9580000000000002</v>
      </c>
      <c r="J132" s="32">
        <v>56</v>
      </c>
      <c r="K132" s="32" t="s">
        <v>101</v>
      </c>
      <c r="L132" s="33" t="s">
        <v>64</v>
      </c>
      <c r="M132" s="32">
        <v>45</v>
      </c>
      <c r="N132" s="432" t="s">
        <v>249</v>
      </c>
      <c r="O132" s="337"/>
      <c r="P132" s="337"/>
      <c r="Q132" s="337"/>
      <c r="R132" s="326"/>
      <c r="S132" s="34"/>
      <c r="T132" s="34"/>
      <c r="U132" s="35" t="s">
        <v>65</v>
      </c>
      <c r="V132" s="317">
        <v>350</v>
      </c>
      <c r="W132" s="318">
        <f>IFERROR(IF(V132="",0,CEILING((V132/$H132),1)*$H132),"")</f>
        <v>352.8</v>
      </c>
      <c r="X132" s="36">
        <f>IFERROR(IF(W132=0,"",ROUNDUP(W132/H132,0)*0.02175),"")</f>
        <v>0.91349999999999998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250</v>
      </c>
      <c r="B133" s="54" t="s">
        <v>251</v>
      </c>
      <c r="C133" s="31">
        <v>4301051362</v>
      </c>
      <c r="D133" s="325">
        <v>4607091383256</v>
      </c>
      <c r="E133" s="326"/>
      <c r="F133" s="316">
        <v>0.33</v>
      </c>
      <c r="G133" s="32">
        <v>6</v>
      </c>
      <c r="H133" s="316">
        <v>1.98</v>
      </c>
      <c r="I133" s="316">
        <v>2.246</v>
      </c>
      <c r="J133" s="32">
        <v>156</v>
      </c>
      <c r="K133" s="32" t="s">
        <v>63</v>
      </c>
      <c r="L133" s="33" t="s">
        <v>130</v>
      </c>
      <c r="M133" s="32">
        <v>45</v>
      </c>
      <c r="N133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26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252</v>
      </c>
      <c r="B134" s="54" t="s">
        <v>253</v>
      </c>
      <c r="C134" s="31">
        <v>4301051358</v>
      </c>
      <c r="D134" s="325">
        <v>4607091385748</v>
      </c>
      <c r="E134" s="326"/>
      <c r="F134" s="316">
        <v>0.45</v>
      </c>
      <c r="G134" s="32">
        <v>6</v>
      </c>
      <c r="H134" s="316">
        <v>2.7</v>
      </c>
      <c r="I134" s="316">
        <v>2.972</v>
      </c>
      <c r="J134" s="32">
        <v>156</v>
      </c>
      <c r="K134" s="32" t="s">
        <v>63</v>
      </c>
      <c r="L134" s="33" t="s">
        <v>130</v>
      </c>
      <c r="M134" s="32">
        <v>45</v>
      </c>
      <c r="N134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26"/>
      <c r="S134" s="34"/>
      <c r="T134" s="34"/>
      <c r="U134" s="35" t="s">
        <v>65</v>
      </c>
      <c r="V134" s="317">
        <v>225</v>
      </c>
      <c r="W134" s="318">
        <f>IFERROR(IF(V134="",0,CEILING((V134/$H134),1)*$H134),"")</f>
        <v>226.8</v>
      </c>
      <c r="X134" s="36">
        <f>IFERROR(IF(W134=0,"",ROUNDUP(W134/H134,0)*0.00753),"")</f>
        <v>0.63251999999999997</v>
      </c>
      <c r="Y134" s="56"/>
      <c r="Z134" s="57"/>
      <c r="AD134" s="58"/>
      <c r="BA134" s="130" t="s">
        <v>1</v>
      </c>
    </row>
    <row r="135" spans="1:53" x14ac:dyDescent="0.2">
      <c r="A135" s="341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2"/>
      <c r="N135" s="333" t="s">
        <v>66</v>
      </c>
      <c r="O135" s="334"/>
      <c r="P135" s="334"/>
      <c r="Q135" s="334"/>
      <c r="R135" s="334"/>
      <c r="S135" s="334"/>
      <c r="T135" s="335"/>
      <c r="U135" s="37" t="s">
        <v>67</v>
      </c>
      <c r="V135" s="319">
        <f>IFERROR(V132/H132,"0")+IFERROR(V133/H133,"0")+IFERROR(V134/H134,"0")</f>
        <v>125</v>
      </c>
      <c r="W135" s="319">
        <f>IFERROR(W132/H132,"0")+IFERROR(W133/H133,"0")+IFERROR(W134/H134,"0")</f>
        <v>126</v>
      </c>
      <c r="X135" s="319">
        <f>IFERROR(IF(X132="",0,X132),"0")+IFERROR(IF(X133="",0,X133),"0")+IFERROR(IF(X134="",0,X134),"0")</f>
        <v>1.5460199999999999</v>
      </c>
      <c r="Y135" s="320"/>
      <c r="Z135" s="320"/>
    </row>
    <row r="136" spans="1:53" x14ac:dyDescent="0.2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42"/>
      <c r="N136" s="333" t="s">
        <v>66</v>
      </c>
      <c r="O136" s="334"/>
      <c r="P136" s="334"/>
      <c r="Q136" s="334"/>
      <c r="R136" s="334"/>
      <c r="S136" s="334"/>
      <c r="T136" s="335"/>
      <c r="U136" s="37" t="s">
        <v>65</v>
      </c>
      <c r="V136" s="319">
        <f>IFERROR(SUM(V132:V134),"0")</f>
        <v>575</v>
      </c>
      <c r="W136" s="319">
        <f>IFERROR(SUM(W132:W134),"0")</f>
        <v>579.6</v>
      </c>
      <c r="X136" s="37"/>
      <c r="Y136" s="320"/>
      <c r="Z136" s="320"/>
    </row>
    <row r="137" spans="1:53" ht="27.75" hidden="1" customHeight="1" x14ac:dyDescent="0.2">
      <c r="A137" s="358" t="s">
        <v>254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48"/>
      <c r="Z137" s="48"/>
    </row>
    <row r="138" spans="1:53" ht="16.5" hidden="1" customHeight="1" x14ac:dyDescent="0.25">
      <c r="A138" s="332" t="s">
        <v>255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2"/>
      <c r="Z138" s="312"/>
    </row>
    <row r="139" spans="1:53" ht="14.25" hidden="1" customHeight="1" x14ac:dyDescent="0.25">
      <c r="A139" s="323" t="s">
        <v>106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13"/>
      <c r="Z139" s="313"/>
    </row>
    <row r="140" spans="1:53" ht="27" hidden="1" customHeight="1" x14ac:dyDescent="0.25">
      <c r="A140" s="54" t="s">
        <v>256</v>
      </c>
      <c r="B140" s="54" t="s">
        <v>257</v>
      </c>
      <c r="C140" s="31">
        <v>4301011223</v>
      </c>
      <c r="D140" s="325">
        <v>4607091383423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101</v>
      </c>
      <c r="L140" s="33" t="s">
        <v>130</v>
      </c>
      <c r="M140" s="32">
        <v>35</v>
      </c>
      <c r="N140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258</v>
      </c>
      <c r="B141" s="54" t="s">
        <v>259</v>
      </c>
      <c r="C141" s="31">
        <v>4301011338</v>
      </c>
      <c r="D141" s="325">
        <v>4607091381405</v>
      </c>
      <c r="E141" s="326"/>
      <c r="F141" s="316">
        <v>1.35</v>
      </c>
      <c r="G141" s="32">
        <v>8</v>
      </c>
      <c r="H141" s="316">
        <v>10.8</v>
      </c>
      <c r="I141" s="316">
        <v>11.375999999999999</v>
      </c>
      <c r="J141" s="32">
        <v>56</v>
      </c>
      <c r="K141" s="32" t="s">
        <v>101</v>
      </c>
      <c r="L141" s="33" t="s">
        <v>64</v>
      </c>
      <c r="M141" s="32">
        <v>35</v>
      </c>
      <c r="N141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260</v>
      </c>
      <c r="B142" s="54" t="s">
        <v>261</v>
      </c>
      <c r="C142" s="31">
        <v>4301011333</v>
      </c>
      <c r="D142" s="325">
        <v>4607091386516</v>
      </c>
      <c r="E142" s="326"/>
      <c r="F142" s="316">
        <v>1.4</v>
      </c>
      <c r="G142" s="32">
        <v>8</v>
      </c>
      <c r="H142" s="316">
        <v>11.2</v>
      </c>
      <c r="I142" s="316">
        <v>11.776</v>
      </c>
      <c r="J142" s="32">
        <v>56</v>
      </c>
      <c r="K142" s="32" t="s">
        <v>101</v>
      </c>
      <c r="L142" s="33" t="s">
        <v>64</v>
      </c>
      <c r="M142" s="32">
        <v>30</v>
      </c>
      <c r="N142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26"/>
      <c r="S142" s="34"/>
      <c r="T142" s="34"/>
      <c r="U142" s="35" t="s">
        <v>65</v>
      </c>
      <c r="V142" s="317">
        <v>0</v>
      </c>
      <c r="W142" s="31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1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2"/>
      <c r="N143" s="333" t="s">
        <v>66</v>
      </c>
      <c r="O143" s="334"/>
      <c r="P143" s="334"/>
      <c r="Q143" s="334"/>
      <c r="R143" s="334"/>
      <c r="S143" s="334"/>
      <c r="T143" s="335"/>
      <c r="U143" s="37" t="s">
        <v>67</v>
      </c>
      <c r="V143" s="319">
        <f>IFERROR(V140/H140,"0")+IFERROR(V141/H141,"0")+IFERROR(V142/H142,"0")</f>
        <v>0</v>
      </c>
      <c r="W143" s="319">
        <f>IFERROR(W140/H140,"0")+IFERROR(W141/H141,"0")+IFERROR(W142/H142,"0")</f>
        <v>0</v>
      </c>
      <c r="X143" s="319">
        <f>IFERROR(IF(X140="",0,X140),"0")+IFERROR(IF(X141="",0,X141),"0")+IFERROR(IF(X142="",0,X142),"0")</f>
        <v>0</v>
      </c>
      <c r="Y143" s="320"/>
      <c r="Z143" s="320"/>
    </row>
    <row r="144" spans="1:53" hidden="1" x14ac:dyDescent="0.2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42"/>
      <c r="N144" s="333" t="s">
        <v>66</v>
      </c>
      <c r="O144" s="334"/>
      <c r="P144" s="334"/>
      <c r="Q144" s="334"/>
      <c r="R144" s="334"/>
      <c r="S144" s="334"/>
      <c r="T144" s="335"/>
      <c r="U144" s="37" t="s">
        <v>65</v>
      </c>
      <c r="V144" s="319">
        <f>IFERROR(SUM(V140:V142),"0")</f>
        <v>0</v>
      </c>
      <c r="W144" s="319">
        <f>IFERROR(SUM(W140:W142),"0")</f>
        <v>0</v>
      </c>
      <c r="X144" s="37"/>
      <c r="Y144" s="320"/>
      <c r="Z144" s="320"/>
    </row>
    <row r="145" spans="1:53" ht="16.5" hidden="1" customHeight="1" x14ac:dyDescent="0.25">
      <c r="A145" s="332" t="s">
        <v>262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2"/>
      <c r="Z145" s="312"/>
    </row>
    <row r="146" spans="1:53" ht="14.25" hidden="1" customHeight="1" x14ac:dyDescent="0.25">
      <c r="A146" s="323" t="s">
        <v>60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13"/>
      <c r="Z146" s="313"/>
    </row>
    <row r="147" spans="1:53" ht="27" customHeight="1" x14ac:dyDescent="0.25">
      <c r="A147" s="54" t="s">
        <v>263</v>
      </c>
      <c r="B147" s="54" t="s">
        <v>264</v>
      </c>
      <c r="C147" s="31">
        <v>4301031191</v>
      </c>
      <c r="D147" s="325">
        <v>4680115880993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26"/>
      <c r="S147" s="34"/>
      <c r="T147" s="34"/>
      <c r="U147" s="35" t="s">
        <v>65</v>
      </c>
      <c r="V147" s="317">
        <v>80</v>
      </c>
      <c r="W147" s="318">
        <f t="shared" ref="W147:W155" si="8">IFERROR(IF(V147="",0,CEILING((V147/$H147),1)*$H147),"")</f>
        <v>84</v>
      </c>
      <c r="X147" s="36">
        <f>IFERROR(IF(W147=0,"",ROUNDUP(W147/H147,0)*0.00753),"")</f>
        <v>0.15060000000000001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265</v>
      </c>
      <c r="B148" s="54" t="s">
        <v>266</v>
      </c>
      <c r="C148" s="31">
        <v>4301031204</v>
      </c>
      <c r="D148" s="325">
        <v>4680115881761</v>
      </c>
      <c r="E148" s="326"/>
      <c r="F148" s="316">
        <v>0.7</v>
      </c>
      <c r="G148" s="32">
        <v>6</v>
      </c>
      <c r="H148" s="316">
        <v>4.2</v>
      </c>
      <c r="I148" s="31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26"/>
      <c r="S148" s="34"/>
      <c r="T148" s="34"/>
      <c r="U148" s="35" t="s">
        <v>65</v>
      </c>
      <c r="V148" s="317">
        <v>20</v>
      </c>
      <c r="W148" s="318">
        <f t="shared" si="8"/>
        <v>21</v>
      </c>
      <c r="X148" s="36">
        <f>IFERROR(IF(W148=0,"",ROUNDUP(W148/H148,0)*0.00753),"")</f>
        <v>3.7650000000000003E-2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267</v>
      </c>
      <c r="B149" s="54" t="s">
        <v>268</v>
      </c>
      <c r="C149" s="31">
        <v>4301031201</v>
      </c>
      <c r="D149" s="325">
        <v>4680115881563</v>
      </c>
      <c r="E149" s="326"/>
      <c r="F149" s="316">
        <v>0.7</v>
      </c>
      <c r="G149" s="32">
        <v>6</v>
      </c>
      <c r="H149" s="316">
        <v>4.2</v>
      </c>
      <c r="I149" s="316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26"/>
      <c r="S149" s="34"/>
      <c r="T149" s="34"/>
      <c r="U149" s="35" t="s">
        <v>65</v>
      </c>
      <c r="V149" s="317">
        <v>150</v>
      </c>
      <c r="W149" s="318">
        <f t="shared" si="8"/>
        <v>151.20000000000002</v>
      </c>
      <c r="X149" s="36">
        <f>IFERROR(IF(W149=0,"",ROUNDUP(W149/H149,0)*0.00753),"")</f>
        <v>0.27107999999999999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269</v>
      </c>
      <c r="B150" s="54" t="s">
        <v>270</v>
      </c>
      <c r="C150" s="31">
        <v>4301031199</v>
      </c>
      <c r="D150" s="325">
        <v>4680115880986</v>
      </c>
      <c r="E150" s="326"/>
      <c r="F150" s="316">
        <v>0.35</v>
      </c>
      <c r="G150" s="32">
        <v>6</v>
      </c>
      <c r="H150" s="316">
        <v>2.1</v>
      </c>
      <c r="I150" s="316">
        <v>2.23</v>
      </c>
      <c r="J150" s="32">
        <v>234</v>
      </c>
      <c r="K150" s="32" t="s">
        <v>176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26"/>
      <c r="S150" s="34"/>
      <c r="T150" s="34"/>
      <c r="U150" s="35" t="s">
        <v>65</v>
      </c>
      <c r="V150" s="317">
        <v>105</v>
      </c>
      <c r="W150" s="318">
        <f t="shared" si="8"/>
        <v>105</v>
      </c>
      <c r="X150" s="36">
        <f>IFERROR(IF(W150=0,"",ROUNDUP(W150/H150,0)*0.00502),"")</f>
        <v>0.251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271</v>
      </c>
      <c r="B151" s="54" t="s">
        <v>272</v>
      </c>
      <c r="C151" s="31">
        <v>4301031190</v>
      </c>
      <c r="D151" s="325">
        <v>4680115880207</v>
      </c>
      <c r="E151" s="326"/>
      <c r="F151" s="316">
        <v>0.4</v>
      </c>
      <c r="G151" s="32">
        <v>6</v>
      </c>
      <c r="H151" s="316">
        <v>2.4</v>
      </c>
      <c r="I151" s="316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273</v>
      </c>
      <c r="B152" s="54" t="s">
        <v>274</v>
      </c>
      <c r="C152" s="31">
        <v>4301031205</v>
      </c>
      <c r="D152" s="325">
        <v>4680115881785</v>
      </c>
      <c r="E152" s="326"/>
      <c r="F152" s="316">
        <v>0.35</v>
      </c>
      <c r="G152" s="32">
        <v>6</v>
      </c>
      <c r="H152" s="316">
        <v>2.1</v>
      </c>
      <c r="I152" s="316">
        <v>2.23</v>
      </c>
      <c r="J152" s="32">
        <v>234</v>
      </c>
      <c r="K152" s="32" t="s">
        <v>176</v>
      </c>
      <c r="L152" s="33" t="s">
        <v>64</v>
      </c>
      <c r="M152" s="32">
        <v>40</v>
      </c>
      <c r="N152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26"/>
      <c r="S152" s="34"/>
      <c r="T152" s="34"/>
      <c r="U152" s="35" t="s">
        <v>65</v>
      </c>
      <c r="V152" s="317">
        <v>87.5</v>
      </c>
      <c r="W152" s="318">
        <f t="shared" si="8"/>
        <v>88.2</v>
      </c>
      <c r="X152" s="36">
        <f>IFERROR(IF(W152=0,"",ROUNDUP(W152/H152,0)*0.00502),"")</f>
        <v>0.21084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275</v>
      </c>
      <c r="B153" s="54" t="s">
        <v>276</v>
      </c>
      <c r="C153" s="31">
        <v>4301031202</v>
      </c>
      <c r="D153" s="325">
        <v>4680115881679</v>
      </c>
      <c r="E153" s="326"/>
      <c r="F153" s="316">
        <v>0.35</v>
      </c>
      <c r="G153" s="32">
        <v>6</v>
      </c>
      <c r="H153" s="316">
        <v>2.1</v>
      </c>
      <c r="I153" s="316">
        <v>2.2000000000000002</v>
      </c>
      <c r="J153" s="32">
        <v>234</v>
      </c>
      <c r="K153" s="32" t="s">
        <v>176</v>
      </c>
      <c r="L153" s="33" t="s">
        <v>64</v>
      </c>
      <c r="M153" s="32">
        <v>40</v>
      </c>
      <c r="N153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26"/>
      <c r="S153" s="34"/>
      <c r="T153" s="34"/>
      <c r="U153" s="35" t="s">
        <v>65</v>
      </c>
      <c r="V153" s="317">
        <v>122.5</v>
      </c>
      <c r="W153" s="318">
        <f t="shared" si="8"/>
        <v>123.9</v>
      </c>
      <c r="X153" s="36">
        <f>IFERROR(IF(W153=0,"",ROUNDUP(W153/H153,0)*0.00502),"")</f>
        <v>0.29618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277</v>
      </c>
      <c r="B154" s="54" t="s">
        <v>278</v>
      </c>
      <c r="C154" s="31">
        <v>4301031158</v>
      </c>
      <c r="D154" s="325">
        <v>4680115880191</v>
      </c>
      <c r="E154" s="326"/>
      <c r="F154" s="316">
        <v>0.4</v>
      </c>
      <c r="G154" s="32">
        <v>6</v>
      </c>
      <c r="H154" s="316">
        <v>2.4</v>
      </c>
      <c r="I154" s="316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279</v>
      </c>
      <c r="B155" s="54" t="s">
        <v>280</v>
      </c>
      <c r="C155" s="31">
        <v>4301031245</v>
      </c>
      <c r="D155" s="325">
        <v>4680115883963</v>
      </c>
      <c r="E155" s="326"/>
      <c r="F155" s="316">
        <v>0.28000000000000003</v>
      </c>
      <c r="G155" s="32">
        <v>6</v>
      </c>
      <c r="H155" s="316">
        <v>1.68</v>
      </c>
      <c r="I155" s="316">
        <v>1.78</v>
      </c>
      <c r="J155" s="32">
        <v>234</v>
      </c>
      <c r="K155" s="32" t="s">
        <v>176</v>
      </c>
      <c r="L155" s="33" t="s">
        <v>64</v>
      </c>
      <c r="M155" s="32">
        <v>40</v>
      </c>
      <c r="N155" s="644" t="s">
        <v>281</v>
      </c>
      <c r="O155" s="337"/>
      <c r="P155" s="337"/>
      <c r="Q155" s="337"/>
      <c r="R155" s="326"/>
      <c r="S155" s="34"/>
      <c r="T155" s="34"/>
      <c r="U155" s="35" t="s">
        <v>65</v>
      </c>
      <c r="V155" s="317">
        <v>0</v>
      </c>
      <c r="W155" s="318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1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2"/>
      <c r="N156" s="333" t="s">
        <v>66</v>
      </c>
      <c r="O156" s="334"/>
      <c r="P156" s="334"/>
      <c r="Q156" s="334"/>
      <c r="R156" s="334"/>
      <c r="S156" s="334"/>
      <c r="T156" s="335"/>
      <c r="U156" s="37" t="s">
        <v>67</v>
      </c>
      <c r="V156" s="319">
        <f>IFERROR(V147/H147,"0")+IFERROR(V148/H148,"0")+IFERROR(V149/H149,"0")+IFERROR(V150/H150,"0")+IFERROR(V151/H151,"0")+IFERROR(V152/H152,"0")+IFERROR(V153/H153,"0")+IFERROR(V154/H154,"0")+IFERROR(V155/H155,"0")</f>
        <v>209.52380952380952</v>
      </c>
      <c r="W156" s="319">
        <f>IFERROR(W147/H147,"0")+IFERROR(W148/H148,"0")+IFERROR(W149/H149,"0")+IFERROR(W150/H150,"0")+IFERROR(W151/H151,"0")+IFERROR(W152/H152,"0")+IFERROR(W153/H153,"0")+IFERROR(W154/H154,"0")+IFERROR(W155/H155,"0")</f>
        <v>212</v>
      </c>
      <c r="X156" s="319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1.2173500000000002</v>
      </c>
      <c r="Y156" s="320"/>
      <c r="Z156" s="320"/>
    </row>
    <row r="157" spans="1:53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42"/>
      <c r="N157" s="333" t="s">
        <v>66</v>
      </c>
      <c r="O157" s="334"/>
      <c r="P157" s="334"/>
      <c r="Q157" s="334"/>
      <c r="R157" s="334"/>
      <c r="S157" s="334"/>
      <c r="T157" s="335"/>
      <c r="U157" s="37" t="s">
        <v>65</v>
      </c>
      <c r="V157" s="319">
        <f>IFERROR(SUM(V147:V155),"0")</f>
        <v>565</v>
      </c>
      <c r="W157" s="319">
        <f>IFERROR(SUM(W147:W155),"0")</f>
        <v>573.30000000000007</v>
      </c>
      <c r="X157" s="37"/>
      <c r="Y157" s="320"/>
      <c r="Z157" s="320"/>
    </row>
    <row r="158" spans="1:53" ht="16.5" hidden="1" customHeight="1" x14ac:dyDescent="0.25">
      <c r="A158" s="332" t="s">
        <v>282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2"/>
      <c r="Z158" s="312"/>
    </row>
    <row r="159" spans="1:53" ht="14.25" hidden="1" customHeight="1" x14ac:dyDescent="0.25">
      <c r="A159" s="323" t="s">
        <v>106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13"/>
      <c r="Z159" s="313"/>
    </row>
    <row r="160" spans="1:53" ht="16.5" customHeight="1" x14ac:dyDescent="0.25">
      <c r="A160" s="54" t="s">
        <v>283</v>
      </c>
      <c r="B160" s="54" t="s">
        <v>284</v>
      </c>
      <c r="C160" s="31">
        <v>4301011450</v>
      </c>
      <c r="D160" s="325">
        <v>4680115881402</v>
      </c>
      <c r="E160" s="326"/>
      <c r="F160" s="316">
        <v>1.35</v>
      </c>
      <c r="G160" s="32">
        <v>8</v>
      </c>
      <c r="H160" s="316">
        <v>10.8</v>
      </c>
      <c r="I160" s="316">
        <v>11.28</v>
      </c>
      <c r="J160" s="32">
        <v>56</v>
      </c>
      <c r="K160" s="32" t="s">
        <v>101</v>
      </c>
      <c r="L160" s="33" t="s">
        <v>102</v>
      </c>
      <c r="M160" s="32">
        <v>55</v>
      </c>
      <c r="N160" s="3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26"/>
      <c r="S160" s="34"/>
      <c r="T160" s="34"/>
      <c r="U160" s="35" t="s">
        <v>65</v>
      </c>
      <c r="V160" s="317">
        <v>40</v>
      </c>
      <c r="W160" s="318">
        <f>IFERROR(IF(V160="",0,CEILING((V160/$H160),1)*$H160),"")</f>
        <v>43.2</v>
      </c>
      <c r="X160" s="36">
        <f>IFERROR(IF(W160=0,"",ROUNDUP(W160/H160,0)*0.02175),"")</f>
        <v>8.6999999999999994E-2</v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285</v>
      </c>
      <c r="B161" s="54" t="s">
        <v>286</v>
      </c>
      <c r="C161" s="31">
        <v>4301011454</v>
      </c>
      <c r="D161" s="325">
        <v>4680115881396</v>
      </c>
      <c r="E161" s="326"/>
      <c r="F161" s="316">
        <v>0.45</v>
      </c>
      <c r="G161" s="32">
        <v>6</v>
      </c>
      <c r="H161" s="316">
        <v>2.7</v>
      </c>
      <c r="I161" s="316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26"/>
      <c r="S161" s="34"/>
      <c r="T161" s="34"/>
      <c r="U161" s="35" t="s">
        <v>65</v>
      </c>
      <c r="V161" s="317">
        <v>0</v>
      </c>
      <c r="W161" s="31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1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2"/>
      <c r="N162" s="333" t="s">
        <v>66</v>
      </c>
      <c r="O162" s="334"/>
      <c r="P162" s="334"/>
      <c r="Q162" s="334"/>
      <c r="R162" s="334"/>
      <c r="S162" s="334"/>
      <c r="T162" s="335"/>
      <c r="U162" s="37" t="s">
        <v>67</v>
      </c>
      <c r="V162" s="319">
        <f>IFERROR(V160/H160,"0")+IFERROR(V161/H161,"0")</f>
        <v>3.7037037037037033</v>
      </c>
      <c r="W162" s="319">
        <f>IFERROR(W160/H160,"0")+IFERROR(W161/H161,"0")</f>
        <v>4</v>
      </c>
      <c r="X162" s="319">
        <f>IFERROR(IF(X160="",0,X160),"0")+IFERROR(IF(X161="",0,X161),"0")</f>
        <v>8.6999999999999994E-2</v>
      </c>
      <c r="Y162" s="320"/>
      <c r="Z162" s="320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42"/>
      <c r="N163" s="333" t="s">
        <v>66</v>
      </c>
      <c r="O163" s="334"/>
      <c r="P163" s="334"/>
      <c r="Q163" s="334"/>
      <c r="R163" s="334"/>
      <c r="S163" s="334"/>
      <c r="T163" s="335"/>
      <c r="U163" s="37" t="s">
        <v>65</v>
      </c>
      <c r="V163" s="319">
        <f>IFERROR(SUM(V160:V161),"0")</f>
        <v>40</v>
      </c>
      <c r="W163" s="319">
        <f>IFERROR(SUM(W160:W161),"0")</f>
        <v>43.2</v>
      </c>
      <c r="X163" s="37"/>
      <c r="Y163" s="320"/>
      <c r="Z163" s="320"/>
    </row>
    <row r="164" spans="1:53" ht="14.25" hidden="1" customHeight="1" x14ac:dyDescent="0.25">
      <c r="A164" s="323" t="s">
        <v>98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13"/>
      <c r="Z164" s="313"/>
    </row>
    <row r="165" spans="1:53" ht="16.5" customHeight="1" x14ac:dyDescent="0.25">
      <c r="A165" s="54" t="s">
        <v>287</v>
      </c>
      <c r="B165" s="54" t="s">
        <v>288</v>
      </c>
      <c r="C165" s="31">
        <v>4301020262</v>
      </c>
      <c r="D165" s="325">
        <v>4680115882935</v>
      </c>
      <c r="E165" s="326"/>
      <c r="F165" s="316">
        <v>1.35</v>
      </c>
      <c r="G165" s="32">
        <v>8</v>
      </c>
      <c r="H165" s="316">
        <v>10.8</v>
      </c>
      <c r="I165" s="316">
        <v>11.28</v>
      </c>
      <c r="J165" s="32">
        <v>56</v>
      </c>
      <c r="K165" s="32" t="s">
        <v>101</v>
      </c>
      <c r="L165" s="33" t="s">
        <v>130</v>
      </c>
      <c r="M165" s="32">
        <v>50</v>
      </c>
      <c r="N165" s="501" t="s">
        <v>289</v>
      </c>
      <c r="O165" s="337"/>
      <c r="P165" s="337"/>
      <c r="Q165" s="337"/>
      <c r="R165" s="326"/>
      <c r="S165" s="34"/>
      <c r="T165" s="34"/>
      <c r="U165" s="35" t="s">
        <v>65</v>
      </c>
      <c r="V165" s="317">
        <v>20</v>
      </c>
      <c r="W165" s="318">
        <f>IFERROR(IF(V165="",0,CEILING((V165/$H165),1)*$H165),"")</f>
        <v>21.6</v>
      </c>
      <c r="X165" s="36">
        <f>IFERROR(IF(W165=0,"",ROUNDUP(W165/H165,0)*0.02175),"")</f>
        <v>4.3499999999999997E-2</v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290</v>
      </c>
      <c r="B166" s="54" t="s">
        <v>291</v>
      </c>
      <c r="C166" s="31">
        <v>4301020220</v>
      </c>
      <c r="D166" s="325">
        <v>4680115880764</v>
      </c>
      <c r="E166" s="326"/>
      <c r="F166" s="316">
        <v>0.35</v>
      </c>
      <c r="G166" s="32">
        <v>6</v>
      </c>
      <c r="H166" s="316">
        <v>2.1</v>
      </c>
      <c r="I166" s="316">
        <v>2.2999999999999998</v>
      </c>
      <c r="J166" s="32">
        <v>156</v>
      </c>
      <c r="K166" s="32" t="s">
        <v>63</v>
      </c>
      <c r="L166" s="33" t="s">
        <v>102</v>
      </c>
      <c r="M166" s="32">
        <v>50</v>
      </c>
      <c r="N16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26"/>
      <c r="S166" s="34"/>
      <c r="T166" s="34"/>
      <c r="U166" s="35" t="s">
        <v>65</v>
      </c>
      <c r="V166" s="317">
        <v>0</v>
      </c>
      <c r="W166" s="318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41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2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19">
        <f>IFERROR(V165/H165,"0")+IFERROR(V166/H166,"0")</f>
        <v>1.8518518518518516</v>
      </c>
      <c r="W167" s="319">
        <f>IFERROR(W165/H165,"0")+IFERROR(W166/H166,"0")</f>
        <v>2</v>
      </c>
      <c r="X167" s="319">
        <f>IFERROR(IF(X165="",0,X165),"0")+IFERROR(IF(X166="",0,X166),"0")</f>
        <v>4.3499999999999997E-2</v>
      </c>
      <c r="Y167" s="320"/>
      <c r="Z167" s="320"/>
    </row>
    <row r="168" spans="1:53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42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19">
        <f>IFERROR(SUM(V165:V166),"0")</f>
        <v>20</v>
      </c>
      <c r="W168" s="319">
        <f>IFERROR(SUM(W165:W166),"0")</f>
        <v>21.6</v>
      </c>
      <c r="X168" s="37"/>
      <c r="Y168" s="320"/>
      <c r="Z168" s="320"/>
    </row>
    <row r="169" spans="1:53" ht="14.25" hidden="1" customHeight="1" x14ac:dyDescent="0.25">
      <c r="A169" s="323" t="s">
        <v>60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13"/>
      <c r="Z169" s="313"/>
    </row>
    <row r="170" spans="1:53" ht="27" customHeight="1" x14ac:dyDescent="0.25">
      <c r="A170" s="54" t="s">
        <v>292</v>
      </c>
      <c r="B170" s="54" t="s">
        <v>293</v>
      </c>
      <c r="C170" s="31">
        <v>4301031224</v>
      </c>
      <c r="D170" s="325">
        <v>4680115882683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26"/>
      <c r="S170" s="34"/>
      <c r="T170" s="34"/>
      <c r="U170" s="35" t="s">
        <v>65</v>
      </c>
      <c r="V170" s="317">
        <v>150</v>
      </c>
      <c r="W170" s="318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294</v>
      </c>
      <c r="B171" s="54" t="s">
        <v>295</v>
      </c>
      <c r="C171" s="31">
        <v>4301031230</v>
      </c>
      <c r="D171" s="325">
        <v>4680115882690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26"/>
      <c r="S171" s="34"/>
      <c r="T171" s="34"/>
      <c r="U171" s="35" t="s">
        <v>65</v>
      </c>
      <c r="V171" s="317">
        <v>80</v>
      </c>
      <c r="W171" s="318">
        <f>IFERROR(IF(V171="",0,CEILING((V171/$H171),1)*$H171),"")</f>
        <v>81</v>
      </c>
      <c r="X171" s="36">
        <f>IFERROR(IF(W171=0,"",ROUNDUP(W171/H171,0)*0.00937),"")</f>
        <v>0.14055000000000001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296</v>
      </c>
      <c r="B172" s="54" t="s">
        <v>297</v>
      </c>
      <c r="C172" s="31">
        <v>4301031220</v>
      </c>
      <c r="D172" s="325">
        <v>4680115882669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26"/>
      <c r="S172" s="34"/>
      <c r="T172" s="34"/>
      <c r="U172" s="35" t="s">
        <v>65</v>
      </c>
      <c r="V172" s="317">
        <v>150</v>
      </c>
      <c r="W172" s="318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298</v>
      </c>
      <c r="B173" s="54" t="s">
        <v>299</v>
      </c>
      <c r="C173" s="31">
        <v>4301031221</v>
      </c>
      <c r="D173" s="325">
        <v>4680115882676</v>
      </c>
      <c r="E173" s="326"/>
      <c r="F173" s="316">
        <v>0.9</v>
      </c>
      <c r="G173" s="32">
        <v>6</v>
      </c>
      <c r="H173" s="316">
        <v>5.4</v>
      </c>
      <c r="I173" s="31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26"/>
      <c r="S173" s="34"/>
      <c r="T173" s="34"/>
      <c r="U173" s="35" t="s">
        <v>65</v>
      </c>
      <c r="V173" s="317">
        <v>120</v>
      </c>
      <c r="W173" s="318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x14ac:dyDescent="0.2">
      <c r="A174" s="341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2"/>
      <c r="N174" s="333" t="s">
        <v>66</v>
      </c>
      <c r="O174" s="334"/>
      <c r="P174" s="334"/>
      <c r="Q174" s="334"/>
      <c r="R174" s="334"/>
      <c r="S174" s="334"/>
      <c r="T174" s="335"/>
      <c r="U174" s="37" t="s">
        <v>67</v>
      </c>
      <c r="V174" s="319">
        <f>IFERROR(V170/H170,"0")+IFERROR(V171/H171,"0")+IFERROR(V172/H172,"0")+IFERROR(V173/H173,"0")</f>
        <v>92.592592592592581</v>
      </c>
      <c r="W174" s="319">
        <f>IFERROR(W170/H170,"0")+IFERROR(W171/H171,"0")+IFERROR(W172/H172,"0")+IFERROR(W173/H173,"0")</f>
        <v>94</v>
      </c>
      <c r="X174" s="319">
        <f>IFERROR(IF(X170="",0,X170),"0")+IFERROR(IF(X171="",0,X171),"0")+IFERROR(IF(X172="",0,X172),"0")+IFERROR(IF(X173="",0,X173),"0")</f>
        <v>0.88078000000000001</v>
      </c>
      <c r="Y174" s="320"/>
      <c r="Z174" s="320"/>
    </row>
    <row r="175" spans="1:53" x14ac:dyDescent="0.2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42"/>
      <c r="N175" s="333" t="s">
        <v>66</v>
      </c>
      <c r="O175" s="334"/>
      <c r="P175" s="334"/>
      <c r="Q175" s="334"/>
      <c r="R175" s="334"/>
      <c r="S175" s="334"/>
      <c r="T175" s="335"/>
      <c r="U175" s="37" t="s">
        <v>65</v>
      </c>
      <c r="V175" s="319">
        <f>IFERROR(SUM(V170:V173),"0")</f>
        <v>500</v>
      </c>
      <c r="W175" s="319">
        <f>IFERROR(SUM(W170:W173),"0")</f>
        <v>507.6</v>
      </c>
      <c r="X175" s="37"/>
      <c r="Y175" s="320"/>
      <c r="Z175" s="320"/>
    </row>
    <row r="176" spans="1:53" ht="14.25" hidden="1" customHeight="1" x14ac:dyDescent="0.25">
      <c r="A176" s="323" t="s">
        <v>68</v>
      </c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13"/>
      <c r="Z176" s="313"/>
    </row>
    <row r="177" spans="1:53" ht="27" hidden="1" customHeight="1" x14ac:dyDescent="0.25">
      <c r="A177" s="54" t="s">
        <v>300</v>
      </c>
      <c r="B177" s="54" t="s">
        <v>301</v>
      </c>
      <c r="C177" s="31">
        <v>4301051409</v>
      </c>
      <c r="D177" s="325">
        <v>4680115881556</v>
      </c>
      <c r="E177" s="326"/>
      <c r="F177" s="316">
        <v>1</v>
      </c>
      <c r="G177" s="32">
        <v>4</v>
      </c>
      <c r="H177" s="316">
        <v>4</v>
      </c>
      <c r="I177" s="316">
        <v>4.4080000000000004</v>
      </c>
      <c r="J177" s="32">
        <v>104</v>
      </c>
      <c r="K177" s="32" t="s">
        <v>101</v>
      </c>
      <c r="L177" s="33" t="s">
        <v>130</v>
      </c>
      <c r="M177" s="32">
        <v>45</v>
      </c>
      <c r="N177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26"/>
      <c r="S177" s="34"/>
      <c r="T177" s="34"/>
      <c r="U177" s="35" t="s">
        <v>65</v>
      </c>
      <c r="V177" s="317">
        <v>0</v>
      </c>
      <c r="W177" s="318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302</v>
      </c>
      <c r="B178" s="54" t="s">
        <v>303</v>
      </c>
      <c r="C178" s="31">
        <v>4301051538</v>
      </c>
      <c r="D178" s="325">
        <v>4680115880573</v>
      </c>
      <c r="E178" s="326"/>
      <c r="F178" s="316">
        <v>1.45</v>
      </c>
      <c r="G178" s="32">
        <v>6</v>
      </c>
      <c r="H178" s="316">
        <v>8.6999999999999993</v>
      </c>
      <c r="I178" s="316">
        <v>9.2639999999999993</v>
      </c>
      <c r="J178" s="32">
        <v>56</v>
      </c>
      <c r="K178" s="32" t="s">
        <v>101</v>
      </c>
      <c r="L178" s="33" t="s">
        <v>64</v>
      </c>
      <c r="M178" s="32">
        <v>45</v>
      </c>
      <c r="N178" s="618" t="s">
        <v>304</v>
      </c>
      <c r="O178" s="337"/>
      <c r="P178" s="337"/>
      <c r="Q178" s="337"/>
      <c r="R178" s="326"/>
      <c r="S178" s="34"/>
      <c r="T178" s="34"/>
      <c r="U178" s="35" t="s">
        <v>65</v>
      </c>
      <c r="V178" s="317">
        <v>200</v>
      </c>
      <c r="W178" s="318">
        <f t="shared" si="9"/>
        <v>200.1</v>
      </c>
      <c r="X178" s="36">
        <f>IFERROR(IF(W178=0,"",ROUNDUP(W178/H178,0)*0.02175),"")</f>
        <v>0.50024999999999997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4301051408</v>
      </c>
      <c r="D179" s="325">
        <v>4680115881594</v>
      </c>
      <c r="E179" s="326"/>
      <c r="F179" s="316">
        <v>1.35</v>
      </c>
      <c r="G179" s="32">
        <v>6</v>
      </c>
      <c r="H179" s="316">
        <v>8.1</v>
      </c>
      <c r="I179" s="316">
        <v>8.6639999999999997</v>
      </c>
      <c r="J179" s="32">
        <v>56</v>
      </c>
      <c r="K179" s="32" t="s">
        <v>101</v>
      </c>
      <c r="L179" s="33" t="s">
        <v>130</v>
      </c>
      <c r="M179" s="32">
        <v>40</v>
      </c>
      <c r="N179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307</v>
      </c>
      <c r="B180" s="54" t="s">
        <v>308</v>
      </c>
      <c r="C180" s="31">
        <v>4301051505</v>
      </c>
      <c r="D180" s="325">
        <v>4680115881587</v>
      </c>
      <c r="E180" s="326"/>
      <c r="F180" s="316">
        <v>1</v>
      </c>
      <c r="G180" s="32">
        <v>4</v>
      </c>
      <c r="H180" s="316">
        <v>4</v>
      </c>
      <c r="I180" s="316">
        <v>4.4080000000000004</v>
      </c>
      <c r="J180" s="32">
        <v>104</v>
      </c>
      <c r="K180" s="32" t="s">
        <v>101</v>
      </c>
      <c r="L180" s="33" t="s">
        <v>64</v>
      </c>
      <c r="M180" s="32">
        <v>40</v>
      </c>
      <c r="N180" s="349" t="s">
        <v>309</v>
      </c>
      <c r="O180" s="337"/>
      <c r="P180" s="337"/>
      <c r="Q180" s="337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310</v>
      </c>
      <c r="B181" s="54" t="s">
        <v>311</v>
      </c>
      <c r="C181" s="31">
        <v>4301051380</v>
      </c>
      <c r="D181" s="325">
        <v>4680115880962</v>
      </c>
      <c r="E181" s="326"/>
      <c r="F181" s="316">
        <v>1.3</v>
      </c>
      <c r="G181" s="32">
        <v>6</v>
      </c>
      <c r="H181" s="316">
        <v>7.8</v>
      </c>
      <c r="I181" s="316">
        <v>8.3640000000000008</v>
      </c>
      <c r="J181" s="32">
        <v>56</v>
      </c>
      <c r="K181" s="32" t="s">
        <v>101</v>
      </c>
      <c r="L181" s="33" t="s">
        <v>64</v>
      </c>
      <c r="M181" s="32">
        <v>40</v>
      </c>
      <c r="N181" s="6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312</v>
      </c>
      <c r="B182" s="54" t="s">
        <v>313</v>
      </c>
      <c r="C182" s="31">
        <v>4301051411</v>
      </c>
      <c r="D182" s="325">
        <v>4680115881617</v>
      </c>
      <c r="E182" s="326"/>
      <c r="F182" s="316">
        <v>1.35</v>
      </c>
      <c r="G182" s="32">
        <v>6</v>
      </c>
      <c r="H182" s="316">
        <v>8.1</v>
      </c>
      <c r="I182" s="316">
        <v>8.6460000000000008</v>
      </c>
      <c r="J182" s="32">
        <v>56</v>
      </c>
      <c r="K182" s="32" t="s">
        <v>101</v>
      </c>
      <c r="L182" s="33" t="s">
        <v>130</v>
      </c>
      <c r="M182" s="32">
        <v>40</v>
      </c>
      <c r="N182" s="3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26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314</v>
      </c>
      <c r="B183" s="54" t="s">
        <v>315</v>
      </c>
      <c r="C183" s="31">
        <v>4301051487</v>
      </c>
      <c r="D183" s="325">
        <v>4680115881228</v>
      </c>
      <c r="E183" s="326"/>
      <c r="F183" s="316">
        <v>0.4</v>
      </c>
      <c r="G183" s="32">
        <v>6</v>
      </c>
      <c r="H183" s="316">
        <v>2.4</v>
      </c>
      <c r="I183" s="31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5" t="s">
        <v>316</v>
      </c>
      <c r="O183" s="337"/>
      <c r="P183" s="337"/>
      <c r="Q183" s="337"/>
      <c r="R183" s="326"/>
      <c r="S183" s="34"/>
      <c r="T183" s="34"/>
      <c r="U183" s="35" t="s">
        <v>65</v>
      </c>
      <c r="V183" s="317">
        <v>200</v>
      </c>
      <c r="W183" s="318">
        <f t="shared" si="9"/>
        <v>201.6</v>
      </c>
      <c r="X183" s="36">
        <f>IFERROR(IF(W183=0,"",ROUNDUP(W183/H183,0)*0.00753),"")</f>
        <v>0.63251999999999997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4301051506</v>
      </c>
      <c r="D184" s="325">
        <v>4680115881037</v>
      </c>
      <c r="E184" s="326"/>
      <c r="F184" s="316">
        <v>0.84</v>
      </c>
      <c r="G184" s="32">
        <v>4</v>
      </c>
      <c r="H184" s="316">
        <v>3.36</v>
      </c>
      <c r="I184" s="316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487" t="s">
        <v>319</v>
      </c>
      <c r="O184" s="337"/>
      <c r="P184" s="337"/>
      <c r="Q184" s="337"/>
      <c r="R184" s="326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320</v>
      </c>
      <c r="B185" s="54" t="s">
        <v>321</v>
      </c>
      <c r="C185" s="31">
        <v>4301051384</v>
      </c>
      <c r="D185" s="325">
        <v>4680115881211</v>
      </c>
      <c r="E185" s="326"/>
      <c r="F185" s="316">
        <v>0.4</v>
      </c>
      <c r="G185" s="32">
        <v>6</v>
      </c>
      <c r="H185" s="316">
        <v>2.4</v>
      </c>
      <c r="I185" s="316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26"/>
      <c r="S185" s="34"/>
      <c r="T185" s="34"/>
      <c r="U185" s="35" t="s">
        <v>65</v>
      </c>
      <c r="V185" s="317">
        <v>320</v>
      </c>
      <c r="W185" s="318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322</v>
      </c>
      <c r="B186" s="54" t="s">
        <v>323</v>
      </c>
      <c r="C186" s="31">
        <v>4301051378</v>
      </c>
      <c r="D186" s="325">
        <v>4680115881020</v>
      </c>
      <c r="E186" s="326"/>
      <c r="F186" s="316">
        <v>0.84</v>
      </c>
      <c r="G186" s="32">
        <v>4</v>
      </c>
      <c r="H186" s="316">
        <v>3.36</v>
      </c>
      <c r="I186" s="316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324</v>
      </c>
      <c r="B187" s="54" t="s">
        <v>325</v>
      </c>
      <c r="C187" s="31">
        <v>4301051407</v>
      </c>
      <c r="D187" s="325">
        <v>4680115882195</v>
      </c>
      <c r="E187" s="326"/>
      <c r="F187" s="316">
        <v>0.4</v>
      </c>
      <c r="G187" s="32">
        <v>6</v>
      </c>
      <c r="H187" s="316">
        <v>2.4</v>
      </c>
      <c r="I187" s="316">
        <v>2.69</v>
      </c>
      <c r="J187" s="32">
        <v>156</v>
      </c>
      <c r="K187" s="32" t="s">
        <v>63</v>
      </c>
      <c r="L187" s="33" t="s">
        <v>130</v>
      </c>
      <c r="M187" s="32">
        <v>40</v>
      </c>
      <c r="N187" s="4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26"/>
      <c r="S187" s="34"/>
      <c r="T187" s="34"/>
      <c r="U187" s="35" t="s">
        <v>65</v>
      </c>
      <c r="V187" s="317">
        <v>240</v>
      </c>
      <c r="W187" s="318">
        <f t="shared" si="9"/>
        <v>240</v>
      </c>
      <c r="X187" s="36">
        <f t="shared" ref="X187:X193" si="10">IFERROR(IF(W187=0,"",ROUNDUP(W187/H187,0)*0.00753),"")</f>
        <v>0.753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326</v>
      </c>
      <c r="B188" s="54" t="s">
        <v>327</v>
      </c>
      <c r="C188" s="31">
        <v>4301051479</v>
      </c>
      <c r="D188" s="325">
        <v>4680115882607</v>
      </c>
      <c r="E188" s="326"/>
      <c r="F188" s="316">
        <v>0.3</v>
      </c>
      <c r="G188" s="32">
        <v>6</v>
      </c>
      <c r="H188" s="316">
        <v>1.8</v>
      </c>
      <c r="I188" s="316">
        <v>2.0720000000000001</v>
      </c>
      <c r="J188" s="32">
        <v>156</v>
      </c>
      <c r="K188" s="32" t="s">
        <v>63</v>
      </c>
      <c r="L188" s="33" t="s">
        <v>130</v>
      </c>
      <c r="M188" s="32">
        <v>45</v>
      </c>
      <c r="N188" s="4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26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328</v>
      </c>
      <c r="B189" s="54" t="s">
        <v>329</v>
      </c>
      <c r="C189" s="31">
        <v>4301051468</v>
      </c>
      <c r="D189" s="325">
        <v>4680115880092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130</v>
      </c>
      <c r="M189" s="32">
        <v>45</v>
      </c>
      <c r="N189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26"/>
      <c r="S189" s="34"/>
      <c r="T189" s="34"/>
      <c r="U189" s="35" t="s">
        <v>65</v>
      </c>
      <c r="V189" s="317">
        <v>360</v>
      </c>
      <c r="W189" s="318">
        <f t="shared" si="9"/>
        <v>360</v>
      </c>
      <c r="X189" s="36">
        <f t="shared" si="10"/>
        <v>1.1294999999999999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330</v>
      </c>
      <c r="B190" s="54" t="s">
        <v>331</v>
      </c>
      <c r="C190" s="31">
        <v>4301051469</v>
      </c>
      <c r="D190" s="325">
        <v>4680115880221</v>
      </c>
      <c r="E190" s="326"/>
      <c r="F190" s="316">
        <v>0.4</v>
      </c>
      <c r="G190" s="32">
        <v>6</v>
      </c>
      <c r="H190" s="316">
        <v>2.4</v>
      </c>
      <c r="I190" s="316">
        <v>2.6720000000000002</v>
      </c>
      <c r="J190" s="32">
        <v>156</v>
      </c>
      <c r="K190" s="32" t="s">
        <v>63</v>
      </c>
      <c r="L190" s="33" t="s">
        <v>130</v>
      </c>
      <c r="M190" s="32">
        <v>45</v>
      </c>
      <c r="N190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332</v>
      </c>
      <c r="B191" s="54" t="s">
        <v>333</v>
      </c>
      <c r="C191" s="31">
        <v>4301051523</v>
      </c>
      <c r="D191" s="325">
        <v>4680115882942</v>
      </c>
      <c r="E191" s="326"/>
      <c r="F191" s="316">
        <v>0.3</v>
      </c>
      <c r="G191" s="32">
        <v>6</v>
      </c>
      <c r="H191" s="316">
        <v>1.8</v>
      </c>
      <c r="I191" s="316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26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334</v>
      </c>
      <c r="B192" s="54" t="s">
        <v>335</v>
      </c>
      <c r="C192" s="31">
        <v>4301051326</v>
      </c>
      <c r="D192" s="325">
        <v>4680115880504</v>
      </c>
      <c r="E192" s="326"/>
      <c r="F192" s="316">
        <v>0.4</v>
      </c>
      <c r="G192" s="32">
        <v>6</v>
      </c>
      <c r="H192" s="316">
        <v>2.4</v>
      </c>
      <c r="I192" s="31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26"/>
      <c r="S192" s="34"/>
      <c r="T192" s="34"/>
      <c r="U192" s="35" t="s">
        <v>65</v>
      </c>
      <c r="V192" s="317">
        <v>60</v>
      </c>
      <c r="W192" s="318">
        <f t="shared" si="9"/>
        <v>60</v>
      </c>
      <c r="X192" s="36">
        <f t="shared" si="10"/>
        <v>0.18825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336</v>
      </c>
      <c r="B193" s="54" t="s">
        <v>337</v>
      </c>
      <c r="C193" s="31">
        <v>4301051410</v>
      </c>
      <c r="D193" s="325">
        <v>4680115882164</v>
      </c>
      <c r="E193" s="326"/>
      <c r="F193" s="316">
        <v>0.4</v>
      </c>
      <c r="G193" s="32">
        <v>6</v>
      </c>
      <c r="H193" s="316">
        <v>2.4</v>
      </c>
      <c r="I193" s="316">
        <v>2.6779999999999999</v>
      </c>
      <c r="J193" s="32">
        <v>156</v>
      </c>
      <c r="K193" s="32" t="s">
        <v>63</v>
      </c>
      <c r="L193" s="33" t="s">
        <v>130</v>
      </c>
      <c r="M193" s="32">
        <v>40</v>
      </c>
      <c r="N193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26"/>
      <c r="S193" s="34"/>
      <c r="T193" s="34"/>
      <c r="U193" s="35" t="s">
        <v>65</v>
      </c>
      <c r="V193" s="317">
        <v>120</v>
      </c>
      <c r="W193" s="318">
        <f t="shared" si="9"/>
        <v>120</v>
      </c>
      <c r="X193" s="36">
        <f t="shared" si="10"/>
        <v>0.3765</v>
      </c>
      <c r="Y193" s="56"/>
      <c r="Z193" s="57"/>
      <c r="AD193" s="58"/>
      <c r="BA193" s="167" t="s">
        <v>1</v>
      </c>
    </row>
    <row r="194" spans="1:53" x14ac:dyDescent="0.2">
      <c r="A194" s="341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2"/>
      <c r="N194" s="333" t="s">
        <v>66</v>
      </c>
      <c r="O194" s="334"/>
      <c r="P194" s="334"/>
      <c r="Q194" s="334"/>
      <c r="R194" s="334"/>
      <c r="S194" s="334"/>
      <c r="T194" s="335"/>
      <c r="U194" s="37" t="s">
        <v>67</v>
      </c>
      <c r="V194" s="319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564.65517241379314</v>
      </c>
      <c r="W194" s="319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566</v>
      </c>
      <c r="X194" s="319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4.5890399999999998</v>
      </c>
      <c r="Y194" s="320"/>
      <c r="Z194" s="320"/>
    </row>
    <row r="195" spans="1:53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42"/>
      <c r="N195" s="333" t="s">
        <v>66</v>
      </c>
      <c r="O195" s="334"/>
      <c r="P195" s="334"/>
      <c r="Q195" s="334"/>
      <c r="R195" s="334"/>
      <c r="S195" s="334"/>
      <c r="T195" s="335"/>
      <c r="U195" s="37" t="s">
        <v>65</v>
      </c>
      <c r="V195" s="319">
        <f>IFERROR(SUM(V177:V193),"0")</f>
        <v>1500</v>
      </c>
      <c r="W195" s="319">
        <f>IFERROR(SUM(W177:W193),"0")</f>
        <v>1503.3</v>
      </c>
      <c r="X195" s="37"/>
      <c r="Y195" s="320"/>
      <c r="Z195" s="320"/>
    </row>
    <row r="196" spans="1:53" ht="14.25" hidden="1" customHeight="1" x14ac:dyDescent="0.25">
      <c r="A196" s="323" t="s">
        <v>231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13"/>
      <c r="Z196" s="313"/>
    </row>
    <row r="197" spans="1:53" ht="16.5" hidden="1" customHeight="1" x14ac:dyDescent="0.25">
      <c r="A197" s="54" t="s">
        <v>338</v>
      </c>
      <c r="B197" s="54" t="s">
        <v>339</v>
      </c>
      <c r="C197" s="31">
        <v>4301060360</v>
      </c>
      <c r="D197" s="325">
        <v>4680115882874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2" t="s">
        <v>340</v>
      </c>
      <c r="O197" s="337"/>
      <c r="P197" s="337"/>
      <c r="Q197" s="337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341</v>
      </c>
      <c r="B198" s="54" t="s">
        <v>342</v>
      </c>
      <c r="C198" s="31">
        <v>4301060359</v>
      </c>
      <c r="D198" s="325">
        <v>4680115884434</v>
      </c>
      <c r="E198" s="326"/>
      <c r="F198" s="316">
        <v>0.8</v>
      </c>
      <c r="G198" s="32">
        <v>4</v>
      </c>
      <c r="H198" s="316">
        <v>3.2</v>
      </c>
      <c r="I198" s="31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05" t="s">
        <v>343</v>
      </c>
      <c r="O198" s="337"/>
      <c r="P198" s="337"/>
      <c r="Q198" s="337"/>
      <c r="R198" s="326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344</v>
      </c>
      <c r="B199" s="54" t="s">
        <v>345</v>
      </c>
      <c r="C199" s="31">
        <v>4301060338</v>
      </c>
      <c r="D199" s="325">
        <v>4680115880801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26"/>
      <c r="S199" s="34"/>
      <c r="T199" s="34"/>
      <c r="U199" s="35" t="s">
        <v>65</v>
      </c>
      <c r="V199" s="317">
        <v>20</v>
      </c>
      <c r="W199" s="318">
        <f>IFERROR(IF(V199="",0,CEILING((V199/$H199),1)*$H199),"")</f>
        <v>21.599999999999998</v>
      </c>
      <c r="X199" s="36">
        <f>IFERROR(IF(W199=0,"",ROUNDUP(W199/H199,0)*0.00753),"")</f>
        <v>6.7769999999999997E-2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346</v>
      </c>
      <c r="B200" s="54" t="s">
        <v>347</v>
      </c>
      <c r="C200" s="31">
        <v>4301060339</v>
      </c>
      <c r="D200" s="325">
        <v>4680115880818</v>
      </c>
      <c r="E200" s="326"/>
      <c r="F200" s="316">
        <v>0.4</v>
      </c>
      <c r="G200" s="32">
        <v>6</v>
      </c>
      <c r="H200" s="316">
        <v>2.4</v>
      </c>
      <c r="I200" s="31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26"/>
      <c r="S200" s="34"/>
      <c r="T200" s="34"/>
      <c r="U200" s="35" t="s">
        <v>65</v>
      </c>
      <c r="V200" s="317">
        <v>20</v>
      </c>
      <c r="W200" s="318">
        <f>IFERROR(IF(V200="",0,CEILING((V200/$H200),1)*$H200),"")</f>
        <v>21.599999999999998</v>
      </c>
      <c r="X200" s="36">
        <f>IFERROR(IF(W200=0,"",ROUNDUP(W200/H200,0)*0.00753),"")</f>
        <v>6.7769999999999997E-2</v>
      </c>
      <c r="Y200" s="56"/>
      <c r="Z200" s="57"/>
      <c r="AD200" s="58"/>
      <c r="BA200" s="171" t="s">
        <v>1</v>
      </c>
    </row>
    <row r="201" spans="1:53" x14ac:dyDescent="0.2">
      <c r="A201" s="341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2"/>
      <c r="N201" s="333" t="s">
        <v>66</v>
      </c>
      <c r="O201" s="334"/>
      <c r="P201" s="334"/>
      <c r="Q201" s="334"/>
      <c r="R201" s="334"/>
      <c r="S201" s="334"/>
      <c r="T201" s="335"/>
      <c r="U201" s="37" t="s">
        <v>67</v>
      </c>
      <c r="V201" s="319">
        <f>IFERROR(V197/H197,"0")+IFERROR(V198/H198,"0")+IFERROR(V199/H199,"0")+IFERROR(V200/H200,"0")</f>
        <v>16.666666666666668</v>
      </c>
      <c r="W201" s="319">
        <f>IFERROR(W197/H197,"0")+IFERROR(W198/H198,"0")+IFERROR(W199/H199,"0")+IFERROR(W200/H200,"0")</f>
        <v>18</v>
      </c>
      <c r="X201" s="319">
        <f>IFERROR(IF(X197="",0,X197),"0")+IFERROR(IF(X198="",0,X198),"0")+IFERROR(IF(X199="",0,X199),"0")+IFERROR(IF(X200="",0,X200),"0")</f>
        <v>0.13553999999999999</v>
      </c>
      <c r="Y201" s="320"/>
      <c r="Z201" s="320"/>
    </row>
    <row r="202" spans="1:53" x14ac:dyDescent="0.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42"/>
      <c r="N202" s="333" t="s">
        <v>66</v>
      </c>
      <c r="O202" s="334"/>
      <c r="P202" s="334"/>
      <c r="Q202" s="334"/>
      <c r="R202" s="334"/>
      <c r="S202" s="334"/>
      <c r="T202" s="335"/>
      <c r="U202" s="37" t="s">
        <v>65</v>
      </c>
      <c r="V202" s="319">
        <f>IFERROR(SUM(V197:V200),"0")</f>
        <v>40</v>
      </c>
      <c r="W202" s="319">
        <f>IFERROR(SUM(W197:W200),"0")</f>
        <v>43.199999999999996</v>
      </c>
      <c r="X202" s="37"/>
      <c r="Y202" s="320"/>
      <c r="Z202" s="320"/>
    </row>
    <row r="203" spans="1:53" ht="16.5" hidden="1" customHeight="1" x14ac:dyDescent="0.25">
      <c r="A203" s="332" t="s">
        <v>348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2"/>
      <c r="Z203" s="312"/>
    </row>
    <row r="204" spans="1:53" ht="14.25" hidden="1" customHeight="1" x14ac:dyDescent="0.25">
      <c r="A204" s="323" t="s">
        <v>60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13"/>
      <c r="Z204" s="313"/>
    </row>
    <row r="205" spans="1:53" ht="27" customHeight="1" x14ac:dyDescent="0.25">
      <c r="A205" s="54" t="s">
        <v>349</v>
      </c>
      <c r="B205" s="54" t="s">
        <v>350</v>
      </c>
      <c r="C205" s="31">
        <v>4301031151</v>
      </c>
      <c r="D205" s="325">
        <v>4607091389845</v>
      </c>
      <c r="E205" s="326"/>
      <c r="F205" s="316">
        <v>0.35</v>
      </c>
      <c r="G205" s="32">
        <v>6</v>
      </c>
      <c r="H205" s="316">
        <v>2.1</v>
      </c>
      <c r="I205" s="316">
        <v>2.2000000000000002</v>
      </c>
      <c r="J205" s="32">
        <v>234</v>
      </c>
      <c r="K205" s="32" t="s">
        <v>176</v>
      </c>
      <c r="L205" s="33" t="s">
        <v>64</v>
      </c>
      <c r="M205" s="32">
        <v>40</v>
      </c>
      <c r="N205" s="5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26"/>
      <c r="S205" s="34"/>
      <c r="T205" s="34"/>
      <c r="U205" s="35" t="s">
        <v>65</v>
      </c>
      <c r="V205" s="317">
        <v>210</v>
      </c>
      <c r="W205" s="318">
        <f>IFERROR(IF(V205="",0,CEILING((V205/$H205),1)*$H205),"")</f>
        <v>210</v>
      </c>
      <c r="X205" s="36">
        <f>IFERROR(IF(W205=0,"",ROUNDUP(W205/H205,0)*0.00502),"")</f>
        <v>0.502</v>
      </c>
      <c r="Y205" s="56"/>
      <c r="Z205" s="57"/>
      <c r="AD205" s="58"/>
      <c r="BA205" s="172" t="s">
        <v>1</v>
      </c>
    </row>
    <row r="206" spans="1:53" x14ac:dyDescent="0.2">
      <c r="A206" s="341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2"/>
      <c r="N206" s="333" t="s">
        <v>66</v>
      </c>
      <c r="O206" s="334"/>
      <c r="P206" s="334"/>
      <c r="Q206" s="334"/>
      <c r="R206" s="334"/>
      <c r="S206" s="334"/>
      <c r="T206" s="335"/>
      <c r="U206" s="37" t="s">
        <v>67</v>
      </c>
      <c r="V206" s="319">
        <f>IFERROR(V205/H205,"0")</f>
        <v>100</v>
      </c>
      <c r="W206" s="319">
        <f>IFERROR(W205/H205,"0")</f>
        <v>100</v>
      </c>
      <c r="X206" s="319">
        <f>IFERROR(IF(X205="",0,X205),"0")</f>
        <v>0.502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2"/>
      <c r="N207" s="333" t="s">
        <v>66</v>
      </c>
      <c r="O207" s="334"/>
      <c r="P207" s="334"/>
      <c r="Q207" s="334"/>
      <c r="R207" s="334"/>
      <c r="S207" s="334"/>
      <c r="T207" s="335"/>
      <c r="U207" s="37" t="s">
        <v>65</v>
      </c>
      <c r="V207" s="319">
        <f>IFERROR(SUM(V205:V205),"0")</f>
        <v>210</v>
      </c>
      <c r="W207" s="319">
        <f>IFERROR(SUM(W205:W205),"0")</f>
        <v>210</v>
      </c>
      <c r="X207" s="37"/>
      <c r="Y207" s="320"/>
      <c r="Z207" s="320"/>
    </row>
    <row r="208" spans="1:53" ht="16.5" hidden="1" customHeight="1" x14ac:dyDescent="0.25">
      <c r="A208" s="332" t="s">
        <v>351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106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352</v>
      </c>
      <c r="B210" s="54" t="s">
        <v>353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101</v>
      </c>
      <c r="L210" s="33" t="s">
        <v>102</v>
      </c>
      <c r="M210" s="32">
        <v>31</v>
      </c>
      <c r="N210" s="5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7"/>
      <c r="P210" s="337"/>
      <c r="Q210" s="337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354</v>
      </c>
      <c r="B211" s="54" t="s">
        <v>355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101</v>
      </c>
      <c r="L211" s="33" t="s">
        <v>110</v>
      </c>
      <c r="M211" s="32">
        <v>55</v>
      </c>
      <c r="N211" s="44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354</v>
      </c>
      <c r="B212" s="54" t="s">
        <v>356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357</v>
      </c>
      <c r="B213" s="54" t="s">
        <v>358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101</v>
      </c>
      <c r="L213" s="33" t="s">
        <v>102</v>
      </c>
      <c r="M213" s="32">
        <v>31</v>
      </c>
      <c r="N213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7"/>
      <c r="P213" s="337"/>
      <c r="Q213" s="337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359</v>
      </c>
      <c r="B214" s="54" t="s">
        <v>360</v>
      </c>
      <c r="C214" s="31">
        <v>4301011395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48</v>
      </c>
      <c r="K214" s="32" t="s">
        <v>101</v>
      </c>
      <c r="L214" s="33" t="s">
        <v>110</v>
      </c>
      <c r="M214" s="32">
        <v>55</v>
      </c>
      <c r="N214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IFERROR(IF(W214=0,"",ROUNDUP(W214/H214,0)*0.02039),"")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361</v>
      </c>
      <c r="C215" s="31">
        <v>4301010928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56</v>
      </c>
      <c r="K215" s="32" t="s">
        <v>101</v>
      </c>
      <c r="L215" s="33" t="s">
        <v>102</v>
      </c>
      <c r="M215" s="32">
        <v>55</v>
      </c>
      <c r="N215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101</v>
      </c>
      <c r="L216" s="33" t="s">
        <v>102</v>
      </c>
      <c r="M216" s="32">
        <v>55</v>
      </c>
      <c r="N216" s="4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7"/>
      <c r="P216" s="337"/>
      <c r="Q216" s="337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364</v>
      </c>
      <c r="B217" s="54" t="s">
        <v>365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101</v>
      </c>
      <c r="L217" s="33" t="s">
        <v>102</v>
      </c>
      <c r="M217" s="32">
        <v>55</v>
      </c>
      <c r="N217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7"/>
      <c r="P217" s="337"/>
      <c r="Q217" s="337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366</v>
      </c>
      <c r="B218" s="54" t="s">
        <v>367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7"/>
      <c r="P218" s="337"/>
      <c r="Q218" s="337"/>
      <c r="R218" s="326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368</v>
      </c>
      <c r="B219" s="54" t="s">
        <v>369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7"/>
      <c r="P219" s="337"/>
      <c r="Q219" s="337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370</v>
      </c>
      <c r="B220" s="54" t="s">
        <v>371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102</v>
      </c>
      <c r="M220" s="32">
        <v>55</v>
      </c>
      <c r="N220" s="6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7"/>
      <c r="P220" s="337"/>
      <c r="Q220" s="337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372</v>
      </c>
      <c r="B221" s="54" t="s">
        <v>373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102</v>
      </c>
      <c r="M221" s="32">
        <v>90</v>
      </c>
      <c r="N221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7"/>
      <c r="P221" s="337"/>
      <c r="Q221" s="337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374</v>
      </c>
      <c r="B222" s="54" t="s">
        <v>375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102</v>
      </c>
      <c r="M222" s="32">
        <v>90</v>
      </c>
      <c r="N222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7"/>
      <c r="P222" s="337"/>
      <c r="Q222" s="337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376</v>
      </c>
      <c r="B223" s="54" t="s">
        <v>377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102</v>
      </c>
      <c r="M223" s="32">
        <v>55</v>
      </c>
      <c r="N223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7"/>
      <c r="P223" s="337"/>
      <c r="Q223" s="337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378</v>
      </c>
      <c r="B224" s="54" t="s">
        <v>379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102</v>
      </c>
      <c r="M224" s="32">
        <v>55</v>
      </c>
      <c r="N224" s="3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7"/>
      <c r="P224" s="337"/>
      <c r="Q224" s="337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41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2"/>
      <c r="N225" s="333" t="s">
        <v>66</v>
      </c>
      <c r="O225" s="334"/>
      <c r="P225" s="334"/>
      <c r="Q225" s="334"/>
      <c r="R225" s="334"/>
      <c r="S225" s="334"/>
      <c r="T225" s="33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2"/>
      <c r="N226" s="333" t="s">
        <v>66</v>
      </c>
      <c r="O226" s="334"/>
      <c r="P226" s="334"/>
      <c r="Q226" s="334"/>
      <c r="R226" s="334"/>
      <c r="S226" s="334"/>
      <c r="T226" s="33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3" t="s">
        <v>98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380</v>
      </c>
      <c r="B228" s="54" t="s">
        <v>381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102</v>
      </c>
      <c r="M228" s="32">
        <v>90</v>
      </c>
      <c r="N22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7"/>
      <c r="P228" s="337"/>
      <c r="Q228" s="337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2"/>
      <c r="N229" s="333" t="s">
        <v>66</v>
      </c>
      <c r="O229" s="334"/>
      <c r="P229" s="334"/>
      <c r="Q229" s="334"/>
      <c r="R229" s="334"/>
      <c r="S229" s="334"/>
      <c r="T229" s="33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2"/>
      <c r="N230" s="333" t="s">
        <v>66</v>
      </c>
      <c r="O230" s="334"/>
      <c r="P230" s="334"/>
      <c r="Q230" s="334"/>
      <c r="R230" s="334"/>
      <c r="S230" s="334"/>
      <c r="T230" s="33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382</v>
      </c>
      <c r="B232" s="54" t="s">
        <v>383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7"/>
      <c r="P232" s="337"/>
      <c r="Q232" s="337"/>
      <c r="R232" s="326"/>
      <c r="S232" s="34"/>
      <c r="T232" s="34"/>
      <c r="U232" s="35" t="s">
        <v>65</v>
      </c>
      <c r="V232" s="317">
        <v>20</v>
      </c>
      <c r="W232" s="318">
        <f>IFERROR(IF(V232="",0,CEILING((V232/$H232),1)*$H232),"")</f>
        <v>21</v>
      </c>
      <c r="X232" s="36">
        <f>IFERROR(IF(W232=0,"",ROUNDUP(W232/H232,0)*0.00753),"")</f>
        <v>3.7650000000000003E-2</v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384</v>
      </c>
      <c r="B233" s="54" t="s">
        <v>385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7"/>
      <c r="P233" s="337"/>
      <c r="Q233" s="337"/>
      <c r="R233" s="326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386</v>
      </c>
      <c r="B234" s="54" t="s">
        <v>387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176</v>
      </c>
      <c r="L234" s="33" t="s">
        <v>64</v>
      </c>
      <c r="M234" s="32">
        <v>40</v>
      </c>
      <c r="N234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7"/>
      <c r="P234" s="337"/>
      <c r="Q234" s="337"/>
      <c r="R234" s="326"/>
      <c r="S234" s="34"/>
      <c r="T234" s="34"/>
      <c r="U234" s="35" t="s">
        <v>65</v>
      </c>
      <c r="V234" s="317">
        <v>3.5</v>
      </c>
      <c r="W234" s="318">
        <f>IFERROR(IF(V234="",0,CEILING((V234/$H234),1)*$H234),"")</f>
        <v>4.2</v>
      </c>
      <c r="X234" s="36">
        <f>IFERROR(IF(W234=0,"",ROUNDUP(W234/H234,0)*0.00502),"")</f>
        <v>1.004E-2</v>
      </c>
      <c r="Y234" s="56"/>
      <c r="Z234" s="57"/>
      <c r="AD234" s="58"/>
      <c r="BA234" s="191" t="s">
        <v>1</v>
      </c>
    </row>
    <row r="235" spans="1:53" x14ac:dyDescent="0.2">
      <c r="A235" s="341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2"/>
      <c r="N235" s="333" t="s">
        <v>66</v>
      </c>
      <c r="O235" s="334"/>
      <c r="P235" s="334"/>
      <c r="Q235" s="334"/>
      <c r="R235" s="334"/>
      <c r="S235" s="334"/>
      <c r="T235" s="335"/>
      <c r="U235" s="37" t="s">
        <v>67</v>
      </c>
      <c r="V235" s="319">
        <f>IFERROR(V232/H232,"0")+IFERROR(V233/H233,"0")+IFERROR(V234/H234,"0")</f>
        <v>6.4285714285714288</v>
      </c>
      <c r="W235" s="319">
        <f>IFERROR(W232/H232,"0")+IFERROR(W233/H233,"0")+IFERROR(W234/H234,"0")</f>
        <v>7</v>
      </c>
      <c r="X235" s="319">
        <f>IFERROR(IF(X232="",0,X232),"0")+IFERROR(IF(X233="",0,X233),"0")+IFERROR(IF(X234="",0,X234),"0")</f>
        <v>4.7690000000000003E-2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2"/>
      <c r="N236" s="333" t="s">
        <v>66</v>
      </c>
      <c r="O236" s="334"/>
      <c r="P236" s="334"/>
      <c r="Q236" s="334"/>
      <c r="R236" s="334"/>
      <c r="S236" s="334"/>
      <c r="T236" s="335"/>
      <c r="U236" s="37" t="s">
        <v>65</v>
      </c>
      <c r="V236" s="319">
        <f>IFERROR(SUM(V232:V234),"0")</f>
        <v>23.5</v>
      </c>
      <c r="W236" s="319">
        <f>IFERROR(SUM(W232:W234),"0")</f>
        <v>25.2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hidden="1" customHeight="1" x14ac:dyDescent="0.25">
      <c r="A238" s="54" t="s">
        <v>388</v>
      </c>
      <c r="B238" s="54" t="s">
        <v>389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101</v>
      </c>
      <c r="L238" s="33" t="s">
        <v>130</v>
      </c>
      <c r="M238" s="32">
        <v>40</v>
      </c>
      <c r="N238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7"/>
      <c r="P238" s="337"/>
      <c r="Q238" s="337"/>
      <c r="R238" s="326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390</v>
      </c>
      <c r="B239" s="54" t="s">
        <v>391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101</v>
      </c>
      <c r="L239" s="33" t="s">
        <v>64</v>
      </c>
      <c r="M239" s="32">
        <v>40</v>
      </c>
      <c r="N239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7"/>
      <c r="P239" s="337"/>
      <c r="Q239" s="337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392</v>
      </c>
      <c r="B240" s="54" t="s">
        <v>393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101</v>
      </c>
      <c r="L240" s="33" t="s">
        <v>64</v>
      </c>
      <c r="M240" s="32">
        <v>40</v>
      </c>
      <c r="N240" s="4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7"/>
      <c r="P240" s="337"/>
      <c r="Q240" s="337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394</v>
      </c>
      <c r="B241" s="54" t="s">
        <v>395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130</v>
      </c>
      <c r="M241" s="32">
        <v>45</v>
      </c>
      <c r="N241" s="535" t="s">
        <v>396</v>
      </c>
      <c r="O241" s="337"/>
      <c r="P241" s="337"/>
      <c r="Q241" s="337"/>
      <c r="R241" s="326"/>
      <c r="S241" s="34"/>
      <c r="T241" s="34"/>
      <c r="U241" s="35" t="s">
        <v>65</v>
      </c>
      <c r="V241" s="317">
        <v>420</v>
      </c>
      <c r="W241" s="318">
        <f t="shared" si="13"/>
        <v>420</v>
      </c>
      <c r="X241" s="36">
        <f>IFERROR(IF(W241=0,"",ROUNDUP(W241/H241,0)*0.00753),"")</f>
        <v>1.506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00" t="s">
        <v>399</v>
      </c>
      <c r="O242" s="337"/>
      <c r="P242" s="337"/>
      <c r="Q242" s="337"/>
      <c r="R242" s="326"/>
      <c r="S242" s="34"/>
      <c r="T242" s="34"/>
      <c r="U242" s="35" t="s">
        <v>65</v>
      </c>
      <c r="V242" s="317">
        <v>210</v>
      </c>
      <c r="W242" s="318">
        <f t="shared" si="13"/>
        <v>210</v>
      </c>
      <c r="X242" s="36">
        <f>IFERROR(IF(W242=0,"",ROUNDUP(W242/H242,0)*0.00753),"")</f>
        <v>0.753</v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400</v>
      </c>
      <c r="B243" s="54" t="s">
        <v>401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7"/>
      <c r="P243" s="337"/>
      <c r="Q243" s="337"/>
      <c r="R243" s="326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402</v>
      </c>
      <c r="B244" s="54" t="s">
        <v>403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7"/>
      <c r="P244" s="337"/>
      <c r="Q244" s="337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404</v>
      </c>
      <c r="B245" s="54" t="s">
        <v>405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7"/>
      <c r="P245" s="337"/>
      <c r="Q245" s="337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406</v>
      </c>
      <c r="B246" s="54" t="s">
        <v>407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130</v>
      </c>
      <c r="M246" s="32">
        <v>40</v>
      </c>
      <c r="N246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7"/>
      <c r="P246" s="337"/>
      <c r="Q246" s="337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1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2"/>
      <c r="N247" s="333" t="s">
        <v>66</v>
      </c>
      <c r="O247" s="334"/>
      <c r="P247" s="334"/>
      <c r="Q247" s="334"/>
      <c r="R247" s="334"/>
      <c r="S247" s="334"/>
      <c r="T247" s="33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300</v>
      </c>
      <c r="W247" s="319">
        <f>IFERROR(W238/H238,"0")+IFERROR(W239/H239,"0")+IFERROR(W240/H240,"0")+IFERROR(W241/H241,"0")+IFERROR(W242/H242,"0")+IFERROR(W243/H243,"0")+IFERROR(W244/H244,"0")+IFERROR(W245/H245,"0")+IFERROR(W246/H246,"0")</f>
        <v>300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2.2589999999999999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2"/>
      <c r="N248" s="333" t="s">
        <v>66</v>
      </c>
      <c r="O248" s="334"/>
      <c r="P248" s="334"/>
      <c r="Q248" s="334"/>
      <c r="R248" s="334"/>
      <c r="S248" s="334"/>
      <c r="T248" s="335"/>
      <c r="U248" s="37" t="s">
        <v>65</v>
      </c>
      <c r="V248" s="319">
        <f>IFERROR(SUM(V238:V246),"0")</f>
        <v>630</v>
      </c>
      <c r="W248" s="319">
        <f>IFERROR(SUM(W238:W246),"0")</f>
        <v>630</v>
      </c>
      <c r="X248" s="37"/>
      <c r="Y248" s="320"/>
      <c r="Z248" s="320"/>
    </row>
    <row r="249" spans="1:53" ht="14.25" hidden="1" customHeight="1" x14ac:dyDescent="0.25">
      <c r="A249" s="323" t="s">
        <v>231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customHeight="1" x14ac:dyDescent="0.25">
      <c r="A250" s="54" t="s">
        <v>408</v>
      </c>
      <c r="B250" s="54" t="s">
        <v>409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101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7"/>
      <c r="P250" s="337"/>
      <c r="Q250" s="337"/>
      <c r="R250" s="326"/>
      <c r="S250" s="34"/>
      <c r="T250" s="34"/>
      <c r="U250" s="35" t="s">
        <v>65</v>
      </c>
      <c r="V250" s="317">
        <v>10</v>
      </c>
      <c r="W250" s="318">
        <f>IFERROR(IF(V250="",0,CEILING((V250/$H250),1)*$H250),"")</f>
        <v>16.8</v>
      </c>
      <c r="X250" s="36">
        <f>IFERROR(IF(W250=0,"",ROUNDUP(W250/H250,0)*0.02175),"")</f>
        <v>4.3499999999999997E-2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410</v>
      </c>
      <c r="B251" s="54" t="s">
        <v>411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101</v>
      </c>
      <c r="L251" s="33" t="s">
        <v>64</v>
      </c>
      <c r="M251" s="32">
        <v>30</v>
      </c>
      <c r="N251" s="3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7"/>
      <c r="P251" s="337"/>
      <c r="Q251" s="337"/>
      <c r="R251" s="326"/>
      <c r="S251" s="34"/>
      <c r="T251" s="34"/>
      <c r="U251" s="35" t="s">
        <v>65</v>
      </c>
      <c r="V251" s="317">
        <v>150</v>
      </c>
      <c r="W251" s="318">
        <f>IFERROR(IF(V251="",0,CEILING((V251/$H251),1)*$H251),"")</f>
        <v>156</v>
      </c>
      <c r="X251" s="36">
        <f>IFERROR(IF(W251=0,"",ROUNDUP(W251/H251,0)*0.02175),"")</f>
        <v>0.43499999999999994</v>
      </c>
      <c r="Y251" s="56"/>
      <c r="Z251" s="57"/>
      <c r="AD251" s="58"/>
      <c r="BA251" s="202" t="s">
        <v>1</v>
      </c>
    </row>
    <row r="252" spans="1:53" ht="16.5" customHeight="1" x14ac:dyDescent="0.25">
      <c r="A252" s="54" t="s">
        <v>412</v>
      </c>
      <c r="B252" s="54" t="s">
        <v>413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101</v>
      </c>
      <c r="L252" s="33" t="s">
        <v>64</v>
      </c>
      <c r="M252" s="32">
        <v>30</v>
      </c>
      <c r="N252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7"/>
      <c r="P252" s="337"/>
      <c r="Q252" s="337"/>
      <c r="R252" s="326"/>
      <c r="S252" s="34"/>
      <c r="T252" s="34"/>
      <c r="U252" s="35" t="s">
        <v>65</v>
      </c>
      <c r="V252" s="317">
        <v>10</v>
      </c>
      <c r="W252" s="318">
        <f>IFERROR(IF(V252="",0,CEILING((V252/$H252),1)*$H252),"")</f>
        <v>16.8</v>
      </c>
      <c r="X252" s="36">
        <f>IFERROR(IF(W252=0,"",ROUNDUP(W252/H252,0)*0.02175),"")</f>
        <v>4.3499999999999997E-2</v>
      </c>
      <c r="Y252" s="56"/>
      <c r="Z252" s="57"/>
      <c r="AD252" s="58"/>
      <c r="BA252" s="203" t="s">
        <v>1</v>
      </c>
    </row>
    <row r="253" spans="1:53" x14ac:dyDescent="0.2">
      <c r="A253" s="341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2"/>
      <c r="N253" s="333" t="s">
        <v>66</v>
      </c>
      <c r="O253" s="334"/>
      <c r="P253" s="334"/>
      <c r="Q253" s="334"/>
      <c r="R253" s="334"/>
      <c r="S253" s="334"/>
      <c r="T253" s="335"/>
      <c r="U253" s="37" t="s">
        <v>67</v>
      </c>
      <c r="V253" s="319">
        <f>IFERROR(V250/H250,"0")+IFERROR(V251/H251,"0")+IFERROR(V252/H252,"0")</f>
        <v>21.61172161172161</v>
      </c>
      <c r="W253" s="319">
        <f>IFERROR(W250/H250,"0")+IFERROR(W251/H251,"0")+IFERROR(W252/H252,"0")</f>
        <v>24</v>
      </c>
      <c r="X253" s="319">
        <f>IFERROR(IF(X250="",0,X250),"0")+IFERROR(IF(X251="",0,X251),"0")+IFERROR(IF(X252="",0,X252),"0")</f>
        <v>0.52199999999999991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2"/>
      <c r="N254" s="333" t="s">
        <v>66</v>
      </c>
      <c r="O254" s="334"/>
      <c r="P254" s="334"/>
      <c r="Q254" s="334"/>
      <c r="R254" s="334"/>
      <c r="S254" s="334"/>
      <c r="T254" s="335"/>
      <c r="U254" s="37" t="s">
        <v>65</v>
      </c>
      <c r="V254" s="319">
        <f>IFERROR(SUM(V250:V252),"0")</f>
        <v>170</v>
      </c>
      <c r="W254" s="319">
        <f>IFERROR(SUM(W250:W252),"0")</f>
        <v>189.60000000000002</v>
      </c>
      <c r="X254" s="37"/>
      <c r="Y254" s="320"/>
      <c r="Z254" s="320"/>
    </row>
    <row r="255" spans="1:53" ht="14.25" hidden="1" customHeight="1" x14ac:dyDescent="0.25">
      <c r="A255" s="323" t="s">
        <v>84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hidden="1" customHeight="1" x14ac:dyDescent="0.25">
      <c r="A256" s="54" t="s">
        <v>414</v>
      </c>
      <c r="B256" s="54" t="s">
        <v>415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87</v>
      </c>
      <c r="M256" s="32">
        <v>180</v>
      </c>
      <c r="N256" s="447" t="s">
        <v>416</v>
      </c>
      <c r="O256" s="337"/>
      <c r="P256" s="337"/>
      <c r="Q256" s="337"/>
      <c r="R256" s="326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417</v>
      </c>
      <c r="B257" s="54" t="s">
        <v>418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87</v>
      </c>
      <c r="M257" s="32">
        <v>180</v>
      </c>
      <c r="N257" s="627" t="s">
        <v>419</v>
      </c>
      <c r="O257" s="337"/>
      <c r="P257" s="337"/>
      <c r="Q257" s="337"/>
      <c r="R257" s="326"/>
      <c r="S257" s="34"/>
      <c r="T257" s="34"/>
      <c r="U257" s="35" t="s">
        <v>65</v>
      </c>
      <c r="V257" s="317">
        <v>20</v>
      </c>
      <c r="W257" s="318">
        <f>IFERROR(IF(V257="",0,CEILING((V257/$H257),1)*$H257),"")</f>
        <v>21.28</v>
      </c>
      <c r="X257" s="36">
        <f>IFERROR(IF(W257=0,"",ROUNDUP(W257/H257,0)*0.00753),"")</f>
        <v>5.271E-2</v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420</v>
      </c>
      <c r="B258" s="54" t="s">
        <v>421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87</v>
      </c>
      <c r="M258" s="32">
        <v>180</v>
      </c>
      <c r="N258" s="5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7"/>
      <c r="P258" s="337"/>
      <c r="Q258" s="337"/>
      <c r="R258" s="326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x14ac:dyDescent="0.2">
      <c r="A259" s="341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2"/>
      <c r="N259" s="333" t="s">
        <v>66</v>
      </c>
      <c r="O259" s="334"/>
      <c r="P259" s="334"/>
      <c r="Q259" s="334"/>
      <c r="R259" s="334"/>
      <c r="S259" s="334"/>
      <c r="T259" s="335"/>
      <c r="U259" s="37" t="s">
        <v>67</v>
      </c>
      <c r="V259" s="319">
        <f>IFERROR(V256/H256,"0")+IFERROR(V257/H257,"0")+IFERROR(V258/H258,"0")</f>
        <v>6.5789473684210522</v>
      </c>
      <c r="W259" s="319">
        <f>IFERROR(W256/H256,"0")+IFERROR(W257/H257,"0")+IFERROR(W258/H258,"0")</f>
        <v>7</v>
      </c>
      <c r="X259" s="319">
        <f>IFERROR(IF(X256="",0,X256),"0")+IFERROR(IF(X257="",0,X257),"0")+IFERROR(IF(X258="",0,X258),"0")</f>
        <v>5.271E-2</v>
      </c>
      <c r="Y259" s="320"/>
      <c r="Z259" s="320"/>
    </row>
    <row r="260" spans="1:53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2"/>
      <c r="N260" s="333" t="s">
        <v>66</v>
      </c>
      <c r="O260" s="334"/>
      <c r="P260" s="334"/>
      <c r="Q260" s="334"/>
      <c r="R260" s="334"/>
      <c r="S260" s="334"/>
      <c r="T260" s="335"/>
      <c r="U260" s="37" t="s">
        <v>65</v>
      </c>
      <c r="V260" s="319">
        <f>IFERROR(SUM(V256:V258),"0")</f>
        <v>20</v>
      </c>
      <c r="W260" s="319">
        <f>IFERROR(SUM(W256:W258),"0")</f>
        <v>21.28</v>
      </c>
      <c r="X260" s="37"/>
      <c r="Y260" s="320"/>
      <c r="Z260" s="320"/>
    </row>
    <row r="261" spans="1:53" ht="14.25" hidden="1" customHeight="1" x14ac:dyDescent="0.25">
      <c r="A261" s="323" t="s">
        <v>422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hidden="1" customHeight="1" x14ac:dyDescent="0.25">
      <c r="A262" s="54" t="s">
        <v>423</v>
      </c>
      <c r="B262" s="54" t="s">
        <v>424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425</v>
      </c>
      <c r="L262" s="33" t="s">
        <v>426</v>
      </c>
      <c r="M262" s="32">
        <v>730</v>
      </c>
      <c r="N262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7"/>
      <c r="P262" s="337"/>
      <c r="Q262" s="337"/>
      <c r="R262" s="326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425</v>
      </c>
      <c r="L263" s="33" t="s">
        <v>426</v>
      </c>
      <c r="M263" s="32">
        <v>730</v>
      </c>
      <c r="N263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7"/>
      <c r="P263" s="337"/>
      <c r="Q263" s="337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429</v>
      </c>
      <c r="B264" s="54" t="s">
        <v>430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425</v>
      </c>
      <c r="L264" s="33" t="s">
        <v>426</v>
      </c>
      <c r="M264" s="32">
        <v>730</v>
      </c>
      <c r="N264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7"/>
      <c r="P264" s="337"/>
      <c r="Q264" s="337"/>
      <c r="R264" s="326"/>
      <c r="S264" s="34"/>
      <c r="T264" s="34"/>
      <c r="U264" s="35" t="s">
        <v>65</v>
      </c>
      <c r="V264" s="317">
        <v>30</v>
      </c>
      <c r="W264" s="318">
        <f>IFERROR(IF(V264="",0,CEILING((V264/$H264),1)*$H264),"")</f>
        <v>30</v>
      </c>
      <c r="X264" s="36">
        <f>IFERROR(IF(W264=0,"",ROUNDUP(W264/H264,0)*0.00474),"")</f>
        <v>7.110000000000001E-2</v>
      </c>
      <c r="Y264" s="56"/>
      <c r="Z264" s="57"/>
      <c r="AD264" s="58"/>
      <c r="BA264" s="209" t="s">
        <v>1</v>
      </c>
    </row>
    <row r="265" spans="1:53" x14ac:dyDescent="0.2">
      <c r="A265" s="341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2"/>
      <c r="N265" s="333" t="s">
        <v>66</v>
      </c>
      <c r="O265" s="334"/>
      <c r="P265" s="334"/>
      <c r="Q265" s="334"/>
      <c r="R265" s="334"/>
      <c r="S265" s="334"/>
      <c r="T265" s="335"/>
      <c r="U265" s="37" t="s">
        <v>67</v>
      </c>
      <c r="V265" s="319">
        <f>IFERROR(V262/H262,"0")+IFERROR(V263/H263,"0")+IFERROR(V264/H264,"0")</f>
        <v>15</v>
      </c>
      <c r="W265" s="319">
        <f>IFERROR(W262/H262,"0")+IFERROR(W263/H263,"0")+IFERROR(W264/H264,"0")</f>
        <v>15</v>
      </c>
      <c r="X265" s="319">
        <f>IFERROR(IF(X262="",0,X262),"0")+IFERROR(IF(X263="",0,X263),"0")+IFERROR(IF(X264="",0,X264),"0")</f>
        <v>7.110000000000001E-2</v>
      </c>
      <c r="Y265" s="320"/>
      <c r="Z265" s="320"/>
    </row>
    <row r="266" spans="1:53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2"/>
      <c r="N266" s="333" t="s">
        <v>66</v>
      </c>
      <c r="O266" s="334"/>
      <c r="P266" s="334"/>
      <c r="Q266" s="334"/>
      <c r="R266" s="334"/>
      <c r="S266" s="334"/>
      <c r="T266" s="335"/>
      <c r="U266" s="37" t="s">
        <v>65</v>
      </c>
      <c r="V266" s="319">
        <f>IFERROR(SUM(V262:V264),"0")</f>
        <v>30</v>
      </c>
      <c r="W266" s="319">
        <f>IFERROR(SUM(W262:W264),"0")</f>
        <v>30</v>
      </c>
      <c r="X266" s="37"/>
      <c r="Y266" s="320"/>
      <c r="Z266" s="320"/>
    </row>
    <row r="267" spans="1:53" ht="16.5" hidden="1" customHeight="1" x14ac:dyDescent="0.25">
      <c r="A267" s="332" t="s">
        <v>431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106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customHeight="1" x14ac:dyDescent="0.25">
      <c r="A269" s="54" t="s">
        <v>432</v>
      </c>
      <c r="B269" s="54" t="s">
        <v>433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101</v>
      </c>
      <c r="L269" s="33" t="s">
        <v>102</v>
      </c>
      <c r="M269" s="32">
        <v>55</v>
      </c>
      <c r="N269" s="4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7"/>
      <c r="P269" s="337"/>
      <c r="Q269" s="337"/>
      <c r="R269" s="326"/>
      <c r="S269" s="34"/>
      <c r="T269" s="34"/>
      <c r="U269" s="35" t="s">
        <v>65</v>
      </c>
      <c r="V269" s="317">
        <v>50</v>
      </c>
      <c r="W269" s="318">
        <f t="shared" ref="W269:W275" si="14">IFERROR(IF(V269="",0,CEILING((V269/$H269),1)*$H269),"")</f>
        <v>54</v>
      </c>
      <c r="X269" s="36">
        <f>IFERROR(IF(W269=0,"",ROUNDUP(W269/H269,0)*0.02175),"")</f>
        <v>0.10874999999999999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434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101</v>
      </c>
      <c r="L270" s="33" t="s">
        <v>110</v>
      </c>
      <c r="M270" s="32">
        <v>55</v>
      </c>
      <c r="N270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435</v>
      </c>
      <c r="B271" s="54" t="s">
        <v>436</v>
      </c>
      <c r="C271" s="31">
        <v>4301011396</v>
      </c>
      <c r="D271" s="325">
        <v>4607091387452</v>
      </c>
      <c r="E271" s="326"/>
      <c r="F271" s="316">
        <v>1.35</v>
      </c>
      <c r="G271" s="32">
        <v>8</v>
      </c>
      <c r="H271" s="316">
        <v>10.8</v>
      </c>
      <c r="I271" s="316">
        <v>11.28</v>
      </c>
      <c r="J271" s="32">
        <v>48</v>
      </c>
      <c r="K271" s="32" t="s">
        <v>101</v>
      </c>
      <c r="L271" s="33" t="s">
        <v>110</v>
      </c>
      <c r="M271" s="32">
        <v>55</v>
      </c>
      <c r="N271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37"/>
      <c r="P271" s="337"/>
      <c r="Q271" s="337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IFERROR(IF(W271=0,"",ROUNDUP(W271/H271,0)*0.02039),"")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435</v>
      </c>
      <c r="B272" s="54" t="s">
        <v>437</v>
      </c>
      <c r="C272" s="31">
        <v>4301011619</v>
      </c>
      <c r="D272" s="325">
        <v>4607091387452</v>
      </c>
      <c r="E272" s="326"/>
      <c r="F272" s="316">
        <v>1.45</v>
      </c>
      <c r="G272" s="32">
        <v>8</v>
      </c>
      <c r="H272" s="316">
        <v>11.6</v>
      </c>
      <c r="I272" s="316">
        <v>12.08</v>
      </c>
      <c r="J272" s="32">
        <v>56</v>
      </c>
      <c r="K272" s="32" t="s">
        <v>101</v>
      </c>
      <c r="L272" s="33" t="s">
        <v>102</v>
      </c>
      <c r="M272" s="32">
        <v>55</v>
      </c>
      <c r="N272" s="351" t="s">
        <v>438</v>
      </c>
      <c r="O272" s="337"/>
      <c r="P272" s="337"/>
      <c r="Q272" s="337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439</v>
      </c>
      <c r="B273" s="54" t="s">
        <v>440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101</v>
      </c>
      <c r="L273" s="33" t="s">
        <v>102</v>
      </c>
      <c r="M273" s="32">
        <v>55</v>
      </c>
      <c r="N273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7"/>
      <c r="P273" s="337"/>
      <c r="Q273" s="337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102</v>
      </c>
      <c r="M274" s="32">
        <v>55</v>
      </c>
      <c r="N274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7"/>
      <c r="P274" s="337"/>
      <c r="Q274" s="337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7"/>
      <c r="P275" s="337"/>
      <c r="Q275" s="337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1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2"/>
      <c r="N276" s="333" t="s">
        <v>66</v>
      </c>
      <c r="O276" s="334"/>
      <c r="P276" s="334"/>
      <c r="Q276" s="334"/>
      <c r="R276" s="334"/>
      <c r="S276" s="334"/>
      <c r="T276" s="33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4.6296296296296298</v>
      </c>
      <c r="W276" s="319">
        <f>IFERROR(W269/H269,"0")+IFERROR(W270/H270,"0")+IFERROR(W271/H271,"0")+IFERROR(W272/H272,"0")+IFERROR(W273/H273,"0")+IFERROR(W274/H274,"0")+IFERROR(W275/H275,"0")</f>
        <v>5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0.10874999999999999</v>
      </c>
      <c r="Y276" s="320"/>
      <c r="Z276" s="320"/>
    </row>
    <row r="277" spans="1:53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2"/>
      <c r="N277" s="333" t="s">
        <v>66</v>
      </c>
      <c r="O277" s="334"/>
      <c r="P277" s="334"/>
      <c r="Q277" s="334"/>
      <c r="R277" s="334"/>
      <c r="S277" s="334"/>
      <c r="T277" s="335"/>
      <c r="U277" s="37" t="s">
        <v>65</v>
      </c>
      <c r="V277" s="319">
        <f>IFERROR(SUM(V269:V275),"0")</f>
        <v>50</v>
      </c>
      <c r="W277" s="319">
        <f>IFERROR(SUM(W269:W275),"0")</f>
        <v>54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445</v>
      </c>
      <c r="B279" s="54" t="s">
        <v>446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7"/>
      <c r="P279" s="337"/>
      <c r="Q279" s="337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447</v>
      </c>
      <c r="B280" s="54" t="s">
        <v>448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7"/>
      <c r="P280" s="337"/>
      <c r="Q280" s="337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1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2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2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32" t="s">
        <v>449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customHeight="1" x14ac:dyDescent="0.25">
      <c r="A285" s="54" t="s">
        <v>450</v>
      </c>
      <c r="B285" s="54" t="s">
        <v>451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7"/>
      <c r="P285" s="337"/>
      <c r="Q285" s="337"/>
      <c r="R285" s="326"/>
      <c r="S285" s="34"/>
      <c r="T285" s="34"/>
      <c r="U285" s="35" t="s">
        <v>65</v>
      </c>
      <c r="V285" s="317">
        <v>9</v>
      </c>
      <c r="W285" s="318">
        <f>IFERROR(IF(V285="",0,CEILING((V285/$H285),1)*$H285),"")</f>
        <v>9</v>
      </c>
      <c r="X285" s="36">
        <f>IFERROR(IF(W285=0,"",ROUNDUP(W285/H285,0)*0.00753),"")</f>
        <v>3.7650000000000003E-2</v>
      </c>
      <c r="Y285" s="56"/>
      <c r="Z285" s="57"/>
      <c r="AD285" s="58"/>
      <c r="BA285" s="219" t="s">
        <v>1</v>
      </c>
    </row>
    <row r="286" spans="1:53" x14ac:dyDescent="0.2">
      <c r="A286" s="341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2"/>
      <c r="N286" s="333" t="s">
        <v>66</v>
      </c>
      <c r="O286" s="334"/>
      <c r="P286" s="334"/>
      <c r="Q286" s="334"/>
      <c r="R286" s="334"/>
      <c r="S286" s="334"/>
      <c r="T286" s="335"/>
      <c r="U286" s="37" t="s">
        <v>67</v>
      </c>
      <c r="V286" s="319">
        <f>IFERROR(V285/H285,"0")</f>
        <v>5</v>
      </c>
      <c r="W286" s="319">
        <f>IFERROR(W285/H285,"0")</f>
        <v>5</v>
      </c>
      <c r="X286" s="319">
        <f>IFERROR(IF(X285="",0,X285),"0")</f>
        <v>3.7650000000000003E-2</v>
      </c>
      <c r="Y286" s="320"/>
      <c r="Z286" s="320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2"/>
      <c r="N287" s="333" t="s">
        <v>66</v>
      </c>
      <c r="O287" s="334"/>
      <c r="P287" s="334"/>
      <c r="Q287" s="334"/>
      <c r="R287" s="334"/>
      <c r="S287" s="334"/>
      <c r="T287" s="335"/>
      <c r="U287" s="37" t="s">
        <v>65</v>
      </c>
      <c r="V287" s="319">
        <f>IFERROR(SUM(V285:V285),"0")</f>
        <v>9</v>
      </c>
      <c r="W287" s="319">
        <f>IFERROR(SUM(W285:W285),"0")</f>
        <v>9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hidden="1" customHeight="1" x14ac:dyDescent="0.25">
      <c r="A289" s="54" t="s">
        <v>452</v>
      </c>
      <c r="B289" s="54" t="s">
        <v>453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101</v>
      </c>
      <c r="L289" s="33" t="s">
        <v>64</v>
      </c>
      <c r="M289" s="32">
        <v>45</v>
      </c>
      <c r="N289" s="5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7"/>
      <c r="P289" s="337"/>
      <c r="Q289" s="337"/>
      <c r="R289" s="326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1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2"/>
      <c r="N290" s="333" t="s">
        <v>66</v>
      </c>
      <c r="O290" s="334"/>
      <c r="P290" s="334"/>
      <c r="Q290" s="334"/>
      <c r="R290" s="334"/>
      <c r="S290" s="334"/>
      <c r="T290" s="33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2"/>
      <c r="N291" s="333" t="s">
        <v>66</v>
      </c>
      <c r="O291" s="334"/>
      <c r="P291" s="334"/>
      <c r="Q291" s="334"/>
      <c r="R291" s="334"/>
      <c r="S291" s="334"/>
      <c r="T291" s="33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3" t="s">
        <v>231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customHeight="1" x14ac:dyDescent="0.25">
      <c r="A293" s="54" t="s">
        <v>454</v>
      </c>
      <c r="B293" s="54" t="s">
        <v>455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7"/>
      <c r="P293" s="337"/>
      <c r="Q293" s="337"/>
      <c r="R293" s="326"/>
      <c r="S293" s="34"/>
      <c r="T293" s="34"/>
      <c r="U293" s="35" t="s">
        <v>65</v>
      </c>
      <c r="V293" s="317">
        <v>11.4</v>
      </c>
      <c r="W293" s="318">
        <f>IFERROR(IF(V293="",0,CEILING((V293/$H293),1)*$H293),"")</f>
        <v>11.399999999999999</v>
      </c>
      <c r="X293" s="36">
        <f>IFERROR(IF(W293=0,"",ROUNDUP(W293/H293,0)*0.00753),"")</f>
        <v>3.7650000000000003E-2</v>
      </c>
      <c r="Y293" s="56"/>
      <c r="Z293" s="57"/>
      <c r="AD293" s="58"/>
      <c r="BA293" s="221" t="s">
        <v>1</v>
      </c>
    </row>
    <row r="294" spans="1:53" x14ac:dyDescent="0.2">
      <c r="A294" s="341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2"/>
      <c r="N294" s="333" t="s">
        <v>66</v>
      </c>
      <c r="O294" s="334"/>
      <c r="P294" s="334"/>
      <c r="Q294" s="334"/>
      <c r="R294" s="334"/>
      <c r="S294" s="334"/>
      <c r="T294" s="335"/>
      <c r="U294" s="37" t="s">
        <v>67</v>
      </c>
      <c r="V294" s="319">
        <f>IFERROR(V293/H293,"0")</f>
        <v>5.0000000000000009</v>
      </c>
      <c r="W294" s="319">
        <f>IFERROR(W293/H293,"0")</f>
        <v>5</v>
      </c>
      <c r="X294" s="319">
        <f>IFERROR(IF(X293="",0,X293),"0")</f>
        <v>3.7650000000000003E-2</v>
      </c>
      <c r="Y294" s="320"/>
      <c r="Z294" s="320"/>
    </row>
    <row r="295" spans="1:53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2"/>
      <c r="N295" s="333" t="s">
        <v>66</v>
      </c>
      <c r="O295" s="334"/>
      <c r="P295" s="334"/>
      <c r="Q295" s="334"/>
      <c r="R295" s="334"/>
      <c r="S295" s="334"/>
      <c r="T295" s="335"/>
      <c r="U295" s="37" t="s">
        <v>65</v>
      </c>
      <c r="V295" s="319">
        <f>IFERROR(SUM(V293:V293),"0")</f>
        <v>11.4</v>
      </c>
      <c r="W295" s="319">
        <f>IFERROR(SUM(W293:W293),"0")</f>
        <v>11.399999999999999</v>
      </c>
      <c r="X295" s="37"/>
      <c r="Y295" s="320"/>
      <c r="Z295" s="320"/>
    </row>
    <row r="296" spans="1:53" ht="14.25" hidden="1" customHeight="1" x14ac:dyDescent="0.25">
      <c r="A296" s="323" t="s">
        <v>84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customHeight="1" x14ac:dyDescent="0.25">
      <c r="A297" s="54" t="s">
        <v>456</v>
      </c>
      <c r="B297" s="54" t="s">
        <v>457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87</v>
      </c>
      <c r="M297" s="32">
        <v>180</v>
      </c>
      <c r="N297" s="3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7"/>
      <c r="P297" s="337"/>
      <c r="Q297" s="337"/>
      <c r="R297" s="326"/>
      <c r="S297" s="34"/>
      <c r="T297" s="34"/>
      <c r="U297" s="35" t="s">
        <v>65</v>
      </c>
      <c r="V297" s="317">
        <v>8.5</v>
      </c>
      <c r="W297" s="318">
        <f>IFERROR(IF(V297="",0,CEILING((V297/$H297),1)*$H297),"")</f>
        <v>10.199999999999999</v>
      </c>
      <c r="X297" s="36">
        <f>IFERROR(IF(W297=0,"",ROUNDUP(W297/H297,0)*0.00753),"")</f>
        <v>3.0120000000000001E-2</v>
      </c>
      <c r="Y297" s="56"/>
      <c r="Z297" s="57"/>
      <c r="AD297" s="58"/>
      <c r="BA297" s="222" t="s">
        <v>1</v>
      </c>
    </row>
    <row r="298" spans="1:53" x14ac:dyDescent="0.2">
      <c r="A298" s="341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2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19">
        <f>IFERROR(V297/H297,"0")</f>
        <v>3.3333333333333335</v>
      </c>
      <c r="W298" s="319">
        <f>IFERROR(W297/H297,"0")</f>
        <v>4</v>
      </c>
      <c r="X298" s="319">
        <f>IFERROR(IF(X297="",0,X297),"0")</f>
        <v>3.0120000000000001E-2</v>
      </c>
      <c r="Y298" s="320"/>
      <c r="Z298" s="320"/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2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19">
        <f>IFERROR(SUM(V297:V297),"0")</f>
        <v>8.5</v>
      </c>
      <c r="W299" s="319">
        <f>IFERROR(SUM(W297:W297),"0")</f>
        <v>10.199999999999999</v>
      </c>
      <c r="X299" s="37"/>
      <c r="Y299" s="320"/>
      <c r="Z299" s="320"/>
    </row>
    <row r="300" spans="1:53" ht="27.75" hidden="1" customHeight="1" x14ac:dyDescent="0.2">
      <c r="A300" s="358" t="s">
        <v>458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48"/>
      <c r="Z300" s="48"/>
    </row>
    <row r="301" spans="1:53" ht="16.5" hidden="1" customHeight="1" x14ac:dyDescent="0.25">
      <c r="A301" s="332" t="s">
        <v>459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106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customHeight="1" x14ac:dyDescent="0.25">
      <c r="A303" s="54" t="s">
        <v>460</v>
      </c>
      <c r="B303" s="54" t="s">
        <v>461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101</v>
      </c>
      <c r="L303" s="33" t="s">
        <v>64</v>
      </c>
      <c r="M303" s="32">
        <v>60</v>
      </c>
      <c r="N303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7"/>
      <c r="P303" s="337"/>
      <c r="Q303" s="337"/>
      <c r="R303" s="326"/>
      <c r="S303" s="34"/>
      <c r="T303" s="34"/>
      <c r="U303" s="35" t="s">
        <v>65</v>
      </c>
      <c r="V303" s="317">
        <v>3500</v>
      </c>
      <c r="W303" s="318">
        <f t="shared" ref="W303:W310" si="15">IFERROR(IF(V303="",0,CEILING((V303/$H303),1)*$H303),"")</f>
        <v>3510</v>
      </c>
      <c r="X303" s="36">
        <f>IFERROR(IF(W303=0,"",ROUNDUP(W303/H303,0)*0.02175),"")</f>
        <v>5.0894999999999992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460</v>
      </c>
      <c r="B304" s="54" t="s">
        <v>462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101</v>
      </c>
      <c r="L304" s="33" t="s">
        <v>110</v>
      </c>
      <c r="M304" s="32">
        <v>60</v>
      </c>
      <c r="N30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463</v>
      </c>
      <c r="B305" s="54" t="s">
        <v>464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101</v>
      </c>
      <c r="L305" s="33" t="s">
        <v>64</v>
      </c>
      <c r="M305" s="32">
        <v>60</v>
      </c>
      <c r="N305" s="5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7"/>
      <c r="P305" s="337"/>
      <c r="Q305" s="337"/>
      <c r="R305" s="326"/>
      <c r="S305" s="34"/>
      <c r="T305" s="34"/>
      <c r="U305" s="35" t="s">
        <v>65</v>
      </c>
      <c r="V305" s="317">
        <v>1200</v>
      </c>
      <c r="W305" s="318">
        <f t="shared" si="15"/>
        <v>1200</v>
      </c>
      <c r="X305" s="36">
        <f>IFERROR(IF(W305=0,"",ROUNDUP(W305/H305,0)*0.02175),"")</f>
        <v>1.7399999999999998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465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101</v>
      </c>
      <c r="L306" s="33" t="s">
        <v>110</v>
      </c>
      <c r="M306" s="32">
        <v>60</v>
      </c>
      <c r="N306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466</v>
      </c>
      <c r="B307" s="54" t="s">
        <v>467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101</v>
      </c>
      <c r="L307" s="33" t="s">
        <v>64</v>
      </c>
      <c r="M307" s="32">
        <v>60</v>
      </c>
      <c r="N307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7"/>
      <c r="P307" s="337"/>
      <c r="Q307" s="337"/>
      <c r="R307" s="326"/>
      <c r="S307" s="34"/>
      <c r="T307" s="34"/>
      <c r="U307" s="35" t="s">
        <v>65</v>
      </c>
      <c r="V307" s="317">
        <v>1000</v>
      </c>
      <c r="W307" s="318">
        <f t="shared" si="15"/>
        <v>1005</v>
      </c>
      <c r="X307" s="36">
        <f>IFERROR(IF(W307=0,"",ROUNDUP(W307/H307,0)*0.02175),"")</f>
        <v>1.4572499999999999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466</v>
      </c>
      <c r="B308" s="54" t="s">
        <v>468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101</v>
      </c>
      <c r="L308" s="33" t="s">
        <v>110</v>
      </c>
      <c r="M308" s="32">
        <v>60</v>
      </c>
      <c r="N308" s="505" t="s">
        <v>469</v>
      </c>
      <c r="O308" s="337"/>
      <c r="P308" s="337"/>
      <c r="Q308" s="337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470</v>
      </c>
      <c r="B309" s="54" t="s">
        <v>471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7"/>
      <c r="P309" s="337"/>
      <c r="Q309" s="337"/>
      <c r="R309" s="326"/>
      <c r="S309" s="34"/>
      <c r="T309" s="34"/>
      <c r="U309" s="35" t="s">
        <v>65</v>
      </c>
      <c r="V309" s="317">
        <v>100</v>
      </c>
      <c r="W309" s="318">
        <f t="shared" si="15"/>
        <v>100</v>
      </c>
      <c r="X309" s="36">
        <f>IFERROR(IF(W309=0,"",ROUNDUP(W309/H309,0)*0.00937),"")</f>
        <v>0.18740000000000001</v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472</v>
      </c>
      <c r="B310" s="54" t="s">
        <v>473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7"/>
      <c r="P310" s="337"/>
      <c r="Q310" s="337"/>
      <c r="R310" s="326"/>
      <c r="S310" s="34"/>
      <c r="T310" s="34"/>
      <c r="U310" s="35" t="s">
        <v>65</v>
      </c>
      <c r="V310" s="317">
        <v>10</v>
      </c>
      <c r="W310" s="318">
        <f t="shared" si="15"/>
        <v>10</v>
      </c>
      <c r="X310" s="36">
        <f>IFERROR(IF(W310=0,"",ROUNDUP(W310/H310,0)*0.00937),"")</f>
        <v>1.874E-2</v>
      </c>
      <c r="Y310" s="56"/>
      <c r="Z310" s="57"/>
      <c r="AD310" s="58"/>
      <c r="BA310" s="230" t="s">
        <v>1</v>
      </c>
    </row>
    <row r="311" spans="1:53" x14ac:dyDescent="0.2">
      <c r="A311" s="341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2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402.00000000000006</v>
      </c>
      <c r="W311" s="319">
        <f>IFERROR(W303/H303,"0")+IFERROR(W304/H304,"0")+IFERROR(W305/H305,"0")+IFERROR(W306/H306,"0")+IFERROR(W307/H307,"0")+IFERROR(W308/H308,"0")+IFERROR(W309/H309,"0")+IFERROR(W310/H310,"0")</f>
        <v>403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8.4928899999999992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2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19">
        <f>IFERROR(SUM(V303:V310),"0")</f>
        <v>5810</v>
      </c>
      <c r="W312" s="319">
        <f>IFERROR(SUM(W303:W310),"0")</f>
        <v>5825</v>
      </c>
      <c r="X312" s="37"/>
      <c r="Y312" s="320"/>
      <c r="Z312" s="320"/>
    </row>
    <row r="313" spans="1:53" ht="14.25" hidden="1" customHeight="1" x14ac:dyDescent="0.25">
      <c r="A313" s="323" t="s">
        <v>98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474</v>
      </c>
      <c r="B314" s="54" t="s">
        <v>475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101</v>
      </c>
      <c r="L314" s="33" t="s">
        <v>102</v>
      </c>
      <c r="M314" s="32">
        <v>50</v>
      </c>
      <c r="N31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7"/>
      <c r="P314" s="337"/>
      <c r="Q314" s="337"/>
      <c r="R314" s="326"/>
      <c r="S314" s="34"/>
      <c r="T314" s="34"/>
      <c r="U314" s="35" t="s">
        <v>65</v>
      </c>
      <c r="V314" s="317">
        <v>1500</v>
      </c>
      <c r="W314" s="318">
        <f>IFERROR(IF(V314="",0,CEILING((V314/$H314),1)*$H314),"")</f>
        <v>1500</v>
      </c>
      <c r="X314" s="36">
        <f>IFERROR(IF(W314=0,"",ROUNDUP(W314/H314,0)*0.02175),"")</f>
        <v>2.1749999999999998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476</v>
      </c>
      <c r="B315" s="54" t="s">
        <v>477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101</v>
      </c>
      <c r="L315" s="33" t="s">
        <v>130</v>
      </c>
      <c r="M315" s="32">
        <v>50</v>
      </c>
      <c r="N315" s="651" t="s">
        <v>478</v>
      </c>
      <c r="O315" s="337"/>
      <c r="P315" s="337"/>
      <c r="Q315" s="337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customHeight="1" x14ac:dyDescent="0.25">
      <c r="A316" s="54" t="s">
        <v>479</v>
      </c>
      <c r="B316" s="54" t="s">
        <v>480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102</v>
      </c>
      <c r="M316" s="32">
        <v>50</v>
      </c>
      <c r="N316" s="4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7"/>
      <c r="P316" s="337"/>
      <c r="Q316" s="337"/>
      <c r="R316" s="326"/>
      <c r="S316" s="34"/>
      <c r="T316" s="34"/>
      <c r="U316" s="35" t="s">
        <v>65</v>
      </c>
      <c r="V316" s="317">
        <v>12</v>
      </c>
      <c r="W316" s="318">
        <f>IFERROR(IF(V316="",0,CEILING((V316/$H316),1)*$H316),"")</f>
        <v>12</v>
      </c>
      <c r="X316" s="36">
        <f>IFERROR(IF(W316=0,"",ROUNDUP(W316/H316,0)*0.00937),"")</f>
        <v>2.811E-2</v>
      </c>
      <c r="Y316" s="56"/>
      <c r="Z316" s="57"/>
      <c r="AD316" s="58"/>
      <c r="BA316" s="233" t="s">
        <v>1</v>
      </c>
    </row>
    <row r="317" spans="1:53" x14ac:dyDescent="0.2">
      <c r="A317" s="341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2"/>
      <c r="N317" s="333" t="s">
        <v>66</v>
      </c>
      <c r="O317" s="334"/>
      <c r="P317" s="334"/>
      <c r="Q317" s="334"/>
      <c r="R317" s="334"/>
      <c r="S317" s="334"/>
      <c r="T317" s="335"/>
      <c r="U317" s="37" t="s">
        <v>67</v>
      </c>
      <c r="V317" s="319">
        <f>IFERROR(V314/H314,"0")+IFERROR(V315/H315,"0")+IFERROR(V316/H316,"0")</f>
        <v>103</v>
      </c>
      <c r="W317" s="319">
        <f>IFERROR(W314/H314,"0")+IFERROR(W315/H315,"0")+IFERROR(W316/H316,"0")</f>
        <v>103</v>
      </c>
      <c r="X317" s="319">
        <f>IFERROR(IF(X314="",0,X314),"0")+IFERROR(IF(X315="",0,X315),"0")+IFERROR(IF(X316="",0,X316),"0")</f>
        <v>2.2031099999999997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2"/>
      <c r="N318" s="333" t="s">
        <v>66</v>
      </c>
      <c r="O318" s="334"/>
      <c r="P318" s="334"/>
      <c r="Q318" s="334"/>
      <c r="R318" s="334"/>
      <c r="S318" s="334"/>
      <c r="T318" s="335"/>
      <c r="U318" s="37" t="s">
        <v>65</v>
      </c>
      <c r="V318" s="319">
        <f>IFERROR(SUM(V314:V316),"0")</f>
        <v>1512</v>
      </c>
      <c r="W318" s="319">
        <f>IFERROR(SUM(W314:W316),"0")</f>
        <v>1512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hidden="1" customHeight="1" x14ac:dyDescent="0.25">
      <c r="A320" s="54" t="s">
        <v>481</v>
      </c>
      <c r="B320" s="54" t="s">
        <v>482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101</v>
      </c>
      <c r="L320" s="33" t="s">
        <v>64</v>
      </c>
      <c r="M320" s="32">
        <v>35</v>
      </c>
      <c r="N320" s="3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7"/>
      <c r="P320" s="337"/>
      <c r="Q320" s="337"/>
      <c r="R320" s="326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41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2"/>
      <c r="N321" s="333" t="s">
        <v>66</v>
      </c>
      <c r="O321" s="334"/>
      <c r="P321" s="334"/>
      <c r="Q321" s="334"/>
      <c r="R321" s="334"/>
      <c r="S321" s="334"/>
      <c r="T321" s="335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2"/>
      <c r="N322" s="333" t="s">
        <v>66</v>
      </c>
      <c r="O322" s="334"/>
      <c r="P322" s="334"/>
      <c r="Q322" s="334"/>
      <c r="R322" s="334"/>
      <c r="S322" s="334"/>
      <c r="T322" s="335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3" t="s">
        <v>231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customHeight="1" x14ac:dyDescent="0.25">
      <c r="A324" s="54" t="s">
        <v>483</v>
      </c>
      <c r="B324" s="54" t="s">
        <v>484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101</v>
      </c>
      <c r="L324" s="33" t="s">
        <v>64</v>
      </c>
      <c r="M324" s="32">
        <v>30</v>
      </c>
      <c r="N324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7"/>
      <c r="P324" s="337"/>
      <c r="Q324" s="337"/>
      <c r="R324" s="326"/>
      <c r="S324" s="34"/>
      <c r="T324" s="34"/>
      <c r="U324" s="35" t="s">
        <v>65</v>
      </c>
      <c r="V324" s="317">
        <v>20</v>
      </c>
      <c r="W324" s="318">
        <f>IFERROR(IF(V324="",0,CEILING((V324/$H324),1)*$H324),"")</f>
        <v>23.4</v>
      </c>
      <c r="X324" s="36">
        <f>IFERROR(IF(W324=0,"",ROUNDUP(W324/H324,0)*0.02175),"")</f>
        <v>6.5250000000000002E-2</v>
      </c>
      <c r="Y324" s="56"/>
      <c r="Z324" s="57"/>
      <c r="AD324" s="58"/>
      <c r="BA324" s="235" t="s">
        <v>1</v>
      </c>
    </row>
    <row r="325" spans="1:53" x14ac:dyDescent="0.2">
      <c r="A325" s="341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2"/>
      <c r="N325" s="333" t="s">
        <v>66</v>
      </c>
      <c r="O325" s="334"/>
      <c r="P325" s="334"/>
      <c r="Q325" s="334"/>
      <c r="R325" s="334"/>
      <c r="S325" s="334"/>
      <c r="T325" s="335"/>
      <c r="U325" s="37" t="s">
        <v>67</v>
      </c>
      <c r="V325" s="319">
        <f>IFERROR(V324/H324,"0")</f>
        <v>2.5641025641025643</v>
      </c>
      <c r="W325" s="319">
        <f>IFERROR(W324/H324,"0")</f>
        <v>3</v>
      </c>
      <c r="X325" s="319">
        <f>IFERROR(IF(X324="",0,X324),"0")</f>
        <v>6.5250000000000002E-2</v>
      </c>
      <c r="Y325" s="320"/>
      <c r="Z325" s="320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2"/>
      <c r="N326" s="333" t="s">
        <v>66</v>
      </c>
      <c r="O326" s="334"/>
      <c r="P326" s="334"/>
      <c r="Q326" s="334"/>
      <c r="R326" s="334"/>
      <c r="S326" s="334"/>
      <c r="T326" s="335"/>
      <c r="U326" s="37" t="s">
        <v>65</v>
      </c>
      <c r="V326" s="319">
        <f>IFERROR(SUM(V324:V324),"0")</f>
        <v>20</v>
      </c>
      <c r="W326" s="319">
        <f>IFERROR(SUM(W324:W324),"0")</f>
        <v>23.4</v>
      </c>
      <c r="X326" s="37"/>
      <c r="Y326" s="320"/>
      <c r="Z326" s="320"/>
    </row>
    <row r="327" spans="1:53" ht="16.5" hidden="1" customHeight="1" x14ac:dyDescent="0.25">
      <c r="A327" s="332" t="s">
        <v>485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106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customHeight="1" x14ac:dyDescent="0.25">
      <c r="A329" s="54" t="s">
        <v>486</v>
      </c>
      <c r="B329" s="54" t="s">
        <v>487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101</v>
      </c>
      <c r="L329" s="33" t="s">
        <v>64</v>
      </c>
      <c r="M329" s="32">
        <v>60</v>
      </c>
      <c r="N329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7"/>
      <c r="P329" s="337"/>
      <c r="Q329" s="337"/>
      <c r="R329" s="326"/>
      <c r="S329" s="34"/>
      <c r="T329" s="34"/>
      <c r="U329" s="35" t="s">
        <v>65</v>
      </c>
      <c r="V329" s="317">
        <v>100</v>
      </c>
      <c r="W329" s="318">
        <f>IFERROR(IF(V329="",0,CEILING((V329/$H329),1)*$H329),"")</f>
        <v>108</v>
      </c>
      <c r="X329" s="36">
        <f>IFERROR(IF(W329=0,"",ROUNDUP(W329/H329,0)*0.02175),"")</f>
        <v>0.19574999999999998</v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488</v>
      </c>
      <c r="B330" s="54" t="s">
        <v>489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101</v>
      </c>
      <c r="L330" s="33" t="s">
        <v>102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7"/>
      <c r="P330" s="337"/>
      <c r="Q330" s="337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490</v>
      </c>
      <c r="B331" s="54" t="s">
        <v>491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101</v>
      </c>
      <c r="L331" s="33" t="s">
        <v>64</v>
      </c>
      <c r="M331" s="32">
        <v>60</v>
      </c>
      <c r="N331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7"/>
      <c r="P331" s="337"/>
      <c r="Q331" s="337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492</v>
      </c>
      <c r="B332" s="54" t="s">
        <v>493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7"/>
      <c r="P332" s="337"/>
      <c r="Q332" s="337"/>
      <c r="R332" s="326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x14ac:dyDescent="0.2">
      <c r="A333" s="341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2"/>
      <c r="N333" s="333" t="s">
        <v>66</v>
      </c>
      <c r="O333" s="334"/>
      <c r="P333" s="334"/>
      <c r="Q333" s="334"/>
      <c r="R333" s="334"/>
      <c r="S333" s="334"/>
      <c r="T333" s="335"/>
      <c r="U333" s="37" t="s">
        <v>67</v>
      </c>
      <c r="V333" s="319">
        <f>IFERROR(V329/H329,"0")+IFERROR(V330/H330,"0")+IFERROR(V331/H331,"0")+IFERROR(V332/H332,"0")</f>
        <v>8.3333333333333339</v>
      </c>
      <c r="W333" s="319">
        <f>IFERROR(W329/H329,"0")+IFERROR(W330/H330,"0")+IFERROR(W331/H331,"0")+IFERROR(W332/H332,"0")</f>
        <v>9</v>
      </c>
      <c r="X333" s="319">
        <f>IFERROR(IF(X329="",0,X329),"0")+IFERROR(IF(X330="",0,X330),"0")+IFERROR(IF(X331="",0,X331),"0")+IFERROR(IF(X332="",0,X332),"0")</f>
        <v>0.19574999999999998</v>
      </c>
      <c r="Y333" s="320"/>
      <c r="Z333" s="320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2"/>
      <c r="N334" s="333" t="s">
        <v>66</v>
      </c>
      <c r="O334" s="334"/>
      <c r="P334" s="334"/>
      <c r="Q334" s="334"/>
      <c r="R334" s="334"/>
      <c r="S334" s="334"/>
      <c r="T334" s="335"/>
      <c r="U334" s="37" t="s">
        <v>65</v>
      </c>
      <c r="V334" s="319">
        <f>IFERROR(SUM(V329:V332),"0")</f>
        <v>100</v>
      </c>
      <c r="W334" s="319">
        <f>IFERROR(SUM(W329:W332),"0")</f>
        <v>108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494</v>
      </c>
      <c r="B336" s="54" t="s">
        <v>495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7"/>
      <c r="P336" s="337"/>
      <c r="Q336" s="337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496</v>
      </c>
      <c r="B337" s="54" t="s">
        <v>497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176</v>
      </c>
      <c r="L337" s="33" t="s">
        <v>64</v>
      </c>
      <c r="M337" s="32">
        <v>35</v>
      </c>
      <c r="N33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7"/>
      <c r="P337" s="337"/>
      <c r="Q337" s="337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1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2"/>
      <c r="N338" s="333" t="s">
        <v>66</v>
      </c>
      <c r="O338" s="334"/>
      <c r="P338" s="334"/>
      <c r="Q338" s="334"/>
      <c r="R338" s="334"/>
      <c r="S338" s="334"/>
      <c r="T338" s="33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2"/>
      <c r="N339" s="333" t="s">
        <v>66</v>
      </c>
      <c r="O339" s="334"/>
      <c r="P339" s="334"/>
      <c r="Q339" s="334"/>
      <c r="R339" s="334"/>
      <c r="S339" s="334"/>
      <c r="T339" s="33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customHeight="1" x14ac:dyDescent="0.25">
      <c r="A341" s="54" t="s">
        <v>498</v>
      </c>
      <c r="B341" s="54" t="s">
        <v>499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101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7"/>
      <c r="P341" s="337"/>
      <c r="Q341" s="337"/>
      <c r="R341" s="326"/>
      <c r="S341" s="34"/>
      <c r="T341" s="34"/>
      <c r="U341" s="35" t="s">
        <v>65</v>
      </c>
      <c r="V341" s="317">
        <v>20</v>
      </c>
      <c r="W341" s="318">
        <f>IFERROR(IF(V341="",0,CEILING((V341/$H341),1)*$H341),"")</f>
        <v>23.4</v>
      </c>
      <c r="X341" s="36">
        <f>IFERROR(IF(W341=0,"",ROUNDUP(W341/H341,0)*0.02175),"")</f>
        <v>6.5250000000000002E-2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500</v>
      </c>
      <c r="B342" s="54" t="s">
        <v>501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101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7"/>
      <c r="P342" s="337"/>
      <c r="Q342" s="337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7"/>
      <c r="P343" s="337"/>
      <c r="Q343" s="337"/>
      <c r="R343" s="326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504</v>
      </c>
      <c r="B344" s="54" t="s">
        <v>505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7"/>
      <c r="P344" s="337"/>
      <c r="Q344" s="337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41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2"/>
      <c r="N345" s="333" t="s">
        <v>66</v>
      </c>
      <c r="O345" s="334"/>
      <c r="P345" s="334"/>
      <c r="Q345" s="334"/>
      <c r="R345" s="334"/>
      <c r="S345" s="334"/>
      <c r="T345" s="335"/>
      <c r="U345" s="37" t="s">
        <v>67</v>
      </c>
      <c r="V345" s="319">
        <f>IFERROR(V341/H341,"0")+IFERROR(V342/H342,"0")+IFERROR(V343/H343,"0")+IFERROR(V344/H344,"0")</f>
        <v>2.5641025641025643</v>
      </c>
      <c r="W345" s="319">
        <f>IFERROR(W341/H341,"0")+IFERROR(W342/H342,"0")+IFERROR(W343/H343,"0")+IFERROR(W344/H344,"0")</f>
        <v>3</v>
      </c>
      <c r="X345" s="319">
        <f>IFERROR(IF(X341="",0,X341),"0")+IFERROR(IF(X342="",0,X342),"0")+IFERROR(IF(X343="",0,X343),"0")+IFERROR(IF(X344="",0,X344),"0")</f>
        <v>6.5250000000000002E-2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2"/>
      <c r="N346" s="333" t="s">
        <v>66</v>
      </c>
      <c r="O346" s="334"/>
      <c r="P346" s="334"/>
      <c r="Q346" s="334"/>
      <c r="R346" s="334"/>
      <c r="S346" s="334"/>
      <c r="T346" s="335"/>
      <c r="U346" s="37" t="s">
        <v>65</v>
      </c>
      <c r="V346" s="319">
        <f>IFERROR(SUM(V341:V344),"0")</f>
        <v>20</v>
      </c>
      <c r="W346" s="319">
        <f>IFERROR(SUM(W341:W344),"0")</f>
        <v>23.4</v>
      </c>
      <c r="X346" s="37"/>
      <c r="Y346" s="320"/>
      <c r="Z346" s="320"/>
    </row>
    <row r="347" spans="1:53" ht="14.25" hidden="1" customHeight="1" x14ac:dyDescent="0.25">
      <c r="A347" s="323" t="s">
        <v>231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506</v>
      </c>
      <c r="B348" s="54" t="s">
        <v>507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101</v>
      </c>
      <c r="L348" s="33" t="s">
        <v>64</v>
      </c>
      <c r="M348" s="32">
        <v>40</v>
      </c>
      <c r="N348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7"/>
      <c r="P348" s="337"/>
      <c r="Q348" s="337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1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2"/>
      <c r="N349" s="333" t="s">
        <v>66</v>
      </c>
      <c r="O349" s="334"/>
      <c r="P349" s="334"/>
      <c r="Q349" s="334"/>
      <c r="R349" s="334"/>
      <c r="S349" s="334"/>
      <c r="T349" s="33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2"/>
      <c r="N350" s="333" t="s">
        <v>66</v>
      </c>
      <c r="O350" s="334"/>
      <c r="P350" s="334"/>
      <c r="Q350" s="334"/>
      <c r="R350" s="334"/>
      <c r="S350" s="334"/>
      <c r="T350" s="33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58" t="s">
        <v>508</v>
      </c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48"/>
      <c r="Z351" s="48"/>
    </row>
    <row r="352" spans="1:53" ht="16.5" hidden="1" customHeight="1" x14ac:dyDescent="0.25">
      <c r="A352" s="332" t="s">
        <v>509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106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hidden="1" customHeight="1" x14ac:dyDescent="0.25">
      <c r="A354" s="54" t="s">
        <v>510</v>
      </c>
      <c r="B354" s="54" t="s">
        <v>511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102</v>
      </c>
      <c r="M354" s="32">
        <v>50</v>
      </c>
      <c r="N354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7"/>
      <c r="P354" s="337"/>
      <c r="Q354" s="337"/>
      <c r="R354" s="326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512</v>
      </c>
      <c r="B355" s="54" t="s">
        <v>513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102</v>
      </c>
      <c r="M355" s="32">
        <v>50</v>
      </c>
      <c r="N355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7"/>
      <c r="P355" s="337"/>
      <c r="Q355" s="337"/>
      <c r="R355" s="326"/>
      <c r="S355" s="34"/>
      <c r="T355" s="34"/>
      <c r="U355" s="35" t="s">
        <v>65</v>
      </c>
      <c r="V355" s="317">
        <v>18</v>
      </c>
      <c r="W355" s="318">
        <f>IFERROR(IF(V355="",0,CEILING((V355/$H355),1)*$H355),"")</f>
        <v>18.900000000000002</v>
      </c>
      <c r="X355" s="36">
        <f>IFERROR(IF(W355=0,"",ROUNDUP(W355/H355,0)*0.00753),"")</f>
        <v>5.271E-2</v>
      </c>
      <c r="Y355" s="56"/>
      <c r="Z355" s="57"/>
      <c r="AD355" s="58"/>
      <c r="BA355" s="248" t="s">
        <v>1</v>
      </c>
    </row>
    <row r="356" spans="1:53" x14ac:dyDescent="0.2">
      <c r="A356" s="341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2"/>
      <c r="N356" s="333" t="s">
        <v>66</v>
      </c>
      <c r="O356" s="334"/>
      <c r="P356" s="334"/>
      <c r="Q356" s="334"/>
      <c r="R356" s="334"/>
      <c r="S356" s="334"/>
      <c r="T356" s="335"/>
      <c r="U356" s="37" t="s">
        <v>67</v>
      </c>
      <c r="V356" s="319">
        <f>IFERROR(V354/H354,"0")+IFERROR(V355/H355,"0")</f>
        <v>6.6666666666666661</v>
      </c>
      <c r="W356" s="319">
        <f>IFERROR(W354/H354,"0")+IFERROR(W355/H355,"0")</f>
        <v>7</v>
      </c>
      <c r="X356" s="319">
        <f>IFERROR(IF(X354="",0,X354),"0")+IFERROR(IF(X355="",0,X355),"0")</f>
        <v>5.271E-2</v>
      </c>
      <c r="Y356" s="320"/>
      <c r="Z356" s="320"/>
    </row>
    <row r="357" spans="1:53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2"/>
      <c r="N357" s="333" t="s">
        <v>66</v>
      </c>
      <c r="O357" s="334"/>
      <c r="P357" s="334"/>
      <c r="Q357" s="334"/>
      <c r="R357" s="334"/>
      <c r="S357" s="334"/>
      <c r="T357" s="335"/>
      <c r="U357" s="37" t="s">
        <v>65</v>
      </c>
      <c r="V357" s="319">
        <f>IFERROR(SUM(V354:V355),"0")</f>
        <v>18</v>
      </c>
      <c r="W357" s="319">
        <f>IFERROR(SUM(W354:W355),"0")</f>
        <v>18.900000000000002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customHeight="1" x14ac:dyDescent="0.25">
      <c r="A359" s="54" t="s">
        <v>514</v>
      </c>
      <c r="B359" s="54" t="s">
        <v>515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7"/>
      <c r="P359" s="337"/>
      <c r="Q359" s="337"/>
      <c r="R359" s="326"/>
      <c r="S359" s="34"/>
      <c r="T359" s="34"/>
      <c r="U359" s="35" t="s">
        <v>65</v>
      </c>
      <c r="V359" s="317">
        <v>60</v>
      </c>
      <c r="W359" s="318">
        <f t="shared" ref="W359:W371" si="16">IFERROR(IF(V359="",0,CEILING((V359/$H359),1)*$H359),"")</f>
        <v>63</v>
      </c>
      <c r="X359" s="36">
        <f>IFERROR(IF(W359=0,"",ROUNDUP(W359/H359,0)*0.00753),"")</f>
        <v>0.11295000000000001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516</v>
      </c>
      <c r="B360" s="54" t="s">
        <v>517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7"/>
      <c r="P360" s="337"/>
      <c r="Q360" s="337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7"/>
      <c r="P361" s="337"/>
      <c r="Q361" s="337"/>
      <c r="R361" s="326"/>
      <c r="S361" s="34"/>
      <c r="T361" s="34"/>
      <c r="U361" s="35" t="s">
        <v>65</v>
      </c>
      <c r="V361" s="317">
        <v>80</v>
      </c>
      <c r="W361" s="318">
        <f t="shared" si="16"/>
        <v>84</v>
      </c>
      <c r="X361" s="36">
        <f>IFERROR(IF(W361=0,"",ROUNDUP(W361/H361,0)*0.00753),"")</f>
        <v>0.15060000000000001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520</v>
      </c>
      <c r="B362" s="54" t="s">
        <v>521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7"/>
      <c r="P362" s="337"/>
      <c r="Q362" s="337"/>
      <c r="R362" s="326"/>
      <c r="S362" s="34"/>
      <c r="T362" s="34"/>
      <c r="U362" s="35" t="s">
        <v>65</v>
      </c>
      <c r="V362" s="317">
        <v>84.000000000000014</v>
      </c>
      <c r="W362" s="318">
        <f t="shared" si="16"/>
        <v>84</v>
      </c>
      <c r="X362" s="36">
        <f>IFERROR(IF(W362=0,"",ROUNDUP(W362/H362,0)*0.00753),"")</f>
        <v>0.3765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522</v>
      </c>
      <c r="B363" s="54" t="s">
        <v>523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176</v>
      </c>
      <c r="L363" s="33" t="s">
        <v>64</v>
      </c>
      <c r="M363" s="32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7"/>
      <c r="P363" s="337"/>
      <c r="Q363" s="337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524</v>
      </c>
      <c r="B364" s="54" t="s">
        <v>525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176</v>
      </c>
      <c r="L364" s="33" t="s">
        <v>64</v>
      </c>
      <c r="M364" s="32">
        <v>45</v>
      </c>
      <c r="N364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7"/>
      <c r="P364" s="337"/>
      <c r="Q364" s="337"/>
      <c r="R364" s="326"/>
      <c r="S364" s="34"/>
      <c r="T364" s="34"/>
      <c r="U364" s="35" t="s">
        <v>65</v>
      </c>
      <c r="V364" s="317">
        <v>105</v>
      </c>
      <c r="W364" s="318">
        <f t="shared" si="16"/>
        <v>105</v>
      </c>
      <c r="X364" s="36">
        <f t="shared" si="17"/>
        <v>0.251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526</v>
      </c>
      <c r="B365" s="54" t="s">
        <v>527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176</v>
      </c>
      <c r="L365" s="33" t="s">
        <v>64</v>
      </c>
      <c r="M365" s="32">
        <v>45</v>
      </c>
      <c r="N365" s="66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7"/>
      <c r="P365" s="337"/>
      <c r="Q365" s="337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528</v>
      </c>
      <c r="B366" s="54" t="s">
        <v>529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176</v>
      </c>
      <c r="L366" s="33" t="s">
        <v>64</v>
      </c>
      <c r="M366" s="32">
        <v>45</v>
      </c>
      <c r="N366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7"/>
      <c r="P366" s="337"/>
      <c r="Q366" s="337"/>
      <c r="R366" s="326"/>
      <c r="S366" s="34"/>
      <c r="T366" s="34"/>
      <c r="U366" s="35" t="s">
        <v>65</v>
      </c>
      <c r="V366" s="317">
        <v>105</v>
      </c>
      <c r="W366" s="318">
        <f t="shared" si="16"/>
        <v>105</v>
      </c>
      <c r="X366" s="36">
        <f t="shared" si="17"/>
        <v>0.251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530</v>
      </c>
      <c r="B367" s="54" t="s">
        <v>531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176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7"/>
      <c r="P367" s="337"/>
      <c r="Q367" s="337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532</v>
      </c>
      <c r="B368" s="54" t="s">
        <v>533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176</v>
      </c>
      <c r="L368" s="33" t="s">
        <v>64</v>
      </c>
      <c r="M368" s="32">
        <v>45</v>
      </c>
      <c r="N368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7"/>
      <c r="P368" s="337"/>
      <c r="Q368" s="337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534</v>
      </c>
      <c r="B369" s="54" t="s">
        <v>535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176</v>
      </c>
      <c r="L369" s="33" t="s">
        <v>64</v>
      </c>
      <c r="M369" s="32">
        <v>45</v>
      </c>
      <c r="N369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7"/>
      <c r="P369" s="337"/>
      <c r="Q369" s="337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176</v>
      </c>
      <c r="L370" s="33" t="s">
        <v>64</v>
      </c>
      <c r="M370" s="32">
        <v>45</v>
      </c>
      <c r="N370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7"/>
      <c r="P370" s="337"/>
      <c r="Q370" s="337"/>
      <c r="R370" s="326"/>
      <c r="S370" s="34"/>
      <c r="T370" s="34"/>
      <c r="U370" s="35" t="s">
        <v>65</v>
      </c>
      <c r="V370" s="317">
        <v>87.5</v>
      </c>
      <c r="W370" s="318">
        <f t="shared" si="16"/>
        <v>88.2</v>
      </c>
      <c r="X370" s="36">
        <f t="shared" si="17"/>
        <v>0.21084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538</v>
      </c>
      <c r="B371" s="54" t="s">
        <v>539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176</v>
      </c>
      <c r="L371" s="33" t="s">
        <v>64</v>
      </c>
      <c r="M371" s="32">
        <v>45</v>
      </c>
      <c r="N371" s="513" t="s">
        <v>540</v>
      </c>
      <c r="O371" s="337"/>
      <c r="P371" s="337"/>
      <c r="Q371" s="337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1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2"/>
      <c r="N372" s="333" t="s">
        <v>66</v>
      </c>
      <c r="O372" s="334"/>
      <c r="P372" s="334"/>
      <c r="Q372" s="334"/>
      <c r="R372" s="334"/>
      <c r="S372" s="334"/>
      <c r="T372" s="33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225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227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1.3528899999999999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2"/>
      <c r="N373" s="333" t="s">
        <v>66</v>
      </c>
      <c r="O373" s="334"/>
      <c r="P373" s="334"/>
      <c r="Q373" s="334"/>
      <c r="R373" s="334"/>
      <c r="S373" s="334"/>
      <c r="T373" s="335"/>
      <c r="U373" s="37" t="s">
        <v>65</v>
      </c>
      <c r="V373" s="319">
        <f>IFERROR(SUM(V359:V371),"0")</f>
        <v>521.5</v>
      </c>
      <c r="W373" s="319">
        <f>IFERROR(SUM(W359:W371),"0")</f>
        <v>529.20000000000005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541</v>
      </c>
      <c r="B375" s="54" t="s">
        <v>542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101</v>
      </c>
      <c r="L375" s="33" t="s">
        <v>130</v>
      </c>
      <c r="M375" s="32">
        <v>45</v>
      </c>
      <c r="N375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7"/>
      <c r="P375" s="337"/>
      <c r="Q375" s="337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543</v>
      </c>
      <c r="B376" s="54" t="s">
        <v>544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130</v>
      </c>
      <c r="M376" s="32">
        <v>45</v>
      </c>
      <c r="N376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7"/>
      <c r="P376" s="337"/>
      <c r="Q376" s="337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545</v>
      </c>
      <c r="B377" s="54" t="s">
        <v>546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130</v>
      </c>
      <c r="M377" s="32">
        <v>45</v>
      </c>
      <c r="N377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7"/>
      <c r="P377" s="337"/>
      <c r="Q377" s="337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130</v>
      </c>
      <c r="M378" s="32">
        <v>45</v>
      </c>
      <c r="N378" s="5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7"/>
      <c r="P378" s="337"/>
      <c r="Q378" s="337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1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2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2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231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549</v>
      </c>
      <c r="B382" s="54" t="s">
        <v>550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101</v>
      </c>
      <c r="L382" s="33" t="s">
        <v>64</v>
      </c>
      <c r="M382" s="32">
        <v>35</v>
      </c>
      <c r="N382" s="4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7"/>
      <c r="P382" s="337"/>
      <c r="Q382" s="337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1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2"/>
      <c r="N383" s="333" t="s">
        <v>66</v>
      </c>
      <c r="O383" s="334"/>
      <c r="P383" s="334"/>
      <c r="Q383" s="334"/>
      <c r="R383" s="334"/>
      <c r="S383" s="334"/>
      <c r="T383" s="33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2"/>
      <c r="N384" s="333" t="s">
        <v>66</v>
      </c>
      <c r="O384" s="334"/>
      <c r="P384" s="334"/>
      <c r="Q384" s="334"/>
      <c r="R384" s="334"/>
      <c r="S384" s="334"/>
      <c r="T384" s="33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84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200</v>
      </c>
      <c r="K386" s="32" t="s">
        <v>553</v>
      </c>
      <c r="L386" s="33" t="s">
        <v>554</v>
      </c>
      <c r="M386" s="32">
        <v>60</v>
      </c>
      <c r="N386" s="499" t="s">
        <v>555</v>
      </c>
      <c r="O386" s="337"/>
      <c r="P386" s="337"/>
      <c r="Q386" s="337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200</v>
      </c>
      <c r="K387" s="32" t="s">
        <v>553</v>
      </c>
      <c r="L387" s="33" t="s">
        <v>554</v>
      </c>
      <c r="M387" s="32">
        <v>60</v>
      </c>
      <c r="N387" s="557" t="s">
        <v>558</v>
      </c>
      <c r="O387" s="337"/>
      <c r="P387" s="337"/>
      <c r="Q387" s="337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200</v>
      </c>
      <c r="K388" s="32" t="s">
        <v>553</v>
      </c>
      <c r="L388" s="33" t="s">
        <v>554</v>
      </c>
      <c r="M388" s="32">
        <v>60</v>
      </c>
      <c r="N388" s="360" t="s">
        <v>561</v>
      </c>
      <c r="O388" s="337"/>
      <c r="P388" s="337"/>
      <c r="Q388" s="337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562</v>
      </c>
      <c r="B389" s="54" t="s">
        <v>563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200</v>
      </c>
      <c r="K389" s="32" t="s">
        <v>553</v>
      </c>
      <c r="L389" s="33" t="s">
        <v>554</v>
      </c>
      <c r="M389" s="32">
        <v>150</v>
      </c>
      <c r="N389" s="355" t="s">
        <v>564</v>
      </c>
      <c r="O389" s="337"/>
      <c r="P389" s="337"/>
      <c r="Q389" s="337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1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2"/>
      <c r="N390" s="333" t="s">
        <v>66</v>
      </c>
      <c r="O390" s="334"/>
      <c r="P390" s="334"/>
      <c r="Q390" s="334"/>
      <c r="R390" s="334"/>
      <c r="S390" s="334"/>
      <c r="T390" s="33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2"/>
      <c r="N391" s="333" t="s">
        <v>66</v>
      </c>
      <c r="O391" s="334"/>
      <c r="P391" s="334"/>
      <c r="Q391" s="334"/>
      <c r="R391" s="334"/>
      <c r="S391" s="334"/>
      <c r="T391" s="33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6.5" hidden="1" customHeight="1" x14ac:dyDescent="0.25">
      <c r="A392" s="332" t="s">
        <v>565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2"/>
      <c r="Z392" s="312"/>
    </row>
    <row r="393" spans="1:53" ht="14.25" hidden="1" customHeight="1" x14ac:dyDescent="0.25">
      <c r="A393" s="323" t="s">
        <v>98</v>
      </c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13"/>
      <c r="Z393" s="313"/>
    </row>
    <row r="394" spans="1:53" ht="27" hidden="1" customHeight="1" x14ac:dyDescent="0.25">
      <c r="A394" s="54" t="s">
        <v>566</v>
      </c>
      <c r="B394" s="54" t="s">
        <v>567</v>
      </c>
      <c r="C394" s="31">
        <v>4301020196</v>
      </c>
      <c r="D394" s="325">
        <v>4607091389388</v>
      </c>
      <c r="E394" s="326"/>
      <c r="F394" s="316">
        <v>1.3</v>
      </c>
      <c r="G394" s="32">
        <v>4</v>
      </c>
      <c r="H394" s="316">
        <v>5.2</v>
      </c>
      <c r="I394" s="316">
        <v>5.6079999999999997</v>
      </c>
      <c r="J394" s="32">
        <v>104</v>
      </c>
      <c r="K394" s="32" t="s">
        <v>101</v>
      </c>
      <c r="L394" s="33" t="s">
        <v>130</v>
      </c>
      <c r="M394" s="32">
        <v>35</v>
      </c>
      <c r="N394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37"/>
      <c r="P394" s="337"/>
      <c r="Q394" s="337"/>
      <c r="R394" s="326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IFERROR(IF(W394=0,"",ROUNDUP(W394/H394,0)*0.01196),"")</f>
        <v/>
      </c>
      <c r="Y394" s="56"/>
      <c r="Z394" s="57"/>
      <c r="AD394" s="58"/>
      <c r="BA394" s="271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4301020185</v>
      </c>
      <c r="D395" s="325">
        <v>4607091389364</v>
      </c>
      <c r="E395" s="326"/>
      <c r="F395" s="316">
        <v>0.42</v>
      </c>
      <c r="G395" s="32">
        <v>6</v>
      </c>
      <c r="H395" s="316">
        <v>2.52</v>
      </c>
      <c r="I395" s="316">
        <v>2.75</v>
      </c>
      <c r="J395" s="32">
        <v>156</v>
      </c>
      <c r="K395" s="32" t="s">
        <v>63</v>
      </c>
      <c r="L395" s="33" t="s">
        <v>130</v>
      </c>
      <c r="M395" s="32">
        <v>35</v>
      </c>
      <c r="N395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37"/>
      <c r="P395" s="337"/>
      <c r="Q395" s="337"/>
      <c r="R395" s="326"/>
      <c r="S395" s="34"/>
      <c r="T395" s="34"/>
      <c r="U395" s="35" t="s">
        <v>65</v>
      </c>
      <c r="V395" s="317">
        <v>0</v>
      </c>
      <c r="W395" s="318">
        <f>IFERROR(IF(V395="",0,CEILING((V395/$H395),1)*$H395),"")</f>
        <v>0</v>
      </c>
      <c r="X395" s="36" t="str">
        <f>IFERROR(IF(W395=0,"",ROUNDUP(W395/H395,0)*0.00753),"")</f>
        <v/>
      </c>
      <c r="Y395" s="56"/>
      <c r="Z395" s="57"/>
      <c r="AD395" s="58"/>
      <c r="BA395" s="272" t="s">
        <v>1</v>
      </c>
    </row>
    <row r="396" spans="1:53" hidden="1" x14ac:dyDescent="0.2">
      <c r="A396" s="341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2"/>
      <c r="N396" s="333" t="s">
        <v>66</v>
      </c>
      <c r="O396" s="334"/>
      <c r="P396" s="334"/>
      <c r="Q396" s="334"/>
      <c r="R396" s="334"/>
      <c r="S396" s="334"/>
      <c r="T396" s="335"/>
      <c r="U396" s="37" t="s">
        <v>67</v>
      </c>
      <c r="V396" s="319">
        <f>IFERROR(V394/H394,"0")+IFERROR(V395/H395,"0")</f>
        <v>0</v>
      </c>
      <c r="W396" s="319">
        <f>IFERROR(W394/H394,"0")+IFERROR(W395/H395,"0")</f>
        <v>0</v>
      </c>
      <c r="X396" s="319">
        <f>IFERROR(IF(X394="",0,X394),"0")+IFERROR(IF(X395="",0,X395),"0")</f>
        <v>0</v>
      </c>
      <c r="Y396" s="320"/>
      <c r="Z396" s="320"/>
    </row>
    <row r="397" spans="1:53" hidden="1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42"/>
      <c r="N397" s="333" t="s">
        <v>66</v>
      </c>
      <c r="O397" s="334"/>
      <c r="P397" s="334"/>
      <c r="Q397" s="334"/>
      <c r="R397" s="334"/>
      <c r="S397" s="334"/>
      <c r="T397" s="335"/>
      <c r="U397" s="37" t="s">
        <v>65</v>
      </c>
      <c r="V397" s="319">
        <f>IFERROR(SUM(V394:V395),"0")</f>
        <v>0</v>
      </c>
      <c r="W397" s="319">
        <f>IFERROR(SUM(W394:W395),"0")</f>
        <v>0</v>
      </c>
      <c r="X397" s="37"/>
      <c r="Y397" s="320"/>
      <c r="Z397" s="320"/>
    </row>
    <row r="398" spans="1:53" ht="14.25" hidden="1" customHeight="1" x14ac:dyDescent="0.25">
      <c r="A398" s="323" t="s">
        <v>60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customHeight="1" x14ac:dyDescent="0.25">
      <c r="A399" s="54" t="s">
        <v>570</v>
      </c>
      <c r="B399" s="54" t="s">
        <v>571</v>
      </c>
      <c r="C399" s="31">
        <v>4301031212</v>
      </c>
      <c r="D399" s="325">
        <v>4607091389739</v>
      </c>
      <c r="E399" s="326"/>
      <c r="F399" s="316">
        <v>0.7</v>
      </c>
      <c r="G399" s="32">
        <v>6</v>
      </c>
      <c r="H399" s="316">
        <v>4.2</v>
      </c>
      <c r="I399" s="316">
        <v>4.43</v>
      </c>
      <c r="J399" s="32">
        <v>156</v>
      </c>
      <c r="K399" s="32" t="s">
        <v>63</v>
      </c>
      <c r="L399" s="33" t="s">
        <v>102</v>
      </c>
      <c r="M399" s="32">
        <v>45</v>
      </c>
      <c r="N399" s="6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37"/>
      <c r="P399" s="337"/>
      <c r="Q399" s="337"/>
      <c r="R399" s="326"/>
      <c r="S399" s="34"/>
      <c r="T399" s="34"/>
      <c r="U399" s="35" t="s">
        <v>65</v>
      </c>
      <c r="V399" s="317">
        <v>100</v>
      </c>
      <c r="W399" s="318">
        <f t="shared" ref="W399:W405" si="18">IFERROR(IF(V399="",0,CEILING((V399/$H399),1)*$H399),"")</f>
        <v>100.80000000000001</v>
      </c>
      <c r="X399" s="36">
        <f>IFERROR(IF(W399=0,"",ROUNDUP(W399/H399,0)*0.00753),"")</f>
        <v>0.18071999999999999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4301031247</v>
      </c>
      <c r="D400" s="325">
        <v>4680115883048</v>
      </c>
      <c r="E400" s="326"/>
      <c r="F400" s="316">
        <v>1</v>
      </c>
      <c r="G400" s="32">
        <v>4</v>
      </c>
      <c r="H400" s="316">
        <v>4</v>
      </c>
      <c r="I400" s="316">
        <v>4.21</v>
      </c>
      <c r="J400" s="32">
        <v>120</v>
      </c>
      <c r="K400" s="32" t="s">
        <v>63</v>
      </c>
      <c r="L400" s="33" t="s">
        <v>64</v>
      </c>
      <c r="M400" s="32">
        <v>40</v>
      </c>
      <c r="N400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37"/>
      <c r="P400" s="337"/>
      <c r="Q400" s="337"/>
      <c r="R400" s="326"/>
      <c r="S400" s="34"/>
      <c r="T400" s="34"/>
      <c r="U400" s="35" t="s">
        <v>65</v>
      </c>
      <c r="V400" s="317">
        <v>0</v>
      </c>
      <c r="W400" s="318">
        <f t="shared" si="18"/>
        <v>0</v>
      </c>
      <c r="X400" s="36" t="str">
        <f>IFERROR(IF(W400=0,"",ROUNDUP(W400/H400,0)*0.00937),"")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4301031176</v>
      </c>
      <c r="D401" s="325">
        <v>4607091389425</v>
      </c>
      <c r="E401" s="326"/>
      <c r="F401" s="316">
        <v>0.35</v>
      </c>
      <c r="G401" s="32">
        <v>6</v>
      </c>
      <c r="H401" s="316">
        <v>2.1</v>
      </c>
      <c r="I401" s="316">
        <v>2.23</v>
      </c>
      <c r="J401" s="32">
        <v>234</v>
      </c>
      <c r="K401" s="32" t="s">
        <v>176</v>
      </c>
      <c r="L401" s="33" t="s">
        <v>64</v>
      </c>
      <c r="M401" s="32">
        <v>45</v>
      </c>
      <c r="N40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37"/>
      <c r="P401" s="337"/>
      <c r="Q401" s="337"/>
      <c r="R401" s="326"/>
      <c r="S401" s="34"/>
      <c r="T401" s="34"/>
      <c r="U401" s="35" t="s">
        <v>65</v>
      </c>
      <c r="V401" s="317">
        <v>0</v>
      </c>
      <c r="W401" s="318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576</v>
      </c>
      <c r="B402" s="54" t="s">
        <v>577</v>
      </c>
      <c r="C402" s="31">
        <v>4301031215</v>
      </c>
      <c r="D402" s="325">
        <v>4680115882911</v>
      </c>
      <c r="E402" s="326"/>
      <c r="F402" s="316">
        <v>0.4</v>
      </c>
      <c r="G402" s="32">
        <v>6</v>
      </c>
      <c r="H402" s="316">
        <v>2.4</v>
      </c>
      <c r="I402" s="316">
        <v>2.5299999999999998</v>
      </c>
      <c r="J402" s="32">
        <v>234</v>
      </c>
      <c r="K402" s="32" t="s">
        <v>176</v>
      </c>
      <c r="L402" s="33" t="s">
        <v>64</v>
      </c>
      <c r="M402" s="32">
        <v>40</v>
      </c>
      <c r="N402" s="584" t="s">
        <v>578</v>
      </c>
      <c r="O402" s="337"/>
      <c r="P402" s="337"/>
      <c r="Q402" s="337"/>
      <c r="R402" s="326"/>
      <c r="S402" s="34"/>
      <c r="T402" s="34"/>
      <c r="U402" s="35" t="s">
        <v>65</v>
      </c>
      <c r="V402" s="317">
        <v>0</v>
      </c>
      <c r="W402" s="318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579</v>
      </c>
      <c r="B403" s="54" t="s">
        <v>580</v>
      </c>
      <c r="C403" s="31">
        <v>4301031167</v>
      </c>
      <c r="D403" s="325">
        <v>4680115880771</v>
      </c>
      <c r="E403" s="326"/>
      <c r="F403" s="316">
        <v>0.28000000000000003</v>
      </c>
      <c r="G403" s="32">
        <v>6</v>
      </c>
      <c r="H403" s="316">
        <v>1.68</v>
      </c>
      <c r="I403" s="316">
        <v>1.81</v>
      </c>
      <c r="J403" s="32">
        <v>234</v>
      </c>
      <c r="K403" s="32" t="s">
        <v>176</v>
      </c>
      <c r="L403" s="33" t="s">
        <v>64</v>
      </c>
      <c r="M403" s="32">
        <v>45</v>
      </c>
      <c r="N403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37"/>
      <c r="P403" s="337"/>
      <c r="Q403" s="337"/>
      <c r="R403" s="326"/>
      <c r="S403" s="34"/>
      <c r="T403" s="34"/>
      <c r="U403" s="35" t="s">
        <v>65</v>
      </c>
      <c r="V403" s="317">
        <v>0</v>
      </c>
      <c r="W403" s="318">
        <f t="shared" si="18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581</v>
      </c>
      <c r="B404" s="54" t="s">
        <v>582</v>
      </c>
      <c r="C404" s="31">
        <v>4301031173</v>
      </c>
      <c r="D404" s="325">
        <v>4607091389500</v>
      </c>
      <c r="E404" s="326"/>
      <c r="F404" s="316">
        <v>0.35</v>
      </c>
      <c r="G404" s="32">
        <v>6</v>
      </c>
      <c r="H404" s="316">
        <v>2.1</v>
      </c>
      <c r="I404" s="316">
        <v>2.23</v>
      </c>
      <c r="J404" s="32">
        <v>234</v>
      </c>
      <c r="K404" s="32" t="s">
        <v>176</v>
      </c>
      <c r="L404" s="33" t="s">
        <v>64</v>
      </c>
      <c r="M404" s="32">
        <v>45</v>
      </c>
      <c r="N404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37"/>
      <c r="P404" s="337"/>
      <c r="Q404" s="337"/>
      <c r="R404" s="326"/>
      <c r="S404" s="34"/>
      <c r="T404" s="34"/>
      <c r="U404" s="35" t="s">
        <v>65</v>
      </c>
      <c r="V404" s="317">
        <v>17.5</v>
      </c>
      <c r="W404" s="318">
        <f t="shared" si="18"/>
        <v>18.900000000000002</v>
      </c>
      <c r="X404" s="36">
        <f>IFERROR(IF(W404=0,"",ROUNDUP(W404/H404,0)*0.00502),"")</f>
        <v>4.5179999999999998E-2</v>
      </c>
      <c r="Y404" s="56"/>
      <c r="Z404" s="57"/>
      <c r="AD404" s="58"/>
      <c r="BA404" s="278" t="s">
        <v>1</v>
      </c>
    </row>
    <row r="405" spans="1:53" ht="27" hidden="1" customHeight="1" x14ac:dyDescent="0.25">
      <c r="A405" s="54" t="s">
        <v>583</v>
      </c>
      <c r="B405" s="54" t="s">
        <v>584</v>
      </c>
      <c r="C405" s="31">
        <v>4301031103</v>
      </c>
      <c r="D405" s="325">
        <v>4680115881983</v>
      </c>
      <c r="E405" s="326"/>
      <c r="F405" s="316">
        <v>0.28000000000000003</v>
      </c>
      <c r="G405" s="32">
        <v>4</v>
      </c>
      <c r="H405" s="316">
        <v>1.1200000000000001</v>
      </c>
      <c r="I405" s="316">
        <v>1.252</v>
      </c>
      <c r="J405" s="32">
        <v>234</v>
      </c>
      <c r="K405" s="32" t="s">
        <v>176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37"/>
      <c r="P405" s="337"/>
      <c r="Q405" s="337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9" t="s">
        <v>1</v>
      </c>
    </row>
    <row r="406" spans="1:53" x14ac:dyDescent="0.2">
      <c r="A406" s="341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42"/>
      <c r="N406" s="333" t="s">
        <v>66</v>
      </c>
      <c r="O406" s="334"/>
      <c r="P406" s="334"/>
      <c r="Q406" s="334"/>
      <c r="R406" s="334"/>
      <c r="S406" s="334"/>
      <c r="T406" s="335"/>
      <c r="U406" s="37" t="s">
        <v>67</v>
      </c>
      <c r="V406" s="319">
        <f>IFERROR(V399/H399,"0")+IFERROR(V400/H400,"0")+IFERROR(V401/H401,"0")+IFERROR(V402/H402,"0")+IFERROR(V403/H403,"0")+IFERROR(V404/H404,"0")+IFERROR(V405/H405,"0")</f>
        <v>32.142857142857139</v>
      </c>
      <c r="W406" s="319">
        <f>IFERROR(W399/H399,"0")+IFERROR(W400/H400,"0")+IFERROR(W401/H401,"0")+IFERROR(W402/H402,"0")+IFERROR(W403/H403,"0")+IFERROR(W404/H404,"0")+IFERROR(W405/H405,"0")</f>
        <v>33</v>
      </c>
      <c r="X406" s="319">
        <f>IFERROR(IF(X399="",0,X399),"0")+IFERROR(IF(X400="",0,X400),"0")+IFERROR(IF(X401="",0,X401),"0")+IFERROR(IF(X402="",0,X402),"0")+IFERROR(IF(X403="",0,X403),"0")+IFERROR(IF(X404="",0,X404),"0")+IFERROR(IF(X405="",0,X405),"0")</f>
        <v>0.22589999999999999</v>
      </c>
      <c r="Y406" s="320"/>
      <c r="Z406" s="320"/>
    </row>
    <row r="407" spans="1:53" x14ac:dyDescent="0.2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42"/>
      <c r="N407" s="333" t="s">
        <v>66</v>
      </c>
      <c r="O407" s="334"/>
      <c r="P407" s="334"/>
      <c r="Q407" s="334"/>
      <c r="R407" s="334"/>
      <c r="S407" s="334"/>
      <c r="T407" s="335"/>
      <c r="U407" s="37" t="s">
        <v>65</v>
      </c>
      <c r="V407" s="319">
        <f>IFERROR(SUM(V399:V405),"0")</f>
        <v>117.5</v>
      </c>
      <c r="W407" s="319">
        <f>IFERROR(SUM(W399:W405),"0")</f>
        <v>119.70000000000002</v>
      </c>
      <c r="X407" s="37"/>
      <c r="Y407" s="320"/>
      <c r="Z407" s="320"/>
    </row>
    <row r="408" spans="1:53" ht="14.25" hidden="1" customHeight="1" x14ac:dyDescent="0.25">
      <c r="A408" s="323" t="s">
        <v>93</v>
      </c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13"/>
      <c r="Z408" s="313"/>
    </row>
    <row r="409" spans="1:53" ht="27" hidden="1" customHeight="1" x14ac:dyDescent="0.25">
      <c r="A409" s="54" t="s">
        <v>585</v>
      </c>
      <c r="B409" s="54" t="s">
        <v>586</v>
      </c>
      <c r="C409" s="31">
        <v>4301170010</v>
      </c>
      <c r="D409" s="325">
        <v>4680115884090</v>
      </c>
      <c r="E409" s="326"/>
      <c r="F409" s="316">
        <v>0.11</v>
      </c>
      <c r="G409" s="32">
        <v>12</v>
      </c>
      <c r="H409" s="316">
        <v>1.32</v>
      </c>
      <c r="I409" s="316">
        <v>1.88</v>
      </c>
      <c r="J409" s="32">
        <v>200</v>
      </c>
      <c r="K409" s="32" t="s">
        <v>553</v>
      </c>
      <c r="L409" s="33" t="s">
        <v>554</v>
      </c>
      <c r="M409" s="32">
        <v>150</v>
      </c>
      <c r="N409" s="626" t="s">
        <v>587</v>
      </c>
      <c r="O409" s="337"/>
      <c r="P409" s="337"/>
      <c r="Q409" s="337"/>
      <c r="R409" s="326"/>
      <c r="S409" s="34"/>
      <c r="T409" s="34"/>
      <c r="U409" s="35" t="s">
        <v>65</v>
      </c>
      <c r="V409" s="317">
        <v>0</v>
      </c>
      <c r="W409" s="318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0" t="s">
        <v>1</v>
      </c>
    </row>
    <row r="410" spans="1:53" hidden="1" x14ac:dyDescent="0.2">
      <c r="A410" s="341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42"/>
      <c r="N410" s="333" t="s">
        <v>66</v>
      </c>
      <c r="O410" s="334"/>
      <c r="P410" s="334"/>
      <c r="Q410" s="334"/>
      <c r="R410" s="334"/>
      <c r="S410" s="334"/>
      <c r="T410" s="335"/>
      <c r="U410" s="37" t="s">
        <v>67</v>
      </c>
      <c r="V410" s="319">
        <f>IFERROR(V409/H409,"0")</f>
        <v>0</v>
      </c>
      <c r="W410" s="319">
        <f>IFERROR(W409/H409,"0")</f>
        <v>0</v>
      </c>
      <c r="X410" s="319">
        <f>IFERROR(IF(X409="",0,X409),"0")</f>
        <v>0</v>
      </c>
      <c r="Y410" s="320"/>
      <c r="Z410" s="320"/>
    </row>
    <row r="411" spans="1:53" hidden="1" x14ac:dyDescent="0.2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2"/>
      <c r="N411" s="333" t="s">
        <v>66</v>
      </c>
      <c r="O411" s="334"/>
      <c r="P411" s="334"/>
      <c r="Q411" s="334"/>
      <c r="R411" s="334"/>
      <c r="S411" s="334"/>
      <c r="T411" s="335"/>
      <c r="U411" s="37" t="s">
        <v>65</v>
      </c>
      <c r="V411" s="319">
        <f>IFERROR(SUM(V409:V409),"0")</f>
        <v>0</v>
      </c>
      <c r="W411" s="319">
        <f>IFERROR(SUM(W409:W409),"0")</f>
        <v>0</v>
      </c>
      <c r="X411" s="37"/>
      <c r="Y411" s="320"/>
      <c r="Z411" s="320"/>
    </row>
    <row r="412" spans="1:53" ht="27.75" hidden="1" customHeight="1" x14ac:dyDescent="0.2">
      <c r="A412" s="358" t="s">
        <v>588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48"/>
      <c r="Z412" s="48"/>
    </row>
    <row r="413" spans="1:53" ht="16.5" hidden="1" customHeight="1" x14ac:dyDescent="0.25">
      <c r="A413" s="332" t="s">
        <v>588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2"/>
      <c r="Z413" s="312"/>
    </row>
    <row r="414" spans="1:53" ht="14.25" hidden="1" customHeight="1" x14ac:dyDescent="0.25">
      <c r="A414" s="323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27" customHeight="1" x14ac:dyDescent="0.25">
      <c r="A415" s="54" t="s">
        <v>589</v>
      </c>
      <c r="B415" s="54" t="s">
        <v>590</v>
      </c>
      <c r="C415" s="31">
        <v>4301011371</v>
      </c>
      <c r="D415" s="325">
        <v>4607091389067</v>
      </c>
      <c r="E415" s="326"/>
      <c r="F415" s="316">
        <v>0.88</v>
      </c>
      <c r="G415" s="32">
        <v>6</v>
      </c>
      <c r="H415" s="316">
        <v>5.28</v>
      </c>
      <c r="I415" s="316">
        <v>5.64</v>
      </c>
      <c r="J415" s="32">
        <v>104</v>
      </c>
      <c r="K415" s="32" t="s">
        <v>101</v>
      </c>
      <c r="L415" s="33" t="s">
        <v>130</v>
      </c>
      <c r="M415" s="32">
        <v>55</v>
      </c>
      <c r="N415" s="6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37"/>
      <c r="P415" s="337"/>
      <c r="Q415" s="337"/>
      <c r="R415" s="326"/>
      <c r="S415" s="34"/>
      <c r="T415" s="34"/>
      <c r="U415" s="35" t="s">
        <v>65</v>
      </c>
      <c r="V415" s="317">
        <v>80</v>
      </c>
      <c r="W415" s="318">
        <f t="shared" ref="W415:W423" si="19">IFERROR(IF(V415="",0,CEILING((V415/$H415),1)*$H415),"")</f>
        <v>84.48</v>
      </c>
      <c r="X415" s="36">
        <f>IFERROR(IF(W415=0,"",ROUNDUP(W415/H415,0)*0.01196),"")</f>
        <v>0.19136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591</v>
      </c>
      <c r="B416" s="54" t="s">
        <v>592</v>
      </c>
      <c r="C416" s="31">
        <v>4301011363</v>
      </c>
      <c r="D416" s="325">
        <v>4607091383522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101</v>
      </c>
      <c r="L416" s="33" t="s">
        <v>102</v>
      </c>
      <c r="M416" s="32">
        <v>55</v>
      </c>
      <c r="N416" s="4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37"/>
      <c r="P416" s="337"/>
      <c r="Q416" s="337"/>
      <c r="R416" s="326"/>
      <c r="S416" s="34"/>
      <c r="T416" s="34"/>
      <c r="U416" s="35" t="s">
        <v>65</v>
      </c>
      <c r="V416" s="317">
        <v>200</v>
      </c>
      <c r="W416" s="318">
        <f t="shared" si="19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593</v>
      </c>
      <c r="B417" s="54" t="s">
        <v>594</v>
      </c>
      <c r="C417" s="31">
        <v>4301011431</v>
      </c>
      <c r="D417" s="325">
        <v>4607091384437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101</v>
      </c>
      <c r="L417" s="33" t="s">
        <v>102</v>
      </c>
      <c r="M417" s="32">
        <v>50</v>
      </c>
      <c r="N417" s="43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37"/>
      <c r="P417" s="337"/>
      <c r="Q417" s="337"/>
      <c r="R417" s="326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595</v>
      </c>
      <c r="B418" s="54" t="s">
        <v>596</v>
      </c>
      <c r="C418" s="31">
        <v>4301011365</v>
      </c>
      <c r="D418" s="325">
        <v>4607091389104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101</v>
      </c>
      <c r="L418" s="33" t="s">
        <v>102</v>
      </c>
      <c r="M418" s="32">
        <v>55</v>
      </c>
      <c r="N418" s="4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37"/>
      <c r="P418" s="337"/>
      <c r="Q418" s="337"/>
      <c r="R418" s="326"/>
      <c r="S418" s="34"/>
      <c r="T418" s="34"/>
      <c r="U418" s="35" t="s">
        <v>65</v>
      </c>
      <c r="V418" s="317">
        <v>150</v>
      </c>
      <c r="W418" s="318">
        <f t="shared" si="19"/>
        <v>153.12</v>
      </c>
      <c r="X418" s="36">
        <f>IFERROR(IF(W418=0,"",ROUNDUP(W418/H418,0)*0.01196),"")</f>
        <v>0.34683999999999998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597</v>
      </c>
      <c r="B419" s="54" t="s">
        <v>598</v>
      </c>
      <c r="C419" s="31">
        <v>4301011367</v>
      </c>
      <c r="D419" s="325">
        <v>4680115880603</v>
      </c>
      <c r="E419" s="326"/>
      <c r="F419" s="316">
        <v>0.6</v>
      </c>
      <c r="G419" s="32">
        <v>6</v>
      </c>
      <c r="H419" s="316">
        <v>3.6</v>
      </c>
      <c r="I419" s="316">
        <v>3.84</v>
      </c>
      <c r="J419" s="32">
        <v>120</v>
      </c>
      <c r="K419" s="32" t="s">
        <v>63</v>
      </c>
      <c r="L419" s="33" t="s">
        <v>102</v>
      </c>
      <c r="M419" s="32">
        <v>55</v>
      </c>
      <c r="N41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37"/>
      <c r="P419" s="337"/>
      <c r="Q419" s="337"/>
      <c r="R419" s="326"/>
      <c r="S419" s="34"/>
      <c r="T419" s="34"/>
      <c r="U419" s="35" t="s">
        <v>65</v>
      </c>
      <c r="V419" s="317">
        <v>30</v>
      </c>
      <c r="W419" s="318">
        <f t="shared" si="19"/>
        <v>32.4</v>
      </c>
      <c r="X419" s="36">
        <f>IFERROR(IF(W419=0,"",ROUNDUP(W419/H419,0)*0.00937),"")</f>
        <v>8.4330000000000002E-2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599</v>
      </c>
      <c r="B420" s="54" t="s">
        <v>600</v>
      </c>
      <c r="C420" s="31">
        <v>4301011168</v>
      </c>
      <c r="D420" s="325">
        <v>4607091389999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102</v>
      </c>
      <c r="M420" s="32">
        <v>55</v>
      </c>
      <c r="N420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37"/>
      <c r="P420" s="337"/>
      <c r="Q420" s="337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601</v>
      </c>
      <c r="B421" s="54" t="s">
        <v>602</v>
      </c>
      <c r="C421" s="31">
        <v>4301011372</v>
      </c>
      <c r="D421" s="325">
        <v>4680115882782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102</v>
      </c>
      <c r="M421" s="32">
        <v>50</v>
      </c>
      <c r="N421" s="4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37"/>
      <c r="P421" s="337"/>
      <c r="Q421" s="337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603</v>
      </c>
      <c r="B422" s="54" t="s">
        <v>604</v>
      </c>
      <c r="C422" s="31">
        <v>4301011190</v>
      </c>
      <c r="D422" s="325">
        <v>4607091389098</v>
      </c>
      <c r="E422" s="326"/>
      <c r="F422" s="316">
        <v>0.4</v>
      </c>
      <c r="G422" s="32">
        <v>6</v>
      </c>
      <c r="H422" s="316">
        <v>2.4</v>
      </c>
      <c r="I422" s="316">
        <v>2.6</v>
      </c>
      <c r="J422" s="32">
        <v>156</v>
      </c>
      <c r="K422" s="32" t="s">
        <v>63</v>
      </c>
      <c r="L422" s="33" t="s">
        <v>130</v>
      </c>
      <c r="M422" s="32">
        <v>50</v>
      </c>
      <c r="N422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37"/>
      <c r="P422" s="337"/>
      <c r="Q422" s="337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IFERROR(IF(W422=0,"",ROUNDUP(W422/H422,0)*0.00753),"")</f>
        <v/>
      </c>
      <c r="Y422" s="56"/>
      <c r="Z422" s="57"/>
      <c r="AD422" s="58"/>
      <c r="BA422" s="288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4301011366</v>
      </c>
      <c r="D423" s="325">
        <v>4607091389982</v>
      </c>
      <c r="E423" s="326"/>
      <c r="F423" s="316">
        <v>0.6</v>
      </c>
      <c r="G423" s="32">
        <v>6</v>
      </c>
      <c r="H423" s="316">
        <v>3.6</v>
      </c>
      <c r="I423" s="316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37"/>
      <c r="P423" s="337"/>
      <c r="Q423" s="337"/>
      <c r="R423" s="326"/>
      <c r="S423" s="34"/>
      <c r="T423" s="34"/>
      <c r="U423" s="35" t="s">
        <v>65</v>
      </c>
      <c r="V423" s="317">
        <v>24</v>
      </c>
      <c r="W423" s="318">
        <f t="shared" si="19"/>
        <v>25.2</v>
      </c>
      <c r="X423" s="36">
        <f>IFERROR(IF(W423=0,"",ROUNDUP(W423/H423,0)*0.00937),"")</f>
        <v>6.5589999999999996E-2</v>
      </c>
      <c r="Y423" s="56"/>
      <c r="Z423" s="57"/>
      <c r="AD423" s="58"/>
      <c r="BA423" s="289" t="s">
        <v>1</v>
      </c>
    </row>
    <row r="424" spans="1:53" x14ac:dyDescent="0.2">
      <c r="A424" s="341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42"/>
      <c r="N424" s="333" t="s">
        <v>66</v>
      </c>
      <c r="O424" s="334"/>
      <c r="P424" s="334"/>
      <c r="Q424" s="334"/>
      <c r="R424" s="334"/>
      <c r="S424" s="334"/>
      <c r="T424" s="335"/>
      <c r="U424" s="37" t="s">
        <v>67</v>
      </c>
      <c r="V424" s="319">
        <f>IFERROR(V415/H415,"0")+IFERROR(V416/H416,"0")+IFERROR(V417/H417,"0")+IFERROR(V418/H418,"0")+IFERROR(V419/H419,"0")+IFERROR(V420/H420,"0")+IFERROR(V421/H421,"0")+IFERROR(V422/H422,"0")+IFERROR(V423/H423,"0")</f>
        <v>96.439393939393938</v>
      </c>
      <c r="W424" s="319">
        <f>IFERROR(W415/H415,"0")+IFERROR(W416/H416,"0")+IFERROR(W417/H417,"0")+IFERROR(W418/H418,"0")+IFERROR(W419/H419,"0")+IFERROR(W420/H420,"0")+IFERROR(W421/H421,"0")+IFERROR(W422/H422,"0")+IFERROR(W423/H423,"0")</f>
        <v>99</v>
      </c>
      <c r="X424" s="319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1.1426000000000001</v>
      </c>
      <c r="Y424" s="320"/>
      <c r="Z424" s="320"/>
    </row>
    <row r="425" spans="1:53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2"/>
      <c r="N425" s="333" t="s">
        <v>66</v>
      </c>
      <c r="O425" s="334"/>
      <c r="P425" s="334"/>
      <c r="Q425" s="334"/>
      <c r="R425" s="334"/>
      <c r="S425" s="334"/>
      <c r="T425" s="335"/>
      <c r="U425" s="37" t="s">
        <v>65</v>
      </c>
      <c r="V425" s="319">
        <f>IFERROR(SUM(V415:V423),"0")</f>
        <v>484</v>
      </c>
      <c r="W425" s="319">
        <f>IFERROR(SUM(W415:W423),"0")</f>
        <v>495.84</v>
      </c>
      <c r="X425" s="37"/>
      <c r="Y425" s="320"/>
      <c r="Z425" s="320"/>
    </row>
    <row r="426" spans="1:53" ht="14.25" hidden="1" customHeight="1" x14ac:dyDescent="0.25">
      <c r="A426" s="323" t="s">
        <v>98</v>
      </c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13"/>
      <c r="Z426" s="313"/>
    </row>
    <row r="427" spans="1:53" ht="16.5" customHeight="1" x14ac:dyDescent="0.25">
      <c r="A427" s="54" t="s">
        <v>607</v>
      </c>
      <c r="B427" s="54" t="s">
        <v>608</v>
      </c>
      <c r="C427" s="31">
        <v>4301020222</v>
      </c>
      <c r="D427" s="325">
        <v>4607091388930</v>
      </c>
      <c r="E427" s="326"/>
      <c r="F427" s="316">
        <v>0.88</v>
      </c>
      <c r="G427" s="32">
        <v>6</v>
      </c>
      <c r="H427" s="316">
        <v>5.28</v>
      </c>
      <c r="I427" s="316">
        <v>5.64</v>
      </c>
      <c r="J427" s="32">
        <v>104</v>
      </c>
      <c r="K427" s="32" t="s">
        <v>101</v>
      </c>
      <c r="L427" s="33" t="s">
        <v>102</v>
      </c>
      <c r="M427" s="32">
        <v>55</v>
      </c>
      <c r="N427" s="4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37"/>
      <c r="P427" s="337"/>
      <c r="Q427" s="337"/>
      <c r="R427" s="326"/>
      <c r="S427" s="34"/>
      <c r="T427" s="34"/>
      <c r="U427" s="35" t="s">
        <v>65</v>
      </c>
      <c r="V427" s="317">
        <v>150</v>
      </c>
      <c r="W427" s="318">
        <f>IFERROR(IF(V427="",0,CEILING((V427/$H427),1)*$H427),"")</f>
        <v>153.12</v>
      </c>
      <c r="X427" s="36">
        <f>IFERROR(IF(W427=0,"",ROUNDUP(W427/H427,0)*0.01196),"")</f>
        <v>0.34683999999999998</v>
      </c>
      <c r="Y427" s="56"/>
      <c r="Z427" s="57"/>
      <c r="AD427" s="58"/>
      <c r="BA427" s="290" t="s">
        <v>1</v>
      </c>
    </row>
    <row r="428" spans="1:53" ht="16.5" hidden="1" customHeight="1" x14ac:dyDescent="0.25">
      <c r="A428" s="54" t="s">
        <v>609</v>
      </c>
      <c r="B428" s="54" t="s">
        <v>610</v>
      </c>
      <c r="C428" s="31">
        <v>4301020206</v>
      </c>
      <c r="D428" s="325">
        <v>4680115880054</v>
      </c>
      <c r="E428" s="326"/>
      <c r="F428" s="316">
        <v>0.6</v>
      </c>
      <c r="G428" s="32">
        <v>6</v>
      </c>
      <c r="H428" s="316">
        <v>3.6</v>
      </c>
      <c r="I428" s="316">
        <v>3.84</v>
      </c>
      <c r="J428" s="32">
        <v>120</v>
      </c>
      <c r="K428" s="32" t="s">
        <v>63</v>
      </c>
      <c r="L428" s="33" t="s">
        <v>102</v>
      </c>
      <c r="M428" s="32">
        <v>55</v>
      </c>
      <c r="N428" s="6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37"/>
      <c r="P428" s="337"/>
      <c r="Q428" s="337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IFERROR(IF(W428=0,"",ROUNDUP(W428/H428,0)*0.00937),"")</f>
        <v/>
      </c>
      <c r="Y428" s="56"/>
      <c r="Z428" s="57"/>
      <c r="AD428" s="58"/>
      <c r="BA428" s="291" t="s">
        <v>1</v>
      </c>
    </row>
    <row r="429" spans="1:53" x14ac:dyDescent="0.2">
      <c r="A429" s="341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42"/>
      <c r="N429" s="333" t="s">
        <v>66</v>
      </c>
      <c r="O429" s="334"/>
      <c r="P429" s="334"/>
      <c r="Q429" s="334"/>
      <c r="R429" s="334"/>
      <c r="S429" s="334"/>
      <c r="T429" s="335"/>
      <c r="U429" s="37" t="s">
        <v>67</v>
      </c>
      <c r="V429" s="319">
        <f>IFERROR(V427/H427,"0")+IFERROR(V428/H428,"0")</f>
        <v>28.409090909090907</v>
      </c>
      <c r="W429" s="319">
        <f>IFERROR(W427/H427,"0")+IFERROR(W428/H428,"0")</f>
        <v>29</v>
      </c>
      <c r="X429" s="319">
        <f>IFERROR(IF(X427="",0,X427),"0")+IFERROR(IF(X428="",0,X428),"0")</f>
        <v>0.34683999999999998</v>
      </c>
      <c r="Y429" s="320"/>
      <c r="Z429" s="320"/>
    </row>
    <row r="430" spans="1:53" x14ac:dyDescent="0.2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2"/>
      <c r="N430" s="333" t="s">
        <v>66</v>
      </c>
      <c r="O430" s="334"/>
      <c r="P430" s="334"/>
      <c r="Q430" s="334"/>
      <c r="R430" s="334"/>
      <c r="S430" s="334"/>
      <c r="T430" s="335"/>
      <c r="U430" s="37" t="s">
        <v>65</v>
      </c>
      <c r="V430" s="319">
        <f>IFERROR(SUM(V427:V428),"0")</f>
        <v>150</v>
      </c>
      <c r="W430" s="319">
        <f>IFERROR(SUM(W427:W428),"0")</f>
        <v>153.12</v>
      </c>
      <c r="X430" s="37"/>
      <c r="Y430" s="320"/>
      <c r="Z430" s="320"/>
    </row>
    <row r="431" spans="1:53" ht="14.25" hidden="1" customHeight="1" x14ac:dyDescent="0.25">
      <c r="A431" s="323" t="s">
        <v>60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13"/>
      <c r="Z431" s="313"/>
    </row>
    <row r="432" spans="1:53" ht="27" customHeight="1" x14ac:dyDescent="0.25">
      <c r="A432" s="54" t="s">
        <v>611</v>
      </c>
      <c r="B432" s="54" t="s">
        <v>612</v>
      </c>
      <c r="C432" s="31">
        <v>4301031252</v>
      </c>
      <c r="D432" s="325">
        <v>4680115883116</v>
      </c>
      <c r="E432" s="326"/>
      <c r="F432" s="316">
        <v>0.88</v>
      </c>
      <c r="G432" s="32">
        <v>6</v>
      </c>
      <c r="H432" s="316">
        <v>5.28</v>
      </c>
      <c r="I432" s="316">
        <v>5.64</v>
      </c>
      <c r="J432" s="32">
        <v>104</v>
      </c>
      <c r="K432" s="32" t="s">
        <v>101</v>
      </c>
      <c r="L432" s="33" t="s">
        <v>102</v>
      </c>
      <c r="M432" s="32">
        <v>60</v>
      </c>
      <c r="N432" s="4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37"/>
      <c r="P432" s="337"/>
      <c r="Q432" s="337"/>
      <c r="R432" s="326"/>
      <c r="S432" s="34"/>
      <c r="T432" s="34"/>
      <c r="U432" s="35" t="s">
        <v>65</v>
      </c>
      <c r="V432" s="317">
        <v>80</v>
      </c>
      <c r="W432" s="318">
        <f t="shared" ref="W432:W437" si="20">IFERROR(IF(V432="",0,CEILING((V432/$H432),1)*$H432),"")</f>
        <v>84.48</v>
      </c>
      <c r="X432" s="36">
        <f>IFERROR(IF(W432=0,"",ROUNDUP(W432/H432,0)*0.01196),"")</f>
        <v>0.19136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613</v>
      </c>
      <c r="B433" s="54" t="s">
        <v>614</v>
      </c>
      <c r="C433" s="31">
        <v>4301031248</v>
      </c>
      <c r="D433" s="325">
        <v>4680115883093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101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37"/>
      <c r="P433" s="337"/>
      <c r="Q433" s="337"/>
      <c r="R433" s="326"/>
      <c r="S433" s="34"/>
      <c r="T433" s="34"/>
      <c r="U433" s="35" t="s">
        <v>65</v>
      </c>
      <c r="V433" s="317">
        <v>80</v>
      </c>
      <c r="W433" s="318">
        <f t="shared" si="20"/>
        <v>84.48</v>
      </c>
      <c r="X433" s="36">
        <f>IFERROR(IF(W433=0,"",ROUNDUP(W433/H433,0)*0.01196),"")</f>
        <v>0.19136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615</v>
      </c>
      <c r="B434" s="54" t="s">
        <v>616</v>
      </c>
      <c r="C434" s="31">
        <v>4301031250</v>
      </c>
      <c r="D434" s="325">
        <v>4680115883109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101</v>
      </c>
      <c r="L434" s="33" t="s">
        <v>64</v>
      </c>
      <c r="M434" s="32">
        <v>60</v>
      </c>
      <c r="N434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37"/>
      <c r="P434" s="337"/>
      <c r="Q434" s="337"/>
      <c r="R434" s="326"/>
      <c r="S434" s="34"/>
      <c r="T434" s="34"/>
      <c r="U434" s="35" t="s">
        <v>65</v>
      </c>
      <c r="V434" s="317">
        <v>150</v>
      </c>
      <c r="W434" s="318">
        <f t="shared" si="20"/>
        <v>153.12</v>
      </c>
      <c r="X434" s="36">
        <f>IFERROR(IF(W434=0,"",ROUNDUP(W434/H434,0)*0.01196),"")</f>
        <v>0.34683999999999998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617</v>
      </c>
      <c r="B435" s="54" t="s">
        <v>618</v>
      </c>
      <c r="C435" s="31">
        <v>4301031249</v>
      </c>
      <c r="D435" s="325">
        <v>4680115882072</v>
      </c>
      <c r="E435" s="326"/>
      <c r="F435" s="316">
        <v>0.6</v>
      </c>
      <c r="G435" s="32">
        <v>6</v>
      </c>
      <c r="H435" s="316">
        <v>3.6</v>
      </c>
      <c r="I435" s="316">
        <v>3.84</v>
      </c>
      <c r="J435" s="32">
        <v>120</v>
      </c>
      <c r="K435" s="32" t="s">
        <v>63</v>
      </c>
      <c r="L435" s="33" t="s">
        <v>102</v>
      </c>
      <c r="M435" s="32">
        <v>60</v>
      </c>
      <c r="N435" s="381" t="s">
        <v>619</v>
      </c>
      <c r="O435" s="337"/>
      <c r="P435" s="337"/>
      <c r="Q435" s="337"/>
      <c r="R435" s="326"/>
      <c r="S435" s="34"/>
      <c r="T435" s="34"/>
      <c r="U435" s="35" t="s">
        <v>65</v>
      </c>
      <c r="V435" s="317">
        <v>12</v>
      </c>
      <c r="W435" s="318">
        <f t="shared" si="20"/>
        <v>14.4</v>
      </c>
      <c r="X435" s="36">
        <f>IFERROR(IF(W435=0,"",ROUNDUP(W435/H435,0)*0.00937),"")</f>
        <v>3.7479999999999999E-2</v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620</v>
      </c>
      <c r="B436" s="54" t="s">
        <v>621</v>
      </c>
      <c r="C436" s="31">
        <v>4301031251</v>
      </c>
      <c r="D436" s="325">
        <v>4680115882102</v>
      </c>
      <c r="E436" s="326"/>
      <c r="F436" s="316">
        <v>0.6</v>
      </c>
      <c r="G436" s="32">
        <v>6</v>
      </c>
      <c r="H436" s="316">
        <v>3.6</v>
      </c>
      <c r="I436" s="316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19" t="s">
        <v>622</v>
      </c>
      <c r="O436" s="337"/>
      <c r="P436" s="337"/>
      <c r="Q436" s="337"/>
      <c r="R436" s="326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623</v>
      </c>
      <c r="B437" s="54" t="s">
        <v>624</v>
      </c>
      <c r="C437" s="31">
        <v>4301031253</v>
      </c>
      <c r="D437" s="325">
        <v>4680115882096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12" t="s">
        <v>625</v>
      </c>
      <c r="O437" s="337"/>
      <c r="P437" s="337"/>
      <c r="Q437" s="337"/>
      <c r="R437" s="326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41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42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19">
        <f>IFERROR(V432/H432,"0")+IFERROR(V433/H433,"0")+IFERROR(V434/H434,"0")+IFERROR(V435/H435,"0")+IFERROR(V436/H436,"0")+IFERROR(V437/H437,"0")</f>
        <v>62.04545454545454</v>
      </c>
      <c r="W438" s="319">
        <f>IFERROR(W432/H432,"0")+IFERROR(W433/H433,"0")+IFERROR(W434/H434,"0")+IFERROR(W435/H435,"0")+IFERROR(W436/H436,"0")+IFERROR(W437/H437,"0")</f>
        <v>65</v>
      </c>
      <c r="X438" s="319">
        <f>IFERROR(IF(X432="",0,X432),"0")+IFERROR(IF(X433="",0,X433),"0")+IFERROR(IF(X434="",0,X434),"0")+IFERROR(IF(X435="",0,X435),"0")+IFERROR(IF(X436="",0,X436),"0")+IFERROR(IF(X437="",0,X437),"0")</f>
        <v>0.76703999999999994</v>
      </c>
      <c r="Y438" s="320"/>
      <c r="Z438" s="320"/>
    </row>
    <row r="439" spans="1:53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2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19">
        <f>IFERROR(SUM(V432:V437),"0")</f>
        <v>322</v>
      </c>
      <c r="W439" s="319">
        <f>IFERROR(SUM(W432:W437),"0")</f>
        <v>336.48</v>
      </c>
      <c r="X439" s="37"/>
      <c r="Y439" s="320"/>
      <c r="Z439" s="320"/>
    </row>
    <row r="440" spans="1:53" ht="14.25" hidden="1" customHeight="1" x14ac:dyDescent="0.25">
      <c r="A440" s="323" t="s">
        <v>68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13"/>
      <c r="Z440" s="313"/>
    </row>
    <row r="441" spans="1:53" ht="27" hidden="1" customHeight="1" x14ac:dyDescent="0.25">
      <c r="A441" s="54" t="s">
        <v>626</v>
      </c>
      <c r="B441" s="54" t="s">
        <v>627</v>
      </c>
      <c r="C441" s="31">
        <v>4301051058</v>
      </c>
      <c r="D441" s="325">
        <v>4680115883536</v>
      </c>
      <c r="E441" s="326"/>
      <c r="F441" s="316">
        <v>0.3</v>
      </c>
      <c r="G441" s="32">
        <v>6</v>
      </c>
      <c r="H441" s="316">
        <v>1.8</v>
      </c>
      <c r="I441" s="316">
        <v>2.0659999999999998</v>
      </c>
      <c r="J441" s="32">
        <v>156</v>
      </c>
      <c r="K441" s="32" t="s">
        <v>63</v>
      </c>
      <c r="L441" s="33" t="s">
        <v>64</v>
      </c>
      <c r="M441" s="32">
        <v>45</v>
      </c>
      <c r="N441" s="379" t="s">
        <v>628</v>
      </c>
      <c r="O441" s="337"/>
      <c r="P441" s="337"/>
      <c r="Q441" s="337"/>
      <c r="R441" s="326"/>
      <c r="S441" s="34"/>
      <c r="T441" s="34"/>
      <c r="U441" s="35" t="s">
        <v>65</v>
      </c>
      <c r="V441" s="317">
        <v>0</v>
      </c>
      <c r="W441" s="318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 t="s">
        <v>121</v>
      </c>
      <c r="AD441" s="58"/>
      <c r="BA441" s="298" t="s">
        <v>1</v>
      </c>
    </row>
    <row r="442" spans="1:53" ht="16.5" hidden="1" customHeight="1" x14ac:dyDescent="0.25">
      <c r="A442" s="54" t="s">
        <v>629</v>
      </c>
      <c r="B442" s="54" t="s">
        <v>630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101</v>
      </c>
      <c r="L442" s="33" t="s">
        <v>64</v>
      </c>
      <c r="M442" s="32">
        <v>45</v>
      </c>
      <c r="N442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7"/>
      <c r="P442" s="337"/>
      <c r="Q442" s="337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631</v>
      </c>
      <c r="B443" s="54" t="s">
        <v>632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101</v>
      </c>
      <c r="L443" s="33" t="s">
        <v>64</v>
      </c>
      <c r="M443" s="32">
        <v>45</v>
      </c>
      <c r="N443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7"/>
      <c r="P443" s="337"/>
      <c r="Q443" s="337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1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2"/>
      <c r="N444" s="333" t="s">
        <v>66</v>
      </c>
      <c r="O444" s="334"/>
      <c r="P444" s="334"/>
      <c r="Q444" s="334"/>
      <c r="R444" s="334"/>
      <c r="S444" s="334"/>
      <c r="T444" s="335"/>
      <c r="U444" s="37" t="s">
        <v>67</v>
      </c>
      <c r="V444" s="319">
        <f>IFERROR(V441/H441,"0")+IFERROR(V442/H442,"0")+IFERROR(V443/H443,"0")</f>
        <v>0</v>
      </c>
      <c r="W444" s="319">
        <f>IFERROR(W441/H441,"0")+IFERROR(W442/H442,"0")+IFERROR(W443/H443,"0")</f>
        <v>0</v>
      </c>
      <c r="X444" s="319">
        <f>IFERROR(IF(X441="",0,X441),"0")+IFERROR(IF(X442="",0,X442),"0")+IFERROR(IF(X443="",0,X443),"0")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2"/>
      <c r="N445" s="333" t="s">
        <v>66</v>
      </c>
      <c r="O445" s="334"/>
      <c r="P445" s="334"/>
      <c r="Q445" s="334"/>
      <c r="R445" s="334"/>
      <c r="S445" s="334"/>
      <c r="T445" s="335"/>
      <c r="U445" s="37" t="s">
        <v>65</v>
      </c>
      <c r="V445" s="319">
        <f>IFERROR(SUM(V441:V443),"0")</f>
        <v>0</v>
      </c>
      <c r="W445" s="319">
        <f>IFERROR(SUM(W441:W443),"0")</f>
        <v>0</v>
      </c>
      <c r="X445" s="37"/>
      <c r="Y445" s="320"/>
      <c r="Z445" s="320"/>
    </row>
    <row r="446" spans="1:53" ht="27.75" hidden="1" customHeight="1" x14ac:dyDescent="0.2">
      <c r="A446" s="358" t="s">
        <v>633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32" t="s">
        <v>634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106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635</v>
      </c>
      <c r="B449" s="54" t="s">
        <v>636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101</v>
      </c>
      <c r="L449" s="33" t="s">
        <v>102</v>
      </c>
      <c r="M449" s="32">
        <v>50</v>
      </c>
      <c r="N449" s="497" t="s">
        <v>637</v>
      </c>
      <c r="O449" s="337"/>
      <c r="P449" s="337"/>
      <c r="Q449" s="337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638</v>
      </c>
      <c r="B450" s="54" t="s">
        <v>639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101</v>
      </c>
      <c r="L450" s="33" t="s">
        <v>102</v>
      </c>
      <c r="M450" s="32">
        <v>50</v>
      </c>
      <c r="N450" s="503" t="s">
        <v>640</v>
      </c>
      <c r="O450" s="337"/>
      <c r="P450" s="337"/>
      <c r="Q450" s="337"/>
      <c r="R450" s="326"/>
      <c r="S450" s="34"/>
      <c r="T450" s="34"/>
      <c r="U450" s="35" t="s">
        <v>65</v>
      </c>
      <c r="V450" s="317">
        <v>20</v>
      </c>
      <c r="W450" s="318">
        <f>IFERROR(IF(V450="",0,CEILING((V450/$H450),1)*$H450),"")</f>
        <v>24</v>
      </c>
      <c r="X450" s="36">
        <f>IFERROR(IF(W450=0,"",ROUNDUP(W450/H450,0)*0.02175),"")</f>
        <v>4.3499999999999997E-2</v>
      </c>
      <c r="Y450" s="56"/>
      <c r="Z450" s="57"/>
      <c r="AD450" s="58"/>
      <c r="BA450" s="302" t="s">
        <v>1</v>
      </c>
    </row>
    <row r="451" spans="1:53" x14ac:dyDescent="0.2">
      <c r="A451" s="341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2"/>
      <c r="N451" s="333" t="s">
        <v>66</v>
      </c>
      <c r="O451" s="334"/>
      <c r="P451" s="334"/>
      <c r="Q451" s="334"/>
      <c r="R451" s="334"/>
      <c r="S451" s="334"/>
      <c r="T451" s="335"/>
      <c r="U451" s="37" t="s">
        <v>67</v>
      </c>
      <c r="V451" s="319">
        <f>IFERROR(V449/H449,"0")+IFERROR(V450/H450,"0")</f>
        <v>1.6666666666666667</v>
      </c>
      <c r="W451" s="319">
        <f>IFERROR(W449/H449,"0")+IFERROR(W450/H450,"0")</f>
        <v>2</v>
      </c>
      <c r="X451" s="319">
        <f>IFERROR(IF(X449="",0,X449),"0")+IFERROR(IF(X450="",0,X450),"0")</f>
        <v>4.3499999999999997E-2</v>
      </c>
      <c r="Y451" s="320"/>
      <c r="Z451" s="320"/>
    </row>
    <row r="452" spans="1:53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2"/>
      <c r="N452" s="333" t="s">
        <v>66</v>
      </c>
      <c r="O452" s="334"/>
      <c r="P452" s="334"/>
      <c r="Q452" s="334"/>
      <c r="R452" s="334"/>
      <c r="S452" s="334"/>
      <c r="T452" s="335"/>
      <c r="U452" s="37" t="s">
        <v>65</v>
      </c>
      <c r="V452" s="319">
        <f>IFERROR(SUM(V449:V450),"0")</f>
        <v>20</v>
      </c>
      <c r="W452" s="319">
        <f>IFERROR(SUM(W449:W450),"0")</f>
        <v>24</v>
      </c>
      <c r="X452" s="37"/>
      <c r="Y452" s="320"/>
      <c r="Z452" s="320"/>
    </row>
    <row r="453" spans="1:53" ht="14.25" hidden="1" customHeight="1" x14ac:dyDescent="0.25">
      <c r="A453" s="323" t="s">
        <v>98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641</v>
      </c>
      <c r="B454" s="54" t="s">
        <v>642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101</v>
      </c>
      <c r="L454" s="33" t="s">
        <v>102</v>
      </c>
      <c r="M454" s="32">
        <v>50</v>
      </c>
      <c r="N454" s="357" t="s">
        <v>643</v>
      </c>
      <c r="O454" s="337"/>
      <c r="P454" s="337"/>
      <c r="Q454" s="337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644</v>
      </c>
      <c r="B455" s="54" t="s">
        <v>645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101</v>
      </c>
      <c r="L455" s="33" t="s">
        <v>130</v>
      </c>
      <c r="M455" s="32">
        <v>50</v>
      </c>
      <c r="N455" s="649" t="s">
        <v>646</v>
      </c>
      <c r="O455" s="337"/>
      <c r="P455" s="337"/>
      <c r="Q455" s="337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1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2"/>
      <c r="N456" s="333" t="s">
        <v>66</v>
      </c>
      <c r="O456" s="334"/>
      <c r="P456" s="334"/>
      <c r="Q456" s="334"/>
      <c r="R456" s="334"/>
      <c r="S456" s="334"/>
      <c r="T456" s="33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2"/>
      <c r="N457" s="333" t="s">
        <v>66</v>
      </c>
      <c r="O457" s="334"/>
      <c r="P457" s="334"/>
      <c r="Q457" s="334"/>
      <c r="R457" s="334"/>
      <c r="S457" s="334"/>
      <c r="T457" s="33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647</v>
      </c>
      <c r="B459" s="54" t="s">
        <v>648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53" t="s">
        <v>649</v>
      </c>
      <c r="O459" s="337"/>
      <c r="P459" s="337"/>
      <c r="Q459" s="337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650</v>
      </c>
      <c r="B460" s="54" t="s">
        <v>651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3" t="s">
        <v>652</v>
      </c>
      <c r="O460" s="337"/>
      <c r="P460" s="337"/>
      <c r="Q460" s="337"/>
      <c r="R460" s="326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1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2"/>
      <c r="N461" s="333" t="s">
        <v>66</v>
      </c>
      <c r="O461" s="334"/>
      <c r="P461" s="334"/>
      <c r="Q461" s="334"/>
      <c r="R461" s="334"/>
      <c r="S461" s="334"/>
      <c r="T461" s="335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2"/>
      <c r="N462" s="333" t="s">
        <v>66</v>
      </c>
      <c r="O462" s="334"/>
      <c r="P462" s="334"/>
      <c r="Q462" s="334"/>
      <c r="R462" s="334"/>
      <c r="S462" s="334"/>
      <c r="T462" s="335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customHeight="1" x14ac:dyDescent="0.25">
      <c r="A464" s="54" t="s">
        <v>653</v>
      </c>
      <c r="B464" s="54" t="s">
        <v>654</v>
      </c>
      <c r="C464" s="31">
        <v>4301051310</v>
      </c>
      <c r="D464" s="325">
        <v>4680115880870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101</v>
      </c>
      <c r="L464" s="33" t="s">
        <v>130</v>
      </c>
      <c r="M464" s="32">
        <v>40</v>
      </c>
      <c r="N464" s="3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7"/>
      <c r="P464" s="337"/>
      <c r="Q464" s="337"/>
      <c r="R464" s="326"/>
      <c r="S464" s="34"/>
      <c r="T464" s="34"/>
      <c r="U464" s="35" t="s">
        <v>65</v>
      </c>
      <c r="V464" s="317">
        <v>350</v>
      </c>
      <c r="W464" s="318">
        <f>IFERROR(IF(V464="",0,CEILING((V464/$H464),1)*$H464),"")</f>
        <v>351</v>
      </c>
      <c r="X464" s="36">
        <f>IFERROR(IF(W464=0,"",ROUNDUP(W464/H464,0)*0.02175),"")</f>
        <v>0.9787499999999999</v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4301051510</v>
      </c>
      <c r="D465" s="325">
        <v>4640242180540</v>
      </c>
      <c r="E465" s="326"/>
      <c r="F465" s="316">
        <v>1.3</v>
      </c>
      <c r="G465" s="32">
        <v>6</v>
      </c>
      <c r="H465" s="316">
        <v>7.8</v>
      </c>
      <c r="I465" s="316">
        <v>8.3640000000000008</v>
      </c>
      <c r="J465" s="32">
        <v>56</v>
      </c>
      <c r="K465" s="32" t="s">
        <v>101</v>
      </c>
      <c r="L465" s="33" t="s">
        <v>64</v>
      </c>
      <c r="M465" s="32">
        <v>30</v>
      </c>
      <c r="N465" s="509" t="s">
        <v>657</v>
      </c>
      <c r="O465" s="337"/>
      <c r="P465" s="337"/>
      <c r="Q465" s="337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4301051508</v>
      </c>
      <c r="D466" s="325">
        <v>4640242180557</v>
      </c>
      <c r="E466" s="326"/>
      <c r="F466" s="316">
        <v>0.5</v>
      </c>
      <c r="G466" s="32">
        <v>6</v>
      </c>
      <c r="H466" s="316">
        <v>3</v>
      </c>
      <c r="I466" s="316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656" t="s">
        <v>660</v>
      </c>
      <c r="O466" s="337"/>
      <c r="P466" s="337"/>
      <c r="Q466" s="337"/>
      <c r="R466" s="326"/>
      <c r="S466" s="34"/>
      <c r="T466" s="34"/>
      <c r="U466" s="35" t="s">
        <v>65</v>
      </c>
      <c r="V466" s="317">
        <v>0</v>
      </c>
      <c r="W466" s="318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9" t="s">
        <v>1</v>
      </c>
    </row>
    <row r="467" spans="1:53" x14ac:dyDescent="0.2">
      <c r="A467" s="341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2"/>
      <c r="N467" s="333" t="s">
        <v>66</v>
      </c>
      <c r="O467" s="334"/>
      <c r="P467" s="334"/>
      <c r="Q467" s="334"/>
      <c r="R467" s="334"/>
      <c r="S467" s="334"/>
      <c r="T467" s="335"/>
      <c r="U467" s="37" t="s">
        <v>67</v>
      </c>
      <c r="V467" s="319">
        <f>IFERROR(V464/H464,"0")+IFERROR(V465/H465,"0")+IFERROR(V466/H466,"0")</f>
        <v>44.871794871794876</v>
      </c>
      <c r="W467" s="319">
        <f>IFERROR(W464/H464,"0")+IFERROR(W465/H465,"0")+IFERROR(W466/H466,"0")</f>
        <v>45</v>
      </c>
      <c r="X467" s="319">
        <f>IFERROR(IF(X464="",0,X464),"0")+IFERROR(IF(X465="",0,X465),"0")+IFERROR(IF(X466="",0,X466),"0")</f>
        <v>0.9787499999999999</v>
      </c>
      <c r="Y467" s="320"/>
      <c r="Z467" s="320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42"/>
      <c r="N468" s="333" t="s">
        <v>66</v>
      </c>
      <c r="O468" s="334"/>
      <c r="P468" s="334"/>
      <c r="Q468" s="334"/>
      <c r="R468" s="334"/>
      <c r="S468" s="334"/>
      <c r="T468" s="335"/>
      <c r="U468" s="37" t="s">
        <v>65</v>
      </c>
      <c r="V468" s="319">
        <f>IFERROR(SUM(V464:V466),"0")</f>
        <v>350</v>
      </c>
      <c r="W468" s="319">
        <f>IFERROR(SUM(W464:W466),"0")</f>
        <v>351</v>
      </c>
      <c r="X468" s="37"/>
      <c r="Y468" s="320"/>
      <c r="Z468" s="320"/>
    </row>
    <row r="469" spans="1:53" ht="15" customHeight="1" x14ac:dyDescent="0.2">
      <c r="A469" s="655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65"/>
      <c r="N469" s="338" t="s">
        <v>661</v>
      </c>
      <c r="O469" s="339"/>
      <c r="P469" s="339"/>
      <c r="Q469" s="339"/>
      <c r="R469" s="339"/>
      <c r="S469" s="339"/>
      <c r="T469" s="340"/>
      <c r="U469" s="37" t="s">
        <v>65</v>
      </c>
      <c r="V469" s="319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17299.400000000001</v>
      </c>
      <c r="W469" s="319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17470.399999999998</v>
      </c>
      <c r="X469" s="37"/>
      <c r="Y469" s="320"/>
      <c r="Z469" s="320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65"/>
      <c r="N470" s="338" t="s">
        <v>662</v>
      </c>
      <c r="O470" s="339"/>
      <c r="P470" s="339"/>
      <c r="Q470" s="339"/>
      <c r="R470" s="339"/>
      <c r="S470" s="339"/>
      <c r="T470" s="340"/>
      <c r="U470" s="37" t="s">
        <v>65</v>
      </c>
      <c r="V470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18273.33972151663</v>
      </c>
      <c r="W470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18454.472000000009</v>
      </c>
      <c r="X470" s="37"/>
      <c r="Y470" s="320"/>
      <c r="Z470" s="320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65"/>
      <c r="N471" s="338" t="s">
        <v>663</v>
      </c>
      <c r="O471" s="339"/>
      <c r="P471" s="339"/>
      <c r="Q471" s="339"/>
      <c r="R471" s="339"/>
      <c r="S471" s="339"/>
      <c r="T471" s="340"/>
      <c r="U471" s="37" t="s">
        <v>664</v>
      </c>
      <c r="V47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32</v>
      </c>
      <c r="W47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32</v>
      </c>
      <c r="X471" s="37"/>
      <c r="Y471" s="320"/>
      <c r="Z471" s="320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65"/>
      <c r="N472" s="338" t="s">
        <v>665</v>
      </c>
      <c r="O472" s="339"/>
      <c r="P472" s="339"/>
      <c r="Q472" s="339"/>
      <c r="R472" s="339"/>
      <c r="S472" s="339"/>
      <c r="T472" s="340"/>
      <c r="U472" s="37" t="s">
        <v>65</v>
      </c>
      <c r="V472" s="319">
        <f>GrossWeightTotal+PalletQtyTotal*25</f>
        <v>19073.33972151663</v>
      </c>
      <c r="W472" s="319">
        <f>GrossWeightTotalR+PalletQtyTotalR*25</f>
        <v>19254.472000000009</v>
      </c>
      <c r="X472" s="37"/>
      <c r="Y472" s="320"/>
      <c r="Z472" s="320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65"/>
      <c r="N473" s="338" t="s">
        <v>666</v>
      </c>
      <c r="O473" s="339"/>
      <c r="P473" s="339"/>
      <c r="Q473" s="339"/>
      <c r="R473" s="339"/>
      <c r="S473" s="339"/>
      <c r="T473" s="340"/>
      <c r="U473" s="37" t="s">
        <v>664</v>
      </c>
      <c r="V473" s="319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3141.710680258775</v>
      </c>
      <c r="W473" s="319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3171</v>
      </c>
      <c r="X473" s="37"/>
      <c r="Y473" s="320"/>
      <c r="Z473" s="320"/>
    </row>
    <row r="474" spans="1:53" ht="14.25" hidden="1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65"/>
      <c r="N474" s="338" t="s">
        <v>667</v>
      </c>
      <c r="O474" s="339"/>
      <c r="P474" s="339"/>
      <c r="Q474" s="339"/>
      <c r="R474" s="339"/>
      <c r="S474" s="339"/>
      <c r="T474" s="340"/>
      <c r="U474" s="39" t="s">
        <v>668</v>
      </c>
      <c r="V474" s="37"/>
      <c r="W474" s="37"/>
      <c r="X474" s="37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35.646409999999996</v>
      </c>
      <c r="Y474" s="320"/>
      <c r="Z474" s="320"/>
    </row>
    <row r="475" spans="1:53" ht="13.5" customHeight="1" thickBot="1" x14ac:dyDescent="0.25"/>
    <row r="476" spans="1:53" ht="27" customHeight="1" thickTop="1" thickBot="1" x14ac:dyDescent="0.25">
      <c r="A476" s="40" t="s">
        <v>669</v>
      </c>
      <c r="B476" s="314" t="s">
        <v>59</v>
      </c>
      <c r="C476" s="374" t="s">
        <v>96</v>
      </c>
      <c r="D476" s="475"/>
      <c r="E476" s="475"/>
      <c r="F476" s="389"/>
      <c r="G476" s="374" t="s">
        <v>254</v>
      </c>
      <c r="H476" s="475"/>
      <c r="I476" s="475"/>
      <c r="J476" s="475"/>
      <c r="K476" s="475"/>
      <c r="L476" s="475"/>
      <c r="M476" s="475"/>
      <c r="N476" s="389"/>
      <c r="O476" s="374" t="s">
        <v>458</v>
      </c>
      <c r="P476" s="389"/>
      <c r="Q476" s="374" t="s">
        <v>508</v>
      </c>
      <c r="R476" s="389"/>
      <c r="S476" s="314" t="s">
        <v>588</v>
      </c>
      <c r="T476" s="314" t="s">
        <v>633</v>
      </c>
      <c r="U476" s="315"/>
      <c r="Z476" s="52"/>
      <c r="AC476" s="315"/>
    </row>
    <row r="477" spans="1:53" ht="14.25" customHeight="1" thickTop="1" x14ac:dyDescent="0.2">
      <c r="A477" s="652" t="s">
        <v>670</v>
      </c>
      <c r="B477" s="374" t="s">
        <v>59</v>
      </c>
      <c r="C477" s="374" t="s">
        <v>97</v>
      </c>
      <c r="D477" s="374" t="s">
        <v>105</v>
      </c>
      <c r="E477" s="374" t="s">
        <v>96</v>
      </c>
      <c r="F477" s="374" t="s">
        <v>246</v>
      </c>
      <c r="G477" s="374" t="s">
        <v>255</v>
      </c>
      <c r="H477" s="374" t="s">
        <v>262</v>
      </c>
      <c r="I477" s="374" t="s">
        <v>282</v>
      </c>
      <c r="J477" s="374" t="s">
        <v>348</v>
      </c>
      <c r="K477" s="315"/>
      <c r="L477" s="374" t="s">
        <v>351</v>
      </c>
      <c r="M477" s="374" t="s">
        <v>431</v>
      </c>
      <c r="N477" s="374" t="s">
        <v>449</v>
      </c>
      <c r="O477" s="374" t="s">
        <v>459</v>
      </c>
      <c r="P477" s="374" t="s">
        <v>485</v>
      </c>
      <c r="Q477" s="374" t="s">
        <v>509</v>
      </c>
      <c r="R477" s="374" t="s">
        <v>565</v>
      </c>
      <c r="S477" s="374" t="s">
        <v>588</v>
      </c>
      <c r="T477" s="374" t="s">
        <v>634</v>
      </c>
      <c r="U477" s="315"/>
      <c r="Z477" s="52"/>
      <c r="AC477" s="315"/>
    </row>
    <row r="478" spans="1:53" ht="13.5" customHeight="1" thickBot="1" x14ac:dyDescent="0.25">
      <c r="A478" s="653"/>
      <c r="B478" s="375"/>
      <c r="C478" s="375"/>
      <c r="D478" s="375"/>
      <c r="E478" s="375"/>
      <c r="F478" s="375"/>
      <c r="G478" s="375"/>
      <c r="H478" s="375"/>
      <c r="I478" s="375"/>
      <c r="J478" s="375"/>
      <c r="K478" s="315"/>
      <c r="L478" s="375"/>
      <c r="M478" s="375"/>
      <c r="N478" s="375"/>
      <c r="O478" s="375"/>
      <c r="P478" s="375"/>
      <c r="Q478" s="375"/>
      <c r="R478" s="375"/>
      <c r="S478" s="375"/>
      <c r="T478" s="375"/>
      <c r="U478" s="315"/>
      <c r="Z478" s="52"/>
      <c r="AC478" s="315"/>
    </row>
    <row r="479" spans="1:53" ht="18" customHeight="1" thickTop="1" thickBot="1" x14ac:dyDescent="0.25">
      <c r="A479" s="40" t="s">
        <v>671</v>
      </c>
      <c r="B479" s="46">
        <f>IFERROR(W22*1,"0")+IFERROR(W26*1,"0")+IFERROR(W27*1,"0")+IFERROR(W28*1,"0")+IFERROR(W29*1,"0")+IFERROR(W30*1,"0")+IFERROR(W31*1,"0")+IFERROR(W32*1,"0")+IFERROR(W36*1,"0")+IFERROR(W40*1,"0")+IFERROR(W44*1,"0")</f>
        <v>0</v>
      </c>
      <c r="C479" s="46">
        <f>IFERROR(W50*1,"0")+IFERROR(W51*1,"0")</f>
        <v>167.4</v>
      </c>
      <c r="D479" s="46">
        <f>IFERROR(W56*1,"0")+IFERROR(W57*1,"0")+IFERROR(W58*1,"0")+IFERROR(W59*1,"0")</f>
        <v>752.40000000000009</v>
      </c>
      <c r="E47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2568.08</v>
      </c>
      <c r="F479" s="46">
        <f>IFERROR(W132*1,"0")+IFERROR(W133*1,"0")+IFERROR(W134*1,"0")</f>
        <v>579.6</v>
      </c>
      <c r="G479" s="46">
        <f>IFERROR(W140*1,"0")+IFERROR(W141*1,"0")+IFERROR(W142*1,"0")</f>
        <v>0</v>
      </c>
      <c r="H479" s="46">
        <f>IFERROR(W147*1,"0")+IFERROR(W148*1,"0")+IFERROR(W149*1,"0")+IFERROR(W150*1,"0")+IFERROR(W151*1,"0")+IFERROR(W152*1,"0")+IFERROR(W153*1,"0")+IFERROR(W154*1,"0")+IFERROR(W155*1,"0")</f>
        <v>573.30000000000007</v>
      </c>
      <c r="I479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2118.8999999999996</v>
      </c>
      <c r="J479" s="46">
        <f>IFERROR(W205*1,"0")</f>
        <v>210</v>
      </c>
      <c r="K479" s="315"/>
      <c r="L479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896.07999999999993</v>
      </c>
      <c r="M479" s="46">
        <f>IFERROR(W269*1,"0")+IFERROR(W270*1,"0")+IFERROR(W271*1,"0")+IFERROR(W272*1,"0")+IFERROR(W273*1,"0")+IFERROR(W274*1,"0")+IFERROR(W275*1,"0")+IFERROR(W279*1,"0")+IFERROR(W280*1,"0")</f>
        <v>54</v>
      </c>
      <c r="N479" s="46">
        <f>IFERROR(W285*1,"0")+IFERROR(W289*1,"0")+IFERROR(W293*1,"0")+IFERROR(W297*1,"0")</f>
        <v>30.599999999999998</v>
      </c>
      <c r="O479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7360.4</v>
      </c>
      <c r="P479" s="46">
        <f>IFERROR(W329*1,"0")+IFERROR(W330*1,"0")+IFERROR(W331*1,"0")+IFERROR(W332*1,"0")+IFERROR(W336*1,"0")+IFERROR(W337*1,"0")+IFERROR(W341*1,"0")+IFERROR(W342*1,"0")+IFERROR(W343*1,"0")+IFERROR(W344*1,"0")+IFERROR(W348*1,"0")</f>
        <v>131.4</v>
      </c>
      <c r="Q479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548.1</v>
      </c>
      <c r="R479" s="46">
        <f>IFERROR(W394*1,"0")+IFERROR(W395*1,"0")+IFERROR(W399*1,"0")+IFERROR(W400*1,"0")+IFERROR(W401*1,"0")+IFERROR(W402*1,"0")+IFERROR(W403*1,"0")+IFERROR(W404*1,"0")+IFERROR(W405*1,"0")+IFERROR(W409*1,"0")</f>
        <v>119.70000000000002</v>
      </c>
      <c r="S479" s="46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985.44</v>
      </c>
      <c r="T479" s="46">
        <f>IFERROR(W449*1,"0")+IFERROR(W450*1,"0")+IFERROR(W454*1,"0")+IFERROR(W455*1,"0")+IFERROR(W459*1,"0")+IFERROR(W460*1,"0")+IFERROR(W464*1,"0")+IFERROR(W465*1,"0")+IFERROR(W466*1,"0")</f>
        <v>375</v>
      </c>
      <c r="U479" s="315"/>
      <c r="Z479" s="52"/>
      <c r="AC479" s="315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500,00"/>
        <filter val="1 512,00"/>
        <filter val="1,67"/>
        <filter val="1,85"/>
        <filter val="10,00"/>
        <filter val="100,00"/>
        <filter val="103,00"/>
        <filter val="105,00"/>
        <filter val="11,40"/>
        <filter val="112,50"/>
        <filter val="114,58"/>
        <filter val="117,50"/>
        <filter val="12,00"/>
        <filter val="120,00"/>
        <filter val="122,50"/>
        <filter val="125,00"/>
        <filter val="127,78"/>
        <filter val="15,00"/>
        <filter val="150,00"/>
        <filter val="16,50"/>
        <filter val="16,67"/>
        <filter val="162,50"/>
        <filter val="17 299,40"/>
        <filter val="17,50"/>
        <filter val="170,00"/>
        <filter val="18 273,34"/>
        <filter val="18,00"/>
        <filter val="19 073,34"/>
        <filter val="2 125,00"/>
        <filter val="2,56"/>
        <filter val="20,00"/>
        <filter val="200,00"/>
        <filter val="209,52"/>
        <filter val="21,61"/>
        <filter val="210,00"/>
        <filter val="225,00"/>
        <filter val="23,50"/>
        <filter val="24,00"/>
        <filter val="240,00"/>
        <filter val="270,00"/>
        <filter val="28,00"/>
        <filter val="28,41"/>
        <filter val="3 141,71"/>
        <filter val="3 500,00"/>
        <filter val="3,33"/>
        <filter val="3,50"/>
        <filter val="3,70"/>
        <filter val="30,00"/>
        <filter val="300,00"/>
        <filter val="32"/>
        <filter val="32,14"/>
        <filter val="320,00"/>
        <filter val="322,00"/>
        <filter val="342,07"/>
        <filter val="350,00"/>
        <filter val="356,50"/>
        <filter val="360,00"/>
        <filter val="4,63"/>
        <filter val="40,00"/>
        <filter val="402,00"/>
        <filter val="405,00"/>
        <filter val="420,00"/>
        <filter val="44,87"/>
        <filter val="450,00"/>
        <filter val="46,30"/>
        <filter val="484,00"/>
        <filter val="5 810,00"/>
        <filter val="5,00"/>
        <filter val="50,00"/>
        <filter val="500,00"/>
        <filter val="521,50"/>
        <filter val="564,66"/>
        <filter val="565,00"/>
        <filter val="575,00"/>
        <filter val="6,43"/>
        <filter val="6,58"/>
        <filter val="6,67"/>
        <filter val="60,00"/>
        <filter val="62,05"/>
        <filter val="630,00"/>
        <filter val="750,00"/>
        <filter val="8,33"/>
        <filter val="8,50"/>
        <filter val="80,00"/>
        <filter val="84,00"/>
        <filter val="87,50"/>
        <filter val="9,00"/>
        <filter val="92,59"/>
        <filter val="96,44"/>
      </filters>
    </filterColumn>
  </autoFilter>
  <mergeCells count="854">
    <mergeCell ref="C477:C478"/>
    <mergeCell ref="D187:E187"/>
    <mergeCell ref="A196:X196"/>
    <mergeCell ref="D423:E423"/>
    <mergeCell ref="N202:T202"/>
    <mergeCell ref="N451:T451"/>
    <mergeCell ref="N168:T168"/>
    <mergeCell ref="N199:R199"/>
    <mergeCell ref="J477:J478"/>
    <mergeCell ref="L477:L478"/>
    <mergeCell ref="D443:E443"/>
    <mergeCell ref="D272:E272"/>
    <mergeCell ref="A469:M474"/>
    <mergeCell ref="D210:E210"/>
    <mergeCell ref="N466:R466"/>
    <mergeCell ref="N434:R434"/>
    <mergeCell ref="N428:R428"/>
    <mergeCell ref="N415:R415"/>
    <mergeCell ref="N365:R365"/>
    <mergeCell ref="N379:T379"/>
    <mergeCell ref="D400:E400"/>
    <mergeCell ref="I477:I478"/>
    <mergeCell ref="D28:E28"/>
    <mergeCell ref="N364:R364"/>
    <mergeCell ref="D432:E432"/>
    <mergeCell ref="N220:R220"/>
    <mergeCell ref="D117:E117"/>
    <mergeCell ref="N24:T24"/>
    <mergeCell ref="N195:T195"/>
    <mergeCell ref="H9:I9"/>
    <mergeCell ref="N260:T2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134:E134"/>
    <mergeCell ref="A209:X209"/>
    <mergeCell ref="D376:E376"/>
    <mergeCell ref="D205:E205"/>
    <mergeCell ref="N30:R30"/>
    <mergeCell ref="D98:E98"/>
    <mergeCell ref="D73:E73"/>
    <mergeCell ref="A276:M277"/>
    <mergeCell ref="A340:X340"/>
    <mergeCell ref="A440:X440"/>
    <mergeCell ref="D66:E66"/>
    <mergeCell ref="D126:E126"/>
    <mergeCell ref="N181:R181"/>
    <mergeCell ref="D197:E197"/>
    <mergeCell ref="D289:E289"/>
    <mergeCell ref="N147:R147"/>
    <mergeCell ref="D78:E78"/>
    <mergeCell ref="D363:E363"/>
    <mergeCell ref="N172:R172"/>
    <mergeCell ref="N315:R315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B477:B478"/>
    <mergeCell ref="N396:T396"/>
    <mergeCell ref="N270:R270"/>
    <mergeCell ref="N461:T461"/>
    <mergeCell ref="D142:E142"/>
    <mergeCell ref="D378:E378"/>
    <mergeCell ref="N359:R359"/>
    <mergeCell ref="A448:X448"/>
    <mergeCell ref="N472:T472"/>
    <mergeCell ref="N281:T281"/>
    <mergeCell ref="N424:T424"/>
    <mergeCell ref="N345:T345"/>
    <mergeCell ref="D214:E214"/>
    <mergeCell ref="A294:M295"/>
    <mergeCell ref="A321:M322"/>
    <mergeCell ref="N362:R362"/>
    <mergeCell ref="N191:R191"/>
    <mergeCell ref="N186:R186"/>
    <mergeCell ref="D332:E332"/>
    <mergeCell ref="D307:E307"/>
    <mergeCell ref="N471:T471"/>
    <mergeCell ref="N460:R460"/>
    <mergeCell ref="N455:R455"/>
    <mergeCell ref="A477:A478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D366:E366"/>
    <mergeCell ref="N410:T410"/>
    <mergeCell ref="N125:R125"/>
    <mergeCell ref="N45:T45"/>
    <mergeCell ref="A317:M318"/>
    <mergeCell ref="W17:W18"/>
    <mergeCell ref="N399:R399"/>
    <mergeCell ref="A288:X288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N206:T206"/>
    <mergeCell ref="A302:X302"/>
    <mergeCell ref="N273:R273"/>
    <mergeCell ref="N102:R102"/>
    <mergeCell ref="N400:R400"/>
    <mergeCell ref="D316:E316"/>
    <mergeCell ref="D387:E387"/>
    <mergeCell ref="R6:S9"/>
    <mergeCell ref="D365:E365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D382:E382"/>
    <mergeCell ref="N295:T295"/>
    <mergeCell ref="D211:E211"/>
    <mergeCell ref="N46:T46"/>
    <mergeCell ref="N363:R363"/>
    <mergeCell ref="N355:R355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228:R228"/>
    <mergeCell ref="D100:E100"/>
    <mergeCell ref="N17:R18"/>
    <mergeCell ref="O6:P6"/>
    <mergeCell ref="N305:R305"/>
    <mergeCell ref="N134:R134"/>
    <mergeCell ref="N243:R243"/>
    <mergeCell ref="N221:R221"/>
    <mergeCell ref="N50:R50"/>
    <mergeCell ref="D31:E31"/>
    <mergeCell ref="D329:E329"/>
    <mergeCell ref="I17:I18"/>
    <mergeCell ref="D141:E141"/>
    <mergeCell ref="D306:E306"/>
    <mergeCell ref="D377:E377"/>
    <mergeCell ref="D74:E74"/>
    <mergeCell ref="D68:E68"/>
    <mergeCell ref="N245:R245"/>
    <mergeCell ref="N167:T167"/>
    <mergeCell ref="D188:E188"/>
    <mergeCell ref="N26:R26"/>
    <mergeCell ref="D36:E36"/>
    <mergeCell ref="N32:R32"/>
    <mergeCell ref="H17:H18"/>
    <mergeCell ref="N41:T41"/>
    <mergeCell ref="N343:R343"/>
    <mergeCell ref="D153:E153"/>
    <mergeCell ref="D30:E30"/>
    <mergeCell ref="D67:E67"/>
    <mergeCell ref="N36:R36"/>
    <mergeCell ref="N59:R59"/>
    <mergeCell ref="N178:R178"/>
    <mergeCell ref="N127:R127"/>
    <mergeCell ref="N64:R64"/>
    <mergeCell ref="N28:R28"/>
    <mergeCell ref="N31:R31"/>
    <mergeCell ref="N258:R258"/>
    <mergeCell ref="N87:R87"/>
    <mergeCell ref="N329:R329"/>
    <mergeCell ref="A352:X352"/>
    <mergeCell ref="D77:E77"/>
    <mergeCell ref="D108:E108"/>
    <mergeCell ref="D375:E375"/>
    <mergeCell ref="N223:R223"/>
    <mergeCell ref="D369:E369"/>
    <mergeCell ref="N201:T201"/>
    <mergeCell ref="D160:E160"/>
    <mergeCell ref="D71:E71"/>
    <mergeCell ref="N42:T42"/>
    <mergeCell ref="T6:U9"/>
    <mergeCell ref="D185:E185"/>
    <mergeCell ref="N263:R263"/>
    <mergeCell ref="N156:T156"/>
    <mergeCell ref="D371:E371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A131:X131"/>
    <mergeCell ref="A259:M260"/>
    <mergeCell ref="N200:R200"/>
    <mergeCell ref="N29:R29"/>
    <mergeCell ref="N387:R387"/>
    <mergeCell ref="D422:E422"/>
    <mergeCell ref="A52:M53"/>
    <mergeCell ref="N142:R142"/>
    <mergeCell ref="A413:X413"/>
    <mergeCell ref="D409:E409"/>
    <mergeCell ref="D419:E419"/>
    <mergeCell ref="D104:E104"/>
    <mergeCell ref="N83:T83"/>
    <mergeCell ref="N77:R77"/>
    <mergeCell ref="N390:T390"/>
    <mergeCell ref="N406:T406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N218:R218"/>
    <mergeCell ref="D90:E90"/>
    <mergeCell ref="D388:E388"/>
    <mergeCell ref="U17:U18"/>
    <mergeCell ref="D40:E40"/>
    <mergeCell ref="D111:E111"/>
    <mergeCell ref="N140:R140"/>
    <mergeCell ref="D183:E183"/>
    <mergeCell ref="A21:X21"/>
    <mergeCell ref="N232:R232"/>
    <mergeCell ref="N254:T254"/>
    <mergeCell ref="D275:E275"/>
    <mergeCell ref="N325:T325"/>
    <mergeCell ref="D219:E219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A20:X20"/>
    <mergeCell ref="A17:A18"/>
    <mergeCell ref="C17:C18"/>
    <mergeCell ref="K17:K18"/>
    <mergeCell ref="A62:X62"/>
    <mergeCell ref="N37:T37"/>
    <mergeCell ref="A39:X39"/>
    <mergeCell ref="T5:U5"/>
    <mergeCell ref="O11:P11"/>
    <mergeCell ref="N241:R241"/>
    <mergeCell ref="A6:C6"/>
    <mergeCell ref="N92:T92"/>
    <mergeCell ref="N124:R124"/>
    <mergeCell ref="D309:E309"/>
    <mergeCell ref="D113:E113"/>
    <mergeCell ref="N118:R118"/>
    <mergeCell ref="D464:E464"/>
    <mergeCell ref="D402:E402"/>
    <mergeCell ref="N244:R244"/>
    <mergeCell ref="N73:R73"/>
    <mergeCell ref="N437:R437"/>
    <mergeCell ref="N371:R371"/>
    <mergeCell ref="N291:T291"/>
    <mergeCell ref="A194:M195"/>
    <mergeCell ref="D103:E103"/>
    <mergeCell ref="N380:T380"/>
    <mergeCell ref="D401:E401"/>
    <mergeCell ref="D454:E454"/>
    <mergeCell ref="N136:T136"/>
    <mergeCell ref="N99:R99"/>
    <mergeCell ref="N74:R74"/>
    <mergeCell ref="D109:E109"/>
    <mergeCell ref="N101:R101"/>
    <mergeCell ref="N76:R76"/>
    <mergeCell ref="N361:R361"/>
    <mergeCell ref="A255:X255"/>
    <mergeCell ref="D233:E233"/>
    <mergeCell ref="A463:X463"/>
    <mergeCell ref="N438:T438"/>
    <mergeCell ref="A292:X292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D161:E161"/>
    <mergeCell ref="A396:M397"/>
    <mergeCell ref="N253:T253"/>
    <mergeCell ref="A107:X107"/>
    <mergeCell ref="N82:T82"/>
    <mergeCell ref="D27:E27"/>
    <mergeCell ref="N15:R16"/>
    <mergeCell ref="A231:X231"/>
    <mergeCell ref="A35:X35"/>
    <mergeCell ref="D337:E337"/>
    <mergeCell ref="D166:E166"/>
    <mergeCell ref="A25:X25"/>
    <mergeCell ref="N225:T225"/>
    <mergeCell ref="N356:T356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N450:R450"/>
    <mergeCell ref="G476:N476"/>
    <mergeCell ref="D116:E116"/>
    <mergeCell ref="N219:R219"/>
    <mergeCell ref="A424:M425"/>
    <mergeCell ref="D91:E91"/>
    <mergeCell ref="N439:T439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470:T470"/>
    <mergeCell ref="N299:T299"/>
    <mergeCell ref="D251:E251"/>
    <mergeCell ref="D343:E343"/>
    <mergeCell ref="N316:R316"/>
    <mergeCell ref="N443:R443"/>
    <mergeCell ref="N310:R310"/>
    <mergeCell ref="D182:E182"/>
    <mergeCell ref="N259:T259"/>
    <mergeCell ref="D280:E280"/>
    <mergeCell ref="D190:E190"/>
    <mergeCell ref="D246:E246"/>
    <mergeCell ref="A426:X426"/>
    <mergeCell ref="N38:T38"/>
    <mergeCell ref="D59:E59"/>
    <mergeCell ref="N467:T467"/>
    <mergeCell ref="D178:E178"/>
    <mergeCell ref="D172:E172"/>
    <mergeCell ref="N153:R153"/>
    <mergeCell ref="N338:T338"/>
    <mergeCell ref="N405:R405"/>
    <mergeCell ref="N234:R234"/>
    <mergeCell ref="A45:M46"/>
    <mergeCell ref="A281:M282"/>
    <mergeCell ref="N184:R184"/>
    <mergeCell ref="D114:E114"/>
    <mergeCell ref="N391:T391"/>
    <mergeCell ref="N462:T462"/>
    <mergeCell ref="A41:M42"/>
    <mergeCell ref="N332:R332"/>
    <mergeCell ref="N161:R161"/>
    <mergeCell ref="D466:E466"/>
    <mergeCell ref="N308:R308"/>
    <mergeCell ref="D180:E180"/>
    <mergeCell ref="A412:X412"/>
    <mergeCell ref="D460:E460"/>
    <mergeCell ref="N465:R465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Q476:R476"/>
    <mergeCell ref="A49:X49"/>
    <mergeCell ref="N247:T247"/>
    <mergeCell ref="N89:R89"/>
    <mergeCell ref="D132:E132"/>
    <mergeCell ref="D399:E399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30:R330"/>
    <mergeCell ref="N97:R97"/>
    <mergeCell ref="A84:X84"/>
    <mergeCell ref="N395:R395"/>
    <mergeCell ref="D140:E140"/>
    <mergeCell ref="A447:X447"/>
    <mergeCell ref="A385:X385"/>
    <mergeCell ref="D359:E359"/>
    <mergeCell ref="N96:R96"/>
    <mergeCell ref="D465:E465"/>
    <mergeCell ref="D269:E269"/>
    <mergeCell ref="N346:T346"/>
    <mergeCell ref="N175:T175"/>
    <mergeCell ref="D427:E427"/>
    <mergeCell ref="N98:R98"/>
    <mergeCell ref="D75:E75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A379:M380"/>
    <mergeCell ref="N171:R171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N459:R459"/>
    <mergeCell ref="D198:E198"/>
    <mergeCell ref="D7:L7"/>
    <mergeCell ref="A55:X55"/>
    <mergeCell ref="A13:L13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A456:M457"/>
    <mergeCell ref="A313:X313"/>
    <mergeCell ref="D154:E154"/>
    <mergeCell ref="D200:E200"/>
    <mergeCell ref="D436:E436"/>
    <mergeCell ref="N417:R417"/>
    <mergeCell ref="A446:X446"/>
    <mergeCell ref="D449:E449"/>
    <mergeCell ref="N236:T236"/>
    <mergeCell ref="A235:M236"/>
    <mergeCell ref="N429:T429"/>
    <mergeCell ref="N303:R303"/>
    <mergeCell ref="N350:T350"/>
    <mergeCell ref="A253:M254"/>
    <mergeCell ref="D270:E270"/>
    <mergeCell ref="D370:E370"/>
    <mergeCell ref="D222:E222"/>
    <mergeCell ref="D314:E314"/>
    <mergeCell ref="N407:T407"/>
    <mergeCell ref="A225:M226"/>
    <mergeCell ref="N188:R188"/>
    <mergeCell ref="A162:M163"/>
    <mergeCell ref="D310:E310"/>
    <mergeCell ref="A335:X335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A167:M168"/>
    <mergeCell ref="N183:R183"/>
    <mergeCell ref="D86:E86"/>
    <mergeCell ref="D213:E213"/>
    <mergeCell ref="A393:X393"/>
    <mergeCell ref="D151:E151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N416:R416"/>
    <mergeCell ref="D459:E459"/>
    <mergeCell ref="N68:R68"/>
    <mergeCell ref="N432:R432"/>
    <mergeCell ref="N117:R117"/>
    <mergeCell ref="D434:E434"/>
    <mergeCell ref="D10:E10"/>
    <mergeCell ref="N433:R433"/>
    <mergeCell ref="F10:G10"/>
    <mergeCell ref="D305:E305"/>
    <mergeCell ref="D243:E243"/>
    <mergeCell ref="N420:R420"/>
    <mergeCell ref="D6:L6"/>
    <mergeCell ref="O13:P13"/>
    <mergeCell ref="N419:R419"/>
    <mergeCell ref="N339:T339"/>
    <mergeCell ref="N250:R250"/>
    <mergeCell ref="D389:E389"/>
    <mergeCell ref="N132:R132"/>
    <mergeCell ref="N110:R110"/>
    <mergeCell ref="D99:E99"/>
    <mergeCell ref="N128:T128"/>
    <mergeCell ref="G17:G18"/>
    <mergeCell ref="H10:L10"/>
    <mergeCell ref="D80:E80"/>
    <mergeCell ref="N66:R66"/>
    <mergeCell ref="M17:M18"/>
    <mergeCell ref="N67:R67"/>
    <mergeCell ref="A12:L12"/>
    <mergeCell ref="D101:E101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N246:R246"/>
    <mergeCell ref="N377:R377"/>
    <mergeCell ref="N233:R233"/>
    <mergeCell ref="N349:T349"/>
    <mergeCell ref="D420:E420"/>
    <mergeCell ref="N430:T430"/>
    <mergeCell ref="N230:T230"/>
    <mergeCell ref="N256:R256"/>
    <mergeCell ref="A345:M346"/>
    <mergeCell ref="N382:R382"/>
    <mergeCell ref="N425:T425"/>
    <mergeCell ref="N436:R436"/>
    <mergeCell ref="N422:R422"/>
    <mergeCell ref="N360:R360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N69:R69"/>
    <mergeCell ref="N367:R367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349:M350"/>
    <mergeCell ref="D191:E191"/>
    <mergeCell ref="D433:E433"/>
    <mergeCell ref="D262:E262"/>
    <mergeCell ref="A128:M129"/>
    <mergeCell ref="S17:T17"/>
    <mergeCell ref="D57:E57"/>
    <mergeCell ref="A19:X19"/>
    <mergeCell ref="D102:E102"/>
    <mergeCell ref="N88:R88"/>
    <mergeCell ref="A353:X353"/>
    <mergeCell ref="N324:R324"/>
    <mergeCell ref="N194:T194"/>
    <mergeCell ref="A319:X319"/>
    <mergeCell ref="A48:X48"/>
    <mergeCell ref="N23:T23"/>
    <mergeCell ref="N90:R90"/>
    <mergeCell ref="D177:E177"/>
    <mergeCell ref="N354:R354"/>
    <mergeCell ref="N133:R133"/>
    <mergeCell ref="N369:R369"/>
    <mergeCell ref="N198:R198"/>
    <mergeCell ref="D76:E76"/>
    <mergeCell ref="A164:X164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0:R40"/>
    <mergeCell ref="N91:R91"/>
    <mergeCell ref="N85:R85"/>
    <mergeCell ref="A137:X137"/>
    <mergeCell ref="A208:X208"/>
    <mergeCell ref="D239:E239"/>
    <mergeCell ref="D95:E95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56:T456"/>
    <mergeCell ref="N389:R389"/>
    <mergeCell ref="N454:R454"/>
    <mergeCell ref="N397:T397"/>
    <mergeCell ref="N468:T468"/>
    <mergeCell ref="N372:T372"/>
    <mergeCell ref="D331:E331"/>
    <mergeCell ref="A139:X139"/>
    <mergeCell ref="D395:E395"/>
    <mergeCell ref="N452:T452"/>
    <mergeCell ref="N388:R388"/>
    <mergeCell ref="N217:R217"/>
    <mergeCell ref="D133:E133"/>
    <mergeCell ref="N154:R154"/>
    <mergeCell ref="D271:E271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J9:L9"/>
    <mergeCell ref="R5:S5"/>
    <mergeCell ref="N27:R27"/>
    <mergeCell ref="A82:M83"/>
    <mergeCell ref="A15:L15"/>
    <mergeCell ref="F5:G5"/>
    <mergeCell ref="T11:U11"/>
    <mergeCell ref="O8:P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2"/>
    </row>
    <row r="3" spans="2:8" x14ac:dyDescent="0.2">
      <c r="B3" s="47" t="s">
        <v>673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674</v>
      </c>
      <c r="D6" s="47" t="s">
        <v>675</v>
      </c>
      <c r="E6" s="47"/>
    </row>
    <row r="7" spans="2:8" x14ac:dyDescent="0.2">
      <c r="B7" s="47" t="s">
        <v>676</v>
      </c>
      <c r="C7" s="47" t="s">
        <v>677</v>
      </c>
      <c r="D7" s="47" t="s">
        <v>678</v>
      </c>
      <c r="E7" s="47"/>
    </row>
    <row r="9" spans="2:8" x14ac:dyDescent="0.2">
      <c r="B9" s="47" t="s">
        <v>679</v>
      </c>
      <c r="C9" s="47" t="s">
        <v>674</v>
      </c>
      <c r="D9" s="47"/>
      <c r="E9" s="47"/>
    </row>
    <row r="11" spans="2:8" x14ac:dyDescent="0.2">
      <c r="B11" s="47" t="s">
        <v>679</v>
      </c>
      <c r="C11" s="47" t="s">
        <v>677</v>
      </c>
      <c r="D11" s="47"/>
      <c r="E11" s="47"/>
    </row>
    <row r="13" spans="2:8" x14ac:dyDescent="0.2">
      <c r="B13" s="47" t="s">
        <v>680</v>
      </c>
      <c r="C13" s="47"/>
      <c r="D13" s="47"/>
      <c r="E13" s="47"/>
    </row>
    <row r="14" spans="2:8" x14ac:dyDescent="0.2">
      <c r="B14" s="47" t="s">
        <v>681</v>
      </c>
      <c r="C14" s="47"/>
      <c r="D14" s="47"/>
      <c r="E14" s="47"/>
    </row>
    <row r="15" spans="2:8" x14ac:dyDescent="0.2">
      <c r="B15" s="47" t="s">
        <v>682</v>
      </c>
      <c r="C15" s="47"/>
      <c r="D15" s="47"/>
      <c r="E15" s="47"/>
    </row>
    <row r="16" spans="2:8" x14ac:dyDescent="0.2">
      <c r="B16" s="47" t="s">
        <v>683</v>
      </c>
      <c r="C16" s="47"/>
      <c r="D16" s="47"/>
      <c r="E16" s="47"/>
    </row>
    <row r="17" spans="2:5" x14ac:dyDescent="0.2">
      <c r="B17" s="47" t="s">
        <v>684</v>
      </c>
      <c r="C17" s="47"/>
      <c r="D17" s="47"/>
      <c r="E17" s="47"/>
    </row>
    <row r="18" spans="2:5" x14ac:dyDescent="0.2">
      <c r="B18" s="47" t="s">
        <v>685</v>
      </c>
      <c r="C18" s="47"/>
      <c r="D18" s="47"/>
      <c r="E18" s="47"/>
    </row>
    <row r="19" spans="2:5" x14ac:dyDescent="0.2">
      <c r="B19" s="47" t="s">
        <v>686</v>
      </c>
      <c r="C19" s="47"/>
      <c r="D19" s="47"/>
      <c r="E19" s="47"/>
    </row>
    <row r="20" spans="2:5" x14ac:dyDescent="0.2">
      <c r="B20" s="47" t="s">
        <v>687</v>
      </c>
      <c r="C20" s="47"/>
      <c r="D20" s="47"/>
      <c r="E20" s="47"/>
    </row>
    <row r="21" spans="2:5" x14ac:dyDescent="0.2">
      <c r="B21" s="47" t="s">
        <v>688</v>
      </c>
      <c r="C21" s="47"/>
      <c r="D21" s="47"/>
      <c r="E21" s="47"/>
    </row>
    <row r="22" spans="2:5" x14ac:dyDescent="0.2">
      <c r="B22" s="47" t="s">
        <v>689</v>
      </c>
      <c r="C22" s="47"/>
      <c r="D22" s="47"/>
      <c r="E22" s="47"/>
    </row>
    <row r="23" spans="2:5" x14ac:dyDescent="0.2">
      <c r="B23" s="47" t="s">
        <v>690</v>
      </c>
      <c r="C23" s="47"/>
      <c r="D23" s="47"/>
      <c r="E23" s="47"/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