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11F712-3DB4-4094-91E1-6108A333BB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X265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X257" i="1" s="1"/>
  <c r="X260" i="1" s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X236" i="1"/>
  <c r="W236" i="1"/>
  <c r="W235" i="1"/>
  <c r="X235" i="1" s="1"/>
  <c r="N235" i="1"/>
  <c r="W234" i="1"/>
  <c r="X234" i="1" s="1"/>
  <c r="N234" i="1"/>
  <c r="X233" i="1"/>
  <c r="W233" i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W224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W158" i="1" s="1"/>
  <c r="N155" i="1"/>
  <c r="V152" i="1"/>
  <c r="V151" i="1"/>
  <c r="W150" i="1"/>
  <c r="X150" i="1" s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N135" i="1"/>
  <c r="V131" i="1"/>
  <c r="V130" i="1"/>
  <c r="W129" i="1"/>
  <c r="X129" i="1" s="1"/>
  <c r="N129" i="1"/>
  <c r="W128" i="1"/>
  <c r="X128" i="1" s="1"/>
  <c r="N128" i="1"/>
  <c r="W127" i="1"/>
  <c r="W130" i="1" s="1"/>
  <c r="V124" i="1"/>
  <c r="V123" i="1"/>
  <c r="W122" i="1"/>
  <c r="X122" i="1" s="1"/>
  <c r="W121" i="1"/>
  <c r="X121" i="1" s="1"/>
  <c r="N121" i="1"/>
  <c r="W120" i="1"/>
  <c r="X120" i="1" s="1"/>
  <c r="W119" i="1"/>
  <c r="W118" i="1"/>
  <c r="X118" i="1" s="1"/>
  <c r="N118" i="1"/>
  <c r="X117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X86" i="1"/>
  <c r="W86" i="1"/>
  <c r="W85" i="1"/>
  <c r="N85" i="1"/>
  <c r="X84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W56" i="1"/>
  <c r="N56" i="1"/>
  <c r="V53" i="1"/>
  <c r="V52" i="1"/>
  <c r="W51" i="1"/>
  <c r="X51" i="1" s="1"/>
  <c r="N51" i="1"/>
  <c r="W50" i="1"/>
  <c r="W53" i="1" s="1"/>
  <c r="N50" i="1"/>
  <c r="V46" i="1"/>
  <c r="V45" i="1"/>
  <c r="W44" i="1"/>
  <c r="N44" i="1"/>
  <c r="W42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N27" i="1"/>
  <c r="W26" i="1"/>
  <c r="W33" i="1" s="1"/>
  <c r="N26" i="1"/>
  <c r="W24" i="1"/>
  <c r="V24" i="1"/>
  <c r="W23" i="1"/>
  <c r="V23" i="1"/>
  <c r="X22" i="1"/>
  <c r="X23" i="1" s="1"/>
  <c r="W22" i="1"/>
  <c r="N22" i="1"/>
  <c r="H10" i="1"/>
  <c r="J9" i="1"/>
  <c r="A9" i="1"/>
  <c r="F10" i="1" s="1"/>
  <c r="D7" i="1"/>
  <c r="O6" i="1"/>
  <c r="N2" i="1"/>
  <c r="W52" i="1" l="1"/>
  <c r="W103" i="1"/>
  <c r="X200" i="1"/>
  <c r="X201" i="1" s="1"/>
  <c r="W201" i="1"/>
  <c r="W202" i="1"/>
  <c r="X254" i="1"/>
  <c r="X343" i="1"/>
  <c r="X344" i="1" s="1"/>
  <c r="W344" i="1"/>
  <c r="W367" i="1"/>
  <c r="X374" i="1"/>
  <c r="W37" i="1"/>
  <c r="X36" i="1"/>
  <c r="X37" i="1" s="1"/>
  <c r="W45" i="1"/>
  <c r="X44" i="1"/>
  <c r="X45" i="1" s="1"/>
  <c r="D474" i="1"/>
  <c r="X56" i="1"/>
  <c r="W81" i="1"/>
  <c r="X64" i="1"/>
  <c r="W124" i="1"/>
  <c r="X119" i="1"/>
  <c r="L474" i="1"/>
  <c r="X205" i="1"/>
  <c r="X220" i="1" s="1"/>
  <c r="W352" i="1"/>
  <c r="W351" i="1"/>
  <c r="X349" i="1"/>
  <c r="W392" i="1"/>
  <c r="W391" i="1"/>
  <c r="X389" i="1"/>
  <c r="W424" i="1"/>
  <c r="W462" i="1"/>
  <c r="V464" i="1"/>
  <c r="X26" i="1"/>
  <c r="W34" i="1"/>
  <c r="W38" i="1"/>
  <c r="W41" i="1"/>
  <c r="X40" i="1"/>
  <c r="X41" i="1" s="1"/>
  <c r="W46" i="1"/>
  <c r="C474" i="1"/>
  <c r="X50" i="1"/>
  <c r="X52" i="1" s="1"/>
  <c r="W60" i="1"/>
  <c r="X57" i="1"/>
  <c r="X60" i="1" s="1"/>
  <c r="W91" i="1"/>
  <c r="F474" i="1"/>
  <c r="X127" i="1"/>
  <c r="X130" i="1" s="1"/>
  <c r="W197" i="1"/>
  <c r="W249" i="1"/>
  <c r="W255" i="1"/>
  <c r="W333" i="1"/>
  <c r="W334" i="1"/>
  <c r="W341" i="1"/>
  <c r="W378" i="1"/>
  <c r="W379" i="1"/>
  <c r="W439" i="1"/>
  <c r="X436" i="1"/>
  <c r="X439" i="1" s="1"/>
  <c r="W447" i="1"/>
  <c r="W115" i="1"/>
  <c r="G474" i="1"/>
  <c r="W157" i="1"/>
  <c r="W162" i="1"/>
  <c r="X312" i="1"/>
  <c r="W316" i="1"/>
  <c r="W317" i="1"/>
  <c r="W320" i="1"/>
  <c r="W321" i="1"/>
  <c r="W405" i="1"/>
  <c r="W406" i="1"/>
  <c r="W451" i="1"/>
  <c r="H9" i="1"/>
  <c r="X123" i="1"/>
  <c r="X242" i="1"/>
  <c r="X81" i="1"/>
  <c r="W82" i="1"/>
  <c r="W272" i="1"/>
  <c r="W286" i="1"/>
  <c r="X284" i="1"/>
  <c r="X285" i="1" s="1"/>
  <c r="W294" i="1"/>
  <c r="X292" i="1"/>
  <c r="X293" i="1" s="1"/>
  <c r="W306" i="1"/>
  <c r="W313" i="1"/>
  <c r="W375" i="1"/>
  <c r="W419" i="1"/>
  <c r="W434" i="1"/>
  <c r="X427" i="1"/>
  <c r="X433" i="1" s="1"/>
  <c r="W433" i="1"/>
  <c r="W102" i="1"/>
  <c r="W189" i="1"/>
  <c r="W190" i="1"/>
  <c r="A10" i="1"/>
  <c r="B474" i="1"/>
  <c r="W465" i="1"/>
  <c r="X27" i="1"/>
  <c r="X33" i="1" s="1"/>
  <c r="X85" i="1"/>
  <c r="X91" i="1" s="1"/>
  <c r="X94" i="1"/>
  <c r="X102" i="1" s="1"/>
  <c r="X105" i="1"/>
  <c r="X114" i="1" s="1"/>
  <c r="W114" i="1"/>
  <c r="X135" i="1"/>
  <c r="X138" i="1" s="1"/>
  <c r="W138" i="1"/>
  <c r="W152" i="1"/>
  <c r="W163" i="1"/>
  <c r="X172" i="1"/>
  <c r="X189" i="1" s="1"/>
  <c r="X194" i="1"/>
  <c r="W220" i="1"/>
  <c r="W225" i="1"/>
  <c r="X223" i="1"/>
  <c r="X224" i="1" s="1"/>
  <c r="X246" i="1"/>
  <c r="W260" i="1"/>
  <c r="X271" i="1"/>
  <c r="W329" i="1"/>
  <c r="X338" i="1"/>
  <c r="X340" i="1" s="1"/>
  <c r="X351" i="1"/>
  <c r="W368" i="1"/>
  <c r="R474" i="1"/>
  <c r="W440" i="1"/>
  <c r="H474" i="1"/>
  <c r="F9" i="1"/>
  <c r="W61" i="1"/>
  <c r="W92" i="1"/>
  <c r="W123" i="1"/>
  <c r="X151" i="1"/>
  <c r="W196" i="1"/>
  <c r="X193" i="1"/>
  <c r="X196" i="1" s="1"/>
  <c r="W243" i="1"/>
  <c r="W242" i="1"/>
  <c r="W248" i="1"/>
  <c r="X245" i="1"/>
  <c r="X248" i="1" s="1"/>
  <c r="W261" i="1"/>
  <c r="W271" i="1"/>
  <c r="W277" i="1"/>
  <c r="W276" i="1"/>
  <c r="W282" i="1"/>
  <c r="N474" i="1"/>
  <c r="X280" i="1"/>
  <c r="X281" i="1" s="1"/>
  <c r="W285" i="1"/>
  <c r="W290" i="1"/>
  <c r="X288" i="1"/>
  <c r="X289" i="1" s="1"/>
  <c r="W293" i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V468" i="1"/>
  <c r="E474" i="1"/>
  <c r="W139" i="1"/>
  <c r="W151" i="1"/>
  <c r="W169" i="1"/>
  <c r="W230" i="1"/>
  <c r="X227" i="1"/>
  <c r="X230" i="1" s="1"/>
  <c r="W385" i="1"/>
  <c r="X381" i="1"/>
  <c r="X385" i="1" s="1"/>
  <c r="W386" i="1"/>
  <c r="W402" i="1"/>
  <c r="Q474" i="1"/>
  <c r="W170" i="1"/>
  <c r="W254" i="1"/>
  <c r="W328" i="1"/>
  <c r="W340" i="1"/>
  <c r="W401" i="1"/>
  <c r="W452" i="1"/>
  <c r="I474" i="1"/>
  <c r="W131" i="1"/>
  <c r="X155" i="1"/>
  <c r="X157" i="1" s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4" i="1" l="1"/>
  <c r="W468" i="1"/>
  <c r="X469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<sst xmlns="http://schemas.openxmlformats.org/spreadsheetml/2006/main" count="1984" uniqueCount="685">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</sst>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/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665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2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0.5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200</v>
      </c>
      <c r="W50" s="313">
        <f>IFERROR(IF(V50="",0,CEILING((V50/$H50),1)*$H50),"")</f>
        <v>205.20000000000002</v>
      </c>
      <c r="X50" s="36">
        <f>IFERROR(IF(W50=0,"",ROUNDUP(W50/H50,0)*0.02175),"")</f>
        <v>0.41324999999999995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18.518518518518519</v>
      </c>
      <c r="W52" s="314">
        <f>IFERROR(W50/H50,"0")+IFERROR(W51/H51,"0")</f>
        <v>19</v>
      </c>
      <c r="X52" s="314">
        <f>IFERROR(IF(X50="",0,X50),"0")+IFERROR(IF(X51="",0,X51),"0")</f>
        <v>0.41324999999999995</v>
      </c>
      <c r="Y52" s="315"/>
      <c r="Z52" s="315"/>
    </row>
    <row r="53" spans="1:53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200</v>
      </c>
      <c r="W53" s="314">
        <f>IFERROR(SUM(W50:W51),"0")</f>
        <v>205.20000000000002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450</v>
      </c>
      <c r="W56" s="313">
        <f>IFERROR(IF(V56="",0,CEILING((V56/$H56),1)*$H56),"")</f>
        <v>453.6</v>
      </c>
      <c r="X56" s="36">
        <f>IFERROR(IF(W56=0,"",ROUNDUP(W56/H56,0)*0.02175),"")</f>
        <v>0.91349999999999998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41.666666666666664</v>
      </c>
      <c r="W60" s="314">
        <f>IFERROR(W56/H56,"0")+IFERROR(W57/H57,"0")+IFERROR(W58/H58,"0")+IFERROR(W59/H59,"0")</f>
        <v>42</v>
      </c>
      <c r="X60" s="314">
        <f>IFERROR(IF(X56="",0,X56),"0")+IFERROR(IF(X57="",0,X57),"0")+IFERROR(IF(X58="",0,X58),"0")+IFERROR(IF(X59="",0,X59),"0")</f>
        <v>0.91349999999999998</v>
      </c>
      <c r="Y60" s="315"/>
      <c r="Z60" s="315"/>
    </row>
    <row r="61" spans="1:53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450</v>
      </c>
      <c r="W61" s="314">
        <f>IFERROR(SUM(W56:W59),"0")</f>
        <v>453.6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10</v>
      </c>
      <c r="W64" s="313">
        <f t="shared" ref="W64:W80" si="2">IFERROR(IF(V64="",0,CEILING((V64/$H64),1)*$H64),"")</f>
        <v>11.2</v>
      </c>
      <c r="X64" s="36">
        <f>IFERROR(IF(W64=0,"",ROUNDUP(W64/H64,0)*0.02175),"")</f>
        <v>2.1749999999999999E-2</v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180</v>
      </c>
      <c r="W67" s="313">
        <f t="shared" si="2"/>
        <v>190.39999999999998</v>
      </c>
      <c r="X67" s="36">
        <f>IFERROR(IF(W67=0,"",ROUNDUP(W67/H67,0)*0.02175),"")</f>
        <v>0.36974999999999997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35</v>
      </c>
      <c r="W68" s="313">
        <f t="shared" si="2"/>
        <v>43.2</v>
      </c>
      <c r="X68" s="36">
        <f>IFERROR(IF(W68=0,"",ROUNDUP(W68/H68,0)*0.02175),"")</f>
        <v>8.6999999999999994E-2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45</v>
      </c>
      <c r="W69" s="313">
        <f t="shared" si="2"/>
        <v>56</v>
      </c>
      <c r="X69" s="36">
        <f>IFERROR(IF(W69=0,"",ROUNDUP(W69/H69,0)*0.02175),"")</f>
        <v>0.10874999999999999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16</v>
      </c>
      <c r="W71" s="313">
        <f t="shared" si="2"/>
        <v>16</v>
      </c>
      <c r="X71" s="36">
        <f t="shared" ref="X71:X76" si="3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28.222883597883598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31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0.6247299999999999</v>
      </c>
      <c r="Y81" s="315"/>
      <c r="Z81" s="315"/>
    </row>
    <row r="82" spans="1:53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286</v>
      </c>
      <c r="W82" s="314">
        <f>IFERROR(SUM(W64:W80),"0")</f>
        <v>316.79999999999995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225</v>
      </c>
      <c r="W106" s="313">
        <f t="shared" si="6"/>
        <v>226.8</v>
      </c>
      <c r="X106" s="36">
        <f>IFERROR(IF(W106=0,"",ROUNDUP(W106/H106,0)*0.02175),"")</f>
        <v>0.58724999999999994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177.75</v>
      </c>
      <c r="W109" s="313">
        <f t="shared" si="6"/>
        <v>178.20000000000002</v>
      </c>
      <c r="X109" s="36">
        <f>IFERROR(IF(W109=0,"",ROUNDUP(W109/H109,0)*0.00753),"")</f>
        <v>0.49698000000000003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92.61904761904762</v>
      </c>
      <c r="W114" s="314">
        <f>IFERROR(W105/H105,"0")+IFERROR(W106/H106,"0")+IFERROR(W107/H107,"0")+IFERROR(W108/H108,"0")+IFERROR(W109/H109,"0")+IFERROR(W110/H110,"0")+IFERROR(W111/H111,"0")+IFERROR(W112/H112,"0")+IFERROR(W113/H113,"0")</f>
        <v>93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1.08423</v>
      </c>
      <c r="Y114" s="315"/>
      <c r="Z114" s="315"/>
    </row>
    <row r="115" spans="1:53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402.75</v>
      </c>
      <c r="W115" s="314">
        <f>IFERROR(SUM(W105:W113),"0")</f>
        <v>405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230</v>
      </c>
      <c r="W127" s="313">
        <f>IFERROR(IF(V127="",0,CEILING((V127/$H127),1)*$H127),"")</f>
        <v>235.20000000000002</v>
      </c>
      <c r="X127" s="36">
        <f>IFERROR(IF(W127=0,"",ROUNDUP(W127/H127,0)*0.02175),"")</f>
        <v>0.60899999999999999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384.75</v>
      </c>
      <c r="W129" s="313">
        <f>IFERROR(IF(V129="",0,CEILING((V129/$H129),1)*$H129),"")</f>
        <v>386.1</v>
      </c>
      <c r="X129" s="36">
        <f>IFERROR(IF(W129=0,"",ROUNDUP(W129/H129,0)*0.00753),"")</f>
        <v>1.0767900000000001</v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169.88095238095238</v>
      </c>
      <c r="W130" s="314">
        <f>IFERROR(W127/H127,"0")+IFERROR(W128/H128,"0")+IFERROR(W129/H129,"0")</f>
        <v>171</v>
      </c>
      <c r="X130" s="314">
        <f>IFERROR(IF(X127="",0,X127),"0")+IFERROR(IF(X128="",0,X128),"0")+IFERROR(IF(X129="",0,X129),"0")</f>
        <v>1.6857900000000001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614.75</v>
      </c>
      <c r="W131" s="314">
        <f>IFERROR(SUM(W127:W129),"0")</f>
        <v>621.30000000000007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10</v>
      </c>
      <c r="W144" s="313">
        <f t="shared" si="8"/>
        <v>12.600000000000001</v>
      </c>
      <c r="X144" s="36">
        <f>IFERROR(IF(W144=0,"",ROUNDUP(W144/H144,0)*0.00753),"")</f>
        <v>2.2589999999999999E-2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108.5</v>
      </c>
      <c r="W145" s="313">
        <f t="shared" si="8"/>
        <v>109.2</v>
      </c>
      <c r="X145" s="36">
        <f>IFERROR(IF(W145=0,"",ROUNDUP(W145/H145,0)*0.00502),"")</f>
        <v>0.26103999999999999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54.047619047619044</v>
      </c>
      <c r="W151" s="314">
        <f>IFERROR(W142/H142,"0")+IFERROR(W143/H143,"0")+IFERROR(W144/H144,"0")+IFERROR(W145/H145,"0")+IFERROR(W146/H146,"0")+IFERROR(W147/H147,"0")+IFERROR(W148/H148,"0")+IFERROR(W149/H149,"0")+IFERROR(W150/H150,"0")</f>
        <v>55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0.28362999999999999</v>
      </c>
      <c r="Y151" s="315"/>
      <c r="Z151" s="315"/>
    </row>
    <row r="152" spans="1:53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118.5</v>
      </c>
      <c r="W152" s="314">
        <f>IFERROR(SUM(W142:W150),"0")</f>
        <v>121.80000000000001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150</v>
      </c>
      <c r="W165" s="313">
        <f>IFERROR(IF(V165="",0,CEILING((V165/$H165),1)*$H165),"")</f>
        <v>151.20000000000002</v>
      </c>
      <c r="X165" s="36">
        <f>IFERROR(IF(W165=0,"",ROUNDUP(W165/H165,0)*0.00937),"")</f>
        <v>0.26235999999999998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35</v>
      </c>
      <c r="W166" s="313">
        <f>IFERROR(IF(V166="",0,CEILING((V166/$H166),1)*$H166),"")</f>
        <v>37.800000000000004</v>
      </c>
      <c r="X166" s="36">
        <f>IFERROR(IF(W166=0,"",ROUNDUP(W166/H166,0)*0.00937),"")</f>
        <v>6.5589999999999996E-2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34.259259259259252</v>
      </c>
      <c r="W169" s="314">
        <f>IFERROR(W165/H165,"0")+IFERROR(W166/H166,"0")+IFERROR(W167/H167,"0")+IFERROR(W168/H168,"0")</f>
        <v>35</v>
      </c>
      <c r="X169" s="314">
        <f>IFERROR(IF(X165="",0,X165),"0")+IFERROR(IF(X166="",0,X166),"0")+IFERROR(IF(X167="",0,X167),"0")+IFERROR(IF(X168="",0,X168),"0")</f>
        <v>0.32794999999999996</v>
      </c>
      <c r="Y169" s="315"/>
      <c r="Z169" s="315"/>
    </row>
    <row r="170" spans="1:53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185</v>
      </c>
      <c r="W170" s="314">
        <f>IFERROR(SUM(W165:W168),"0")</f>
        <v>189.00000000000003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160</v>
      </c>
      <c r="W178" s="313">
        <f t="shared" si="9"/>
        <v>160.79999999999998</v>
      </c>
      <c r="X178" s="36">
        <f>IFERROR(IF(W178=0,"",ROUNDUP(W178/H178,0)*0.00753),"")</f>
        <v>0.50451000000000001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10</v>
      </c>
      <c r="W180" s="313">
        <f t="shared" si="9"/>
        <v>12</v>
      </c>
      <c r="X180" s="36">
        <f>IFERROR(IF(W180=0,"",ROUNDUP(W180/H180,0)*0.00753),"")</f>
        <v>3.7650000000000003E-2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86</v>
      </c>
      <c r="W182" s="313">
        <f t="shared" si="9"/>
        <v>86.399999999999991</v>
      </c>
      <c r="X182" s="36">
        <f t="shared" ref="X182:X188" si="10">IFERROR(IF(W182=0,"",ROUNDUP(W182/H182,0)*0.00753),"")</f>
        <v>0.27107999999999999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388</v>
      </c>
      <c r="W184" s="313">
        <f t="shared" si="9"/>
        <v>388.8</v>
      </c>
      <c r="X184" s="36">
        <f t="shared" si="10"/>
        <v>1.2198599999999999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22</v>
      </c>
      <c r="W187" s="313">
        <f t="shared" si="9"/>
        <v>24</v>
      </c>
      <c r="X187" s="36">
        <f t="shared" si="10"/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4</v>
      </c>
      <c r="W188" s="313">
        <f t="shared" si="9"/>
        <v>4.8</v>
      </c>
      <c r="X188" s="36">
        <f t="shared" si="10"/>
        <v>1.506E-2</v>
      </c>
      <c r="Y188" s="56"/>
      <c r="Z188" s="57"/>
      <c r="AD188" s="58"/>
      <c r="BA188" s="162" t="s">
        <v>1</v>
      </c>
    </row>
    <row r="189" spans="1:53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279.16666666666674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282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2.1234600000000001</v>
      </c>
      <c r="Y189" s="315"/>
      <c r="Z189" s="315"/>
    </row>
    <row r="190" spans="1:53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670</v>
      </c>
      <c r="W190" s="314">
        <f>IFERROR(SUM(W172:W188),"0")</f>
        <v>676.8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4</v>
      </c>
      <c r="W195" s="313">
        <f>IFERROR(IF(V195="",0,CEILING((V195/$H195),1)*$H195),"")</f>
        <v>4.8</v>
      </c>
      <c r="X195" s="36">
        <f>IFERROR(IF(W195=0,"",ROUNDUP(W195/H195,0)*0.00753),"")</f>
        <v>1.506E-2</v>
      </c>
      <c r="Y195" s="56"/>
      <c r="Z195" s="57"/>
      <c r="AD195" s="58"/>
      <c r="BA195" s="166" t="s">
        <v>1</v>
      </c>
    </row>
    <row r="196" spans="1:53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1.6666666666666667</v>
      </c>
      <c r="W196" s="314">
        <f>IFERROR(W192/H192,"0")+IFERROR(W193/H193,"0")+IFERROR(W194/H194,"0")+IFERROR(W195/H195,"0")</f>
        <v>2</v>
      </c>
      <c r="X196" s="314">
        <f>IFERROR(IF(X192="",0,X192),"0")+IFERROR(IF(X193="",0,X193),"0")+IFERROR(IF(X194="",0,X194),"0")+IFERROR(IF(X195="",0,X195),"0")</f>
        <v>1.506E-2</v>
      </c>
      <c r="Y196" s="315"/>
      <c r="Z196" s="315"/>
    </row>
    <row r="197" spans="1:53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4</v>
      </c>
      <c r="W197" s="314">
        <f>IFERROR(SUM(W192:W195),"0")</f>
        <v>4.8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14</v>
      </c>
      <c r="W200" s="313">
        <f>IFERROR(IF(V200="",0,CEILING((V200/$H200),1)*$H200),"")</f>
        <v>14.700000000000001</v>
      </c>
      <c r="X200" s="36">
        <f>IFERROR(IF(W200=0,"",ROUNDUP(W200/H200,0)*0.00502),"")</f>
        <v>3.5140000000000005E-2</v>
      </c>
      <c r="Y200" s="56"/>
      <c r="Z200" s="57"/>
      <c r="AD200" s="58"/>
      <c r="BA200" s="167" t="s">
        <v>1</v>
      </c>
    </row>
    <row r="201" spans="1:53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6.6666666666666661</v>
      </c>
      <c r="W201" s="314">
        <f>IFERROR(W200/H200,"0")</f>
        <v>7</v>
      </c>
      <c r="X201" s="314">
        <f>IFERROR(IF(X200="",0,X200),"0")</f>
        <v>3.5140000000000005E-2</v>
      </c>
      <c r="Y201" s="315"/>
      <c r="Z201" s="315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14</v>
      </c>
      <c r="W202" s="314">
        <f>IFERROR(SUM(W200:W200),"0")</f>
        <v>14.700000000000001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3.5</v>
      </c>
      <c r="W237" s="313">
        <f t="shared" si="13"/>
        <v>4.2</v>
      </c>
      <c r="X237" s="36">
        <f>IFERROR(IF(W237=0,"",ROUNDUP(W237/H237,0)*0.00753),"")</f>
        <v>1.506E-2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1.6666666666666665</v>
      </c>
      <c r="W242" s="314">
        <f>IFERROR(W233/H233,"0")+IFERROR(W234/H234,"0")+IFERROR(W235/H235,"0")+IFERROR(W236/H236,"0")+IFERROR(W237/H237,"0")+IFERROR(W238/H238,"0")+IFERROR(W239/H239,"0")+IFERROR(W240/H240,"0")+IFERROR(W241/H241,"0")</f>
        <v>2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1.506E-2</v>
      </c>
      <c r="Y242" s="315"/>
      <c r="Z242" s="315"/>
    </row>
    <row r="243" spans="1:53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3.5</v>
      </c>
      <c r="W243" s="314">
        <f>IFERROR(SUM(W233:W241),"0")</f>
        <v>4.2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255</v>
      </c>
      <c r="W246" s="313">
        <f>IFERROR(IF(V246="",0,CEILING((V246/$H246),1)*$H246),"")</f>
        <v>257.39999999999998</v>
      </c>
      <c r="X246" s="36">
        <f>IFERROR(IF(W246=0,"",ROUNDUP(W246/H246,0)*0.02175),"")</f>
        <v>0.71775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32.692307692307693</v>
      </c>
      <c r="W248" s="314">
        <f>IFERROR(W245/H245,"0")+IFERROR(W246/H246,"0")+IFERROR(W247/H247,"0")</f>
        <v>33</v>
      </c>
      <c r="X248" s="314">
        <f>IFERROR(IF(X245="",0,X245),"0")+IFERROR(IF(X246="",0,X246),"0")+IFERROR(IF(X247="",0,X247),"0")</f>
        <v>0.71775</v>
      </c>
      <c r="Y248" s="315"/>
      <c r="Z248" s="315"/>
    </row>
    <row r="249" spans="1:53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255</v>
      </c>
      <c r="W249" s="314">
        <f>IFERROR(SUM(W245:W247),"0")</f>
        <v>257.39999999999998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20</v>
      </c>
      <c r="W252" s="313">
        <f>IFERROR(IF(V252="",0,CEILING((V252/$H252),1)*$H252),"")</f>
        <v>21.28</v>
      </c>
      <c r="X252" s="36">
        <f>IFERROR(IF(W252=0,"",ROUNDUP(W252/H252,0)*0.00753),"")</f>
        <v>5.271E-2</v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26.35</v>
      </c>
      <c r="W253" s="313">
        <f>IFERROR(IF(V253="",0,CEILING((V253/$H253),1)*$H253),"")</f>
        <v>28.049999999999997</v>
      </c>
      <c r="X253" s="36">
        <f>IFERROR(IF(W253=0,"",ROUNDUP(W253/H253,0)*0.00753),"")</f>
        <v>8.2830000000000001E-2</v>
      </c>
      <c r="Y253" s="56"/>
      <c r="Z253" s="57"/>
      <c r="AD253" s="58"/>
      <c r="BA253" s="201" t="s">
        <v>1</v>
      </c>
    </row>
    <row r="254" spans="1:53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16.912280701754387</v>
      </c>
      <c r="W254" s="314">
        <f>IFERROR(W251/H251,"0")+IFERROR(W252/H252,"0")+IFERROR(W253/H253,"0")</f>
        <v>18</v>
      </c>
      <c r="X254" s="314">
        <f>IFERROR(IF(X251="",0,X251),"0")+IFERROR(IF(X252="",0,X252),"0")+IFERROR(IF(X253="",0,X253),"0")</f>
        <v>0.13553999999999999</v>
      </c>
      <c r="Y254" s="315"/>
      <c r="Z254" s="315"/>
    </row>
    <row r="255" spans="1:53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46.35</v>
      </c>
      <c r="W255" s="314">
        <f>IFERROR(SUM(W251:W253),"0")</f>
        <v>49.33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4200</v>
      </c>
      <c r="W298" s="313">
        <f t="shared" ref="W298:W305" si="15">IFERROR(IF(V298="",0,CEILING((V298/$H298),1)*$H298),"")</f>
        <v>4200</v>
      </c>
      <c r="X298" s="36">
        <f>IFERROR(IF(W298=0,"",ROUNDUP(W298/H298,0)*0.02175),"")</f>
        <v>6.09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2200</v>
      </c>
      <c r="W300" s="313">
        <f t="shared" si="15"/>
        <v>2205</v>
      </c>
      <c r="X300" s="36">
        <f>IFERROR(IF(W300=0,"",ROUNDUP(W300/H300,0)*0.02175),"")</f>
        <v>3.1972499999999999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1750</v>
      </c>
      <c r="W302" s="313">
        <f t="shared" si="15"/>
        <v>1755</v>
      </c>
      <c r="X302" s="36">
        <f>IFERROR(IF(W302=0,"",ROUNDUP(W302/H302,0)*0.02175),"")</f>
        <v>2.5447499999999996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5</v>
      </c>
      <c r="W304" s="313">
        <f t="shared" si="15"/>
        <v>5</v>
      </c>
      <c r="X304" s="36">
        <f>IFERROR(IF(W304=0,"",ROUNDUP(W304/H304,0)*0.00937),"")</f>
        <v>9.3699999999999999E-3</v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544.33333333333326</v>
      </c>
      <c r="W306" s="314">
        <f>IFERROR(W298/H298,"0")+IFERROR(W299/H299,"0")+IFERROR(W300/H300,"0")+IFERROR(W301/H301,"0")+IFERROR(W302/H302,"0")+IFERROR(W303/H303,"0")+IFERROR(W304/H304,"0")+IFERROR(W305/H305,"0")</f>
        <v>545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11.841370000000001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8155</v>
      </c>
      <c r="W307" s="314">
        <f>IFERROR(SUM(W298:W305),"0")</f>
        <v>8165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1900</v>
      </c>
      <c r="W309" s="313">
        <f>IFERROR(IF(V309="",0,CEILING((V309/$H309),1)*$H309),"")</f>
        <v>1905</v>
      </c>
      <c r="X309" s="36">
        <f>IFERROR(IF(W309=0,"",ROUNDUP(W309/H309,0)*0.02175),"")</f>
        <v>2.7622499999999999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126.66666666666667</v>
      </c>
      <c r="W312" s="314">
        <f>IFERROR(W309/H309,"0")+IFERROR(W310/H310,"0")+IFERROR(W311/H311,"0")</f>
        <v>127</v>
      </c>
      <c r="X312" s="314">
        <f>IFERROR(IF(X309="",0,X309),"0")+IFERROR(IF(X310="",0,X310),"0")+IFERROR(IF(X311="",0,X311),"0")</f>
        <v>2.7622499999999999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1900</v>
      </c>
      <c r="W313" s="314">
        <f>IFERROR(SUM(W309:W311),"0")</f>
        <v>1905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30</v>
      </c>
      <c r="W319" s="313">
        <f>IFERROR(IF(V319="",0,CEILING((V319/$H319),1)*$H319),"")</f>
        <v>31.2</v>
      </c>
      <c r="X319" s="36">
        <f>IFERROR(IF(W319=0,"",ROUNDUP(W319/H319,0)*0.02175),"")</f>
        <v>8.6999999999999994E-2</v>
      </c>
      <c r="Y319" s="56"/>
      <c r="Z319" s="57"/>
      <c r="AD319" s="58"/>
      <c r="BA319" s="230" t="s">
        <v>1</v>
      </c>
    </row>
    <row r="320" spans="1:53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3.8461538461538463</v>
      </c>
      <c r="W320" s="314">
        <f>IFERROR(W319/H319,"0")</f>
        <v>4</v>
      </c>
      <c r="X320" s="314">
        <f>IFERROR(IF(X319="",0,X319),"0")</f>
        <v>8.6999999999999994E-2</v>
      </c>
      <c r="Y320" s="315"/>
      <c r="Z320" s="315"/>
    </row>
    <row r="321" spans="1:53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30</v>
      </c>
      <c r="W321" s="314">
        <f>IFERROR(SUM(W319:W319),"0")</f>
        <v>31.2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75</v>
      </c>
      <c r="W354" s="313">
        <f t="shared" ref="W354:W366" si="16">IFERROR(IF(V354="",0,CEILING((V354/$H354),1)*$H354),"")</f>
        <v>75.600000000000009</v>
      </c>
      <c r="X354" s="36">
        <f>IFERROR(IF(W354=0,"",ROUNDUP(W354/H354,0)*0.00753),"")</f>
        <v>0.13553999999999999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25</v>
      </c>
      <c r="W356" s="313">
        <f t="shared" si="16"/>
        <v>25.200000000000003</v>
      </c>
      <c r="X356" s="36">
        <f>IFERROR(IF(W356=0,"",ROUNDUP(W356/H356,0)*0.00753),"")</f>
        <v>4.5179999999999998E-2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5.25</v>
      </c>
      <c r="W359" s="313">
        <f t="shared" si="16"/>
        <v>6.3000000000000007</v>
      </c>
      <c r="X359" s="36">
        <f t="shared" si="17"/>
        <v>1.506E-2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26.30952380952381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27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0.19577999999999998</v>
      </c>
      <c r="Y367" s="315"/>
      <c r="Z367" s="315"/>
    </row>
    <row r="368" spans="1:53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105.25</v>
      </c>
      <c r="W368" s="314">
        <f>IFERROR(SUM(W354:W366),"0")</f>
        <v>107.10000000000001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30</v>
      </c>
      <c r="W394" s="313">
        <f t="shared" ref="W394:W400" si="18">IFERROR(IF(V394="",0,CEILING((V394/$H394),1)*$H394),"")</f>
        <v>33.6</v>
      </c>
      <c r="X394" s="36">
        <f>IFERROR(IF(W394=0,"",ROUNDUP(W394/H394,0)*0.00753),"")</f>
        <v>6.0240000000000002E-2</v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7.1428571428571423</v>
      </c>
      <c r="W401" s="314">
        <f>IFERROR(W394/H394,"0")+IFERROR(W395/H395,"0")+IFERROR(W396/H396,"0")+IFERROR(W397/H397,"0")+IFERROR(W398/H398,"0")+IFERROR(W399/H399,"0")+IFERROR(W400/H400,"0")</f>
        <v>8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6.0240000000000002E-2</v>
      </c>
      <c r="Y401" s="315"/>
      <c r="Z401" s="315"/>
    </row>
    <row r="402" spans="1:53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30</v>
      </c>
      <c r="W402" s="314">
        <f>IFERROR(SUM(W394:W400),"0")</f>
        <v>33.6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1080</v>
      </c>
      <c r="W411" s="313">
        <f t="shared" si="19"/>
        <v>1082.4000000000001</v>
      </c>
      <c r="X411" s="36">
        <f>IFERROR(IF(W411=0,"",ROUNDUP(W411/H411,0)*0.01196),"")</f>
        <v>2.4518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135</v>
      </c>
      <c r="W412" s="313">
        <f t="shared" si="19"/>
        <v>137.28</v>
      </c>
      <c r="X412" s="36">
        <f>IFERROR(IF(W412=0,"",ROUNDUP(W412/H412,0)*0.01196),"")</f>
        <v>0.31096000000000001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770</v>
      </c>
      <c r="W413" s="313">
        <f t="shared" si="19"/>
        <v>770.88</v>
      </c>
      <c r="X413" s="36">
        <f>IFERROR(IF(W413=0,"",ROUNDUP(W413/H413,0)*0.01196),"")</f>
        <v>1.7461599999999999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375.94696969696963</v>
      </c>
      <c r="W419" s="314">
        <f>IFERROR(W410/H410,"0")+IFERROR(W411/H411,"0")+IFERROR(W412/H412,"0")+IFERROR(W413/H413,"0")+IFERROR(W414/H414,"0")+IFERROR(W415/H415,"0")+IFERROR(W416/H416,"0")+IFERROR(W417/H417,"0")+IFERROR(W418/H418,"0")</f>
        <v>377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4.5089199999999998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1985</v>
      </c>
      <c r="W420" s="314">
        <f>IFERROR(SUM(W410:W418),"0")</f>
        <v>1990.56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420</v>
      </c>
      <c r="W422" s="313">
        <f>IFERROR(IF(V422="",0,CEILING((V422/$H422),1)*$H422),"")</f>
        <v>422.40000000000003</v>
      </c>
      <c r="X422" s="36">
        <f>IFERROR(IF(W422=0,"",ROUNDUP(W422/H422,0)*0.01196),"")</f>
        <v>0.95679999999999998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79.545454545454547</v>
      </c>
      <c r="W424" s="314">
        <f>IFERROR(W422/H422,"0")+IFERROR(W423/H423,"0")</f>
        <v>80</v>
      </c>
      <c r="X424" s="314">
        <f>IFERROR(IF(X422="",0,X422),"0")+IFERROR(IF(X423="",0,X423),"0")</f>
        <v>0.95679999999999998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420</v>
      </c>
      <c r="W425" s="314">
        <f>IFERROR(SUM(W422:W423),"0")</f>
        <v>422.40000000000003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215</v>
      </c>
      <c r="W427" s="313">
        <f t="shared" ref="W427:W432" si="20">IFERROR(IF(V427="",0,CEILING((V427/$H427),1)*$H427),"")</f>
        <v>216.48000000000002</v>
      </c>
      <c r="X427" s="36">
        <f>IFERROR(IF(W427=0,"",ROUNDUP(W427/H427,0)*0.01196),"")</f>
        <v>0.49036000000000002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490</v>
      </c>
      <c r="W428" s="313">
        <f t="shared" si="20"/>
        <v>491.04</v>
      </c>
      <c r="X428" s="36">
        <f>IFERROR(IF(W428=0,"",ROUNDUP(W428/H428,0)*0.01196),"")</f>
        <v>1.1122799999999999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360</v>
      </c>
      <c r="W429" s="313">
        <f t="shared" si="20"/>
        <v>364.32</v>
      </c>
      <c r="X429" s="36">
        <f>IFERROR(IF(W429=0,"",ROUNDUP(W429/H429,0)*0.01196),"")</f>
        <v>0.82523999999999997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201.70454545454544</v>
      </c>
      <c r="W433" s="314">
        <f>IFERROR(W427/H427,"0")+IFERROR(W428/H428,"0")+IFERROR(W429/H429,"0")+IFERROR(W430/H430,"0")+IFERROR(W431/H431,"0")+IFERROR(W432/H432,"0")</f>
        <v>203</v>
      </c>
      <c r="X433" s="314">
        <f>IFERROR(IF(X427="",0,X427),"0")+IFERROR(IF(X428="",0,X428),"0")+IFERROR(IF(X429="",0,X429),"0")+IFERROR(IF(X430="",0,X430),"0")+IFERROR(IF(X431="",0,X431),"0")+IFERROR(IF(X432="",0,X432),"0")</f>
        <v>2.42788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1065</v>
      </c>
      <c r="W434" s="314">
        <f>IFERROR(SUM(W427:W432),"0")</f>
        <v>1071.8399999999999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230</v>
      </c>
      <c r="W459" s="313">
        <f>IFERROR(IF(V459="",0,CEILING((V459/$H459),1)*$H459),"")</f>
        <v>234</v>
      </c>
      <c r="X459" s="36">
        <f>IFERROR(IF(W459=0,"",ROUNDUP(W459/H459,0)*0.02175),"")</f>
        <v>0.65249999999999997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29.487179487179489</v>
      </c>
      <c r="W462" s="314">
        <f>IFERROR(W459/H459,"0")+IFERROR(W460/H460,"0")+IFERROR(W461/H461,"0")</f>
        <v>30</v>
      </c>
      <c r="X462" s="314">
        <f>IFERROR(IF(X459="",0,X459),"0")+IFERROR(IF(X460="",0,X460),"0")+IFERROR(IF(X461="",0,X461),"0")</f>
        <v>0.65249999999999997</v>
      </c>
      <c r="Y462" s="315"/>
      <c r="Z462" s="315"/>
    </row>
    <row r="463" spans="1:53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230</v>
      </c>
      <c r="W463" s="314">
        <f>IFERROR(SUM(W459:W461),"0")</f>
        <v>234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17170.099999999999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17280.63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17999.399412400468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18116.245999999996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29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18699.399412400468</v>
      </c>
      <c r="W467" s="314">
        <f>GrossWeightTotalR+PalletQtyTotalR*25</f>
        <v>18841.245999999996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2172.9688861333598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2191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31.867830000000001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205.20000000000002</v>
      </c>
      <c r="D474" s="46">
        <f>IFERROR(W56*1,"0")+IFERROR(W57*1,"0")+IFERROR(W58*1,"0")+IFERROR(W59*1,"0")</f>
        <v>453.6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721.8</v>
      </c>
      <c r="F474" s="46">
        <f>IFERROR(W127*1,"0")+IFERROR(W128*1,"0")+IFERROR(W129*1,"0")</f>
        <v>621.30000000000007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121.80000000000001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870.59999999999991</v>
      </c>
      <c r="J474" s="46">
        <f>IFERROR(W200*1,"0")</f>
        <v>14.700000000000001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310.93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10101.200000000001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107.10000000000001</v>
      </c>
      <c r="R474" s="46">
        <f>IFERROR(W389*1,"0")+IFERROR(W390*1,"0")+IFERROR(W394*1,"0")+IFERROR(W395*1,"0")+IFERROR(W396*1,"0")+IFERROR(W397*1,"0")+IFERROR(W398*1,"0")+IFERROR(W399*1,"0")+IFERROR(W400*1,"0")+IFERROR(W404*1,"0")</f>
        <v>33.6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3484.8</v>
      </c>
      <c r="T474" s="46">
        <f>IFERROR(W444*1,"0")+IFERROR(W445*1,"0")+IFERROR(W449*1,"0")+IFERROR(W450*1,"0")+IFERROR(W454*1,"0")+IFERROR(W455*1,"0")+IFERROR(W459*1,"0")+IFERROR(W460*1,"0")+IFERROR(W461*1,"0")</f>
        <v>234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5,00"/>
        <filter val="1 080,00"/>
        <filter val="1 750,00"/>
        <filter val="1 900,00"/>
        <filter val="1 985,00"/>
        <filter val="1,67"/>
        <filter val="10,00"/>
        <filter val="105,25"/>
        <filter val="108,50"/>
        <filter val="118,50"/>
        <filter val="126,67"/>
        <filter val="135,00"/>
        <filter val="14,00"/>
        <filter val="150,00"/>
        <filter val="16,00"/>
        <filter val="16,91"/>
        <filter val="160,00"/>
        <filter val="169,88"/>
        <filter val="17 170,10"/>
        <filter val="17 999,40"/>
        <filter val="177,75"/>
        <filter val="18 699,40"/>
        <filter val="18,52"/>
        <filter val="180,00"/>
        <filter val="185,00"/>
        <filter val="2 172,97"/>
        <filter val="2 200,00"/>
        <filter val="20,00"/>
        <filter val="200,00"/>
        <filter val="201,70"/>
        <filter val="215,00"/>
        <filter val="22,00"/>
        <filter val="225,00"/>
        <filter val="230,00"/>
        <filter val="25,00"/>
        <filter val="255,00"/>
        <filter val="26,31"/>
        <filter val="26,35"/>
        <filter val="279,17"/>
        <filter val="28"/>
        <filter val="28,22"/>
        <filter val="286,00"/>
        <filter val="29,49"/>
        <filter val="3,50"/>
        <filter val="3,85"/>
        <filter val="30,00"/>
        <filter val="32,69"/>
        <filter val="34,26"/>
        <filter val="35,00"/>
        <filter val="360,00"/>
        <filter val="375,95"/>
        <filter val="384,75"/>
        <filter val="388,00"/>
        <filter val="4 200,00"/>
        <filter val="4,00"/>
        <filter val="402,75"/>
        <filter val="41,67"/>
        <filter val="420,00"/>
        <filter val="45,00"/>
        <filter val="450,00"/>
        <filter val="46,35"/>
        <filter val="490,00"/>
        <filter val="5,00"/>
        <filter val="5,25"/>
        <filter val="54,05"/>
        <filter val="544,33"/>
        <filter val="6,67"/>
        <filter val="614,75"/>
        <filter val="670,00"/>
        <filter val="7,14"/>
        <filter val="75,00"/>
        <filter val="770,00"/>
        <filter val="79,55"/>
        <filter val="8 155,00"/>
        <filter val="86,00"/>
        <filter val="92,62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