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0C217E9-881D-47E0-94D7-780149B2602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заказа'!$B$18:$X$469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W438" i="1"/>
  <c r="X438" i="1" s="1"/>
  <c r="N438" i="1"/>
  <c r="W437" i="1"/>
  <c r="X437" i="1" s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W428" i="1"/>
  <c r="X428" i="1" s="1"/>
  <c r="N428" i="1"/>
  <c r="W427" i="1"/>
  <c r="N427" i="1"/>
  <c r="V425" i="1"/>
  <c r="V424" i="1"/>
  <c r="W423" i="1"/>
  <c r="X423" i="1" s="1"/>
  <c r="N423" i="1"/>
  <c r="W422" i="1"/>
  <c r="X422" i="1" s="1"/>
  <c r="X424" i="1" s="1"/>
  <c r="N422" i="1"/>
  <c r="V420" i="1"/>
  <c r="V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N413" i="1"/>
  <c r="W412" i="1"/>
  <c r="X412" i="1" s="1"/>
  <c r="N412" i="1"/>
  <c r="W411" i="1"/>
  <c r="X411" i="1" s="1"/>
  <c r="N411" i="1"/>
  <c r="W410" i="1"/>
  <c r="W420" i="1" s="1"/>
  <c r="N410" i="1"/>
  <c r="V406" i="1"/>
  <c r="V405" i="1"/>
  <c r="W404" i="1"/>
  <c r="W406" i="1" s="1"/>
  <c r="V402" i="1"/>
  <c r="V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W396" i="1"/>
  <c r="X396" i="1" s="1"/>
  <c r="N396" i="1"/>
  <c r="W395" i="1"/>
  <c r="X395" i="1" s="1"/>
  <c r="N395" i="1"/>
  <c r="W394" i="1"/>
  <c r="N394" i="1"/>
  <c r="V392" i="1"/>
  <c r="V391" i="1"/>
  <c r="W390" i="1"/>
  <c r="X390" i="1" s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V378" i="1"/>
  <c r="W377" i="1"/>
  <c r="W379" i="1" s="1"/>
  <c r="N377" i="1"/>
  <c r="V375" i="1"/>
  <c r="V374" i="1"/>
  <c r="W373" i="1"/>
  <c r="X373" i="1" s="1"/>
  <c r="N373" i="1"/>
  <c r="W372" i="1"/>
  <c r="X372" i="1" s="1"/>
  <c r="N372" i="1"/>
  <c r="W371" i="1"/>
  <c r="X371" i="1" s="1"/>
  <c r="N371" i="1"/>
  <c r="W370" i="1"/>
  <c r="N370" i="1"/>
  <c r="V368" i="1"/>
  <c r="V367" i="1"/>
  <c r="W366" i="1"/>
  <c r="X366" i="1" s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N354" i="1"/>
  <c r="V352" i="1"/>
  <c r="V351" i="1"/>
  <c r="W350" i="1"/>
  <c r="X350" i="1" s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V334" i="1"/>
  <c r="V333" i="1"/>
  <c r="W332" i="1"/>
  <c r="X332" i="1" s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N324" i="1"/>
  <c r="V321" i="1"/>
  <c r="V320" i="1"/>
  <c r="W319" i="1"/>
  <c r="W321" i="1" s="1"/>
  <c r="N319" i="1"/>
  <c r="V317" i="1"/>
  <c r="V316" i="1"/>
  <c r="W315" i="1"/>
  <c r="W317" i="1" s="1"/>
  <c r="N315" i="1"/>
  <c r="V313" i="1"/>
  <c r="V312" i="1"/>
  <c r="W311" i="1"/>
  <c r="X311" i="1" s="1"/>
  <c r="N311" i="1"/>
  <c r="W310" i="1"/>
  <c r="X310" i="1" s="1"/>
  <c r="W309" i="1"/>
  <c r="N309" i="1"/>
  <c r="V307" i="1"/>
  <c r="V306" i="1"/>
  <c r="W305" i="1"/>
  <c r="X305" i="1" s="1"/>
  <c r="N305" i="1"/>
  <c r="W304" i="1"/>
  <c r="X304" i="1" s="1"/>
  <c r="N304" i="1"/>
  <c r="W303" i="1"/>
  <c r="X303" i="1" s="1"/>
  <c r="W302" i="1"/>
  <c r="X302" i="1" s="1"/>
  <c r="N302" i="1"/>
  <c r="W301" i="1"/>
  <c r="X301" i="1" s="1"/>
  <c r="N301" i="1"/>
  <c r="W300" i="1"/>
  <c r="X300" i="1" s="1"/>
  <c r="N300" i="1"/>
  <c r="W299" i="1"/>
  <c r="X299" i="1" s="1"/>
  <c r="N299" i="1"/>
  <c r="W298" i="1"/>
  <c r="N298" i="1"/>
  <c r="V294" i="1"/>
  <c r="V293" i="1"/>
  <c r="W292" i="1"/>
  <c r="N292" i="1"/>
  <c r="V290" i="1"/>
  <c r="V289" i="1"/>
  <c r="W288" i="1"/>
  <c r="N288" i="1"/>
  <c r="V286" i="1"/>
  <c r="V285" i="1"/>
  <c r="W284" i="1"/>
  <c r="N284" i="1"/>
  <c r="V282" i="1"/>
  <c r="V281" i="1"/>
  <c r="W280" i="1"/>
  <c r="N280" i="1"/>
  <c r="V277" i="1"/>
  <c r="V276" i="1"/>
  <c r="W275" i="1"/>
  <c r="X275" i="1" s="1"/>
  <c r="N275" i="1"/>
  <c r="W274" i="1"/>
  <c r="X274" i="1" s="1"/>
  <c r="X276" i="1" s="1"/>
  <c r="N274" i="1"/>
  <c r="V272" i="1"/>
  <c r="V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X265" i="1" s="1"/>
  <c r="N265" i="1"/>
  <c r="W264" i="1"/>
  <c r="N264" i="1"/>
  <c r="V261" i="1"/>
  <c r="V260" i="1"/>
  <c r="W259" i="1"/>
  <c r="X259" i="1" s="1"/>
  <c r="N259" i="1"/>
  <c r="W258" i="1"/>
  <c r="X258" i="1" s="1"/>
  <c r="N258" i="1"/>
  <c r="W257" i="1"/>
  <c r="N257" i="1"/>
  <c r="V255" i="1"/>
  <c r="V254" i="1"/>
  <c r="W253" i="1"/>
  <c r="X253" i="1" s="1"/>
  <c r="N253" i="1"/>
  <c r="W252" i="1"/>
  <c r="X252" i="1" s="1"/>
  <c r="W251" i="1"/>
  <c r="X251" i="1" s="1"/>
  <c r="V249" i="1"/>
  <c r="V248" i="1"/>
  <c r="W247" i="1"/>
  <c r="X247" i="1" s="1"/>
  <c r="N247" i="1"/>
  <c r="W246" i="1"/>
  <c r="X246" i="1" s="1"/>
  <c r="N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W236" i="1"/>
  <c r="X236" i="1" s="1"/>
  <c r="W235" i="1"/>
  <c r="X235" i="1" s="1"/>
  <c r="N235" i="1"/>
  <c r="W234" i="1"/>
  <c r="X234" i="1" s="1"/>
  <c r="N234" i="1"/>
  <c r="W233" i="1"/>
  <c r="N233" i="1"/>
  <c r="V231" i="1"/>
  <c r="V230" i="1"/>
  <c r="W229" i="1"/>
  <c r="X229" i="1" s="1"/>
  <c r="N229" i="1"/>
  <c r="X228" i="1"/>
  <c r="W228" i="1"/>
  <c r="N228" i="1"/>
  <c r="W227" i="1"/>
  <c r="N227" i="1"/>
  <c r="V225" i="1"/>
  <c r="V224" i="1"/>
  <c r="W223" i="1"/>
  <c r="N223" i="1"/>
  <c r="V221" i="1"/>
  <c r="V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N205" i="1"/>
  <c r="V202" i="1"/>
  <c r="V201" i="1"/>
  <c r="W200" i="1"/>
  <c r="W201" i="1" s="1"/>
  <c r="N200" i="1"/>
  <c r="V197" i="1"/>
  <c r="V196" i="1"/>
  <c r="W195" i="1"/>
  <c r="X195" i="1" s="1"/>
  <c r="N195" i="1"/>
  <c r="W194" i="1"/>
  <c r="X194" i="1" s="1"/>
  <c r="N194" i="1"/>
  <c r="W193" i="1"/>
  <c r="X193" i="1" s="1"/>
  <c r="W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W178" i="1"/>
  <c r="X178" i="1" s="1"/>
  <c r="W177" i="1"/>
  <c r="X177" i="1" s="1"/>
  <c r="N177" i="1"/>
  <c r="W176" i="1"/>
  <c r="X176" i="1" s="1"/>
  <c r="N176" i="1"/>
  <c r="W175" i="1"/>
  <c r="X175" i="1" s="1"/>
  <c r="W174" i="1"/>
  <c r="X174" i="1" s="1"/>
  <c r="N174" i="1"/>
  <c r="W173" i="1"/>
  <c r="X173" i="1" s="1"/>
  <c r="W172" i="1"/>
  <c r="N172" i="1"/>
  <c r="V170" i="1"/>
  <c r="V169" i="1"/>
  <c r="W168" i="1"/>
  <c r="X168" i="1" s="1"/>
  <c r="N168" i="1"/>
  <c r="W167" i="1"/>
  <c r="X167" i="1" s="1"/>
  <c r="N167" i="1"/>
  <c r="W166" i="1"/>
  <c r="X166" i="1" s="1"/>
  <c r="N166" i="1"/>
  <c r="W165" i="1"/>
  <c r="W169" i="1" s="1"/>
  <c r="N165" i="1"/>
  <c r="V163" i="1"/>
  <c r="V162" i="1"/>
  <c r="X161" i="1"/>
  <c r="W161" i="1"/>
  <c r="N161" i="1"/>
  <c r="W160" i="1"/>
  <c r="W163" i="1" s="1"/>
  <c r="V158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V139" i="1"/>
  <c r="V138" i="1"/>
  <c r="W137" i="1"/>
  <c r="X137" i="1" s="1"/>
  <c r="N137" i="1"/>
  <c r="W136" i="1"/>
  <c r="X136" i="1" s="1"/>
  <c r="N136" i="1"/>
  <c r="W135" i="1"/>
  <c r="X135" i="1" s="1"/>
  <c r="N135" i="1"/>
  <c r="V131" i="1"/>
  <c r="V130" i="1"/>
  <c r="W129" i="1"/>
  <c r="X129" i="1" s="1"/>
  <c r="N129" i="1"/>
  <c r="W128" i="1"/>
  <c r="X128" i="1" s="1"/>
  <c r="N128" i="1"/>
  <c r="W127" i="1"/>
  <c r="W131" i="1" s="1"/>
  <c r="V124" i="1"/>
  <c r="V123" i="1"/>
  <c r="W122" i="1"/>
  <c r="X122" i="1" s="1"/>
  <c r="W121" i="1"/>
  <c r="X121" i="1" s="1"/>
  <c r="N121" i="1"/>
  <c r="W120" i="1"/>
  <c r="X120" i="1" s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W106" i="1"/>
  <c r="X106" i="1" s="1"/>
  <c r="W105" i="1"/>
  <c r="V103" i="1"/>
  <c r="V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3" i="1" s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74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W197" i="1" l="1"/>
  <c r="X377" i="1"/>
  <c r="X378" i="1" s="1"/>
  <c r="W378" i="1"/>
  <c r="W401" i="1"/>
  <c r="X254" i="1"/>
  <c r="W33" i="1"/>
  <c r="W367" i="1"/>
  <c r="F9" i="1"/>
  <c r="J9" i="1"/>
  <c r="F10" i="1"/>
  <c r="X138" i="1"/>
  <c r="W189" i="1"/>
  <c r="P474" i="1"/>
  <c r="X340" i="1"/>
  <c r="V464" i="1"/>
  <c r="V467" i="1"/>
  <c r="X151" i="1"/>
  <c r="W202" i="1"/>
  <c r="X22" i="1"/>
  <c r="X23" i="1" s="1"/>
  <c r="X26" i="1"/>
  <c r="X33" i="1" s="1"/>
  <c r="W91" i="1"/>
  <c r="W114" i="1"/>
  <c r="W123" i="1"/>
  <c r="X127" i="1"/>
  <c r="X130" i="1" s="1"/>
  <c r="I474" i="1"/>
  <c r="X165" i="1"/>
  <c r="X192" i="1"/>
  <c r="X196" i="1" s="1"/>
  <c r="X200" i="1"/>
  <c r="X201" i="1" s="1"/>
  <c r="W276" i="1"/>
  <c r="X315" i="1"/>
  <c r="X316" i="1" s="1"/>
  <c r="W316" i="1"/>
  <c r="X319" i="1"/>
  <c r="X320" i="1" s="1"/>
  <c r="W320" i="1"/>
  <c r="X324" i="1"/>
  <c r="X328" i="1" s="1"/>
  <c r="W340" i="1"/>
  <c r="X354" i="1"/>
  <c r="X394" i="1"/>
  <c r="X404" i="1"/>
  <c r="X405" i="1" s="1"/>
  <c r="W405" i="1"/>
  <c r="X410" i="1"/>
  <c r="W424" i="1"/>
  <c r="W440" i="1"/>
  <c r="W439" i="1"/>
  <c r="X60" i="1"/>
  <c r="X91" i="1"/>
  <c r="X81" i="1"/>
  <c r="X169" i="1"/>
  <c r="W34" i="1"/>
  <c r="W38" i="1"/>
  <c r="W42" i="1"/>
  <c r="W46" i="1"/>
  <c r="W52" i="1"/>
  <c r="W102" i="1"/>
  <c r="W115" i="1"/>
  <c r="W124" i="1"/>
  <c r="W130" i="1"/>
  <c r="W138" i="1"/>
  <c r="W152" i="1"/>
  <c r="W157" i="1"/>
  <c r="W162" i="1"/>
  <c r="W170" i="1"/>
  <c r="W190" i="1"/>
  <c r="W196" i="1"/>
  <c r="L474" i="1"/>
  <c r="W220" i="1"/>
  <c r="X205" i="1"/>
  <c r="X220" i="1" s="1"/>
  <c r="W231" i="1"/>
  <c r="W242" i="1"/>
  <c r="X233" i="1"/>
  <c r="X242" i="1" s="1"/>
  <c r="W249" i="1"/>
  <c r="W255" i="1"/>
  <c r="W260" i="1"/>
  <c r="X257" i="1"/>
  <c r="X260" i="1" s="1"/>
  <c r="W329" i="1"/>
  <c r="W334" i="1"/>
  <c r="X331" i="1"/>
  <c r="X333" i="1" s="1"/>
  <c r="W333" i="1"/>
  <c r="F474" i="1"/>
  <c r="O474" i="1"/>
  <c r="W61" i="1"/>
  <c r="W82" i="1"/>
  <c r="W92" i="1"/>
  <c r="H9" i="1"/>
  <c r="W466" i="1"/>
  <c r="W465" i="1"/>
  <c r="V468" i="1"/>
  <c r="W24" i="1"/>
  <c r="X36" i="1"/>
  <c r="X37" i="1" s="1"/>
  <c r="X40" i="1"/>
  <c r="X41" i="1" s="1"/>
  <c r="X44" i="1"/>
  <c r="X45" i="1" s="1"/>
  <c r="X50" i="1"/>
  <c r="X52" i="1" s="1"/>
  <c r="W53" i="1"/>
  <c r="D474" i="1"/>
  <c r="W60" i="1"/>
  <c r="E474" i="1"/>
  <c r="W81" i="1"/>
  <c r="X94" i="1"/>
  <c r="X102" i="1" s="1"/>
  <c r="X105" i="1"/>
  <c r="X114" i="1" s="1"/>
  <c r="X117" i="1"/>
  <c r="X123" i="1" s="1"/>
  <c r="G474" i="1"/>
  <c r="W139" i="1"/>
  <c r="H474" i="1"/>
  <c r="W151" i="1"/>
  <c r="X155" i="1"/>
  <c r="X157" i="1" s="1"/>
  <c r="W158" i="1"/>
  <c r="X160" i="1"/>
  <c r="X162" i="1" s="1"/>
  <c r="X172" i="1"/>
  <c r="X189" i="1" s="1"/>
  <c r="W221" i="1"/>
  <c r="W224" i="1"/>
  <c r="X223" i="1"/>
  <c r="X224" i="1" s="1"/>
  <c r="W225" i="1"/>
  <c r="W230" i="1"/>
  <c r="X227" i="1"/>
  <c r="X230" i="1" s="1"/>
  <c r="W243" i="1"/>
  <c r="W248" i="1"/>
  <c r="X245" i="1"/>
  <c r="X248" i="1" s="1"/>
  <c r="W254" i="1"/>
  <c r="W261" i="1"/>
  <c r="M474" i="1"/>
  <c r="W272" i="1"/>
  <c r="X264" i="1"/>
  <c r="X271" i="1" s="1"/>
  <c r="W271" i="1"/>
  <c r="W277" i="1"/>
  <c r="N474" i="1"/>
  <c r="W281" i="1"/>
  <c r="X280" i="1"/>
  <c r="X281" i="1" s="1"/>
  <c r="W282" i="1"/>
  <c r="W285" i="1"/>
  <c r="X284" i="1"/>
  <c r="X285" i="1" s="1"/>
  <c r="W286" i="1"/>
  <c r="W289" i="1"/>
  <c r="X288" i="1"/>
  <c r="X289" i="1" s="1"/>
  <c r="W290" i="1"/>
  <c r="W293" i="1"/>
  <c r="X292" i="1"/>
  <c r="X293" i="1" s="1"/>
  <c r="W294" i="1"/>
  <c r="W306" i="1"/>
  <c r="X298" i="1"/>
  <c r="X306" i="1" s="1"/>
  <c r="W307" i="1"/>
  <c r="W313" i="1"/>
  <c r="X309" i="1"/>
  <c r="X312" i="1" s="1"/>
  <c r="W312" i="1"/>
  <c r="W341" i="1"/>
  <c r="W344" i="1"/>
  <c r="X343" i="1"/>
  <c r="X344" i="1" s="1"/>
  <c r="W345" i="1"/>
  <c r="W352" i="1"/>
  <c r="X349" i="1"/>
  <c r="X351" i="1" s="1"/>
  <c r="Q474" i="1"/>
  <c r="W351" i="1"/>
  <c r="X367" i="1"/>
  <c r="W386" i="1"/>
  <c r="R474" i="1"/>
  <c r="W392" i="1"/>
  <c r="X389" i="1"/>
  <c r="X391" i="1" s="1"/>
  <c r="W391" i="1"/>
  <c r="X401" i="1"/>
  <c r="T474" i="1"/>
  <c r="W446" i="1"/>
  <c r="X444" i="1"/>
  <c r="X446" i="1" s="1"/>
  <c r="W447" i="1"/>
  <c r="W457" i="1"/>
  <c r="W462" i="1"/>
  <c r="X459" i="1"/>
  <c r="X462" i="1" s="1"/>
  <c r="W463" i="1"/>
  <c r="B474" i="1"/>
  <c r="J474" i="1"/>
  <c r="S474" i="1"/>
  <c r="W368" i="1"/>
  <c r="W375" i="1"/>
  <c r="X370" i="1"/>
  <c r="X374" i="1" s="1"/>
  <c r="W374" i="1"/>
  <c r="W385" i="1"/>
  <c r="X381" i="1"/>
  <c r="X385" i="1" s="1"/>
  <c r="W402" i="1"/>
  <c r="X419" i="1"/>
  <c r="W419" i="1"/>
  <c r="W425" i="1"/>
  <c r="W433" i="1"/>
  <c r="X427" i="1"/>
  <c r="X433" i="1" s="1"/>
  <c r="W434" i="1"/>
  <c r="X439" i="1"/>
  <c r="W456" i="1"/>
  <c r="X454" i="1"/>
  <c r="X456" i="1" s="1"/>
  <c r="W328" i="1"/>
  <c r="W468" i="1" l="1"/>
  <c r="X469" i="1"/>
  <c r="W464" i="1"/>
  <c r="W467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<sst xmlns="http://schemas.openxmlformats.org/spreadsheetml/2006/main" count="1984" uniqueCount="685">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</sst>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1" fillId="0" borderId="15" xfId="0" applyFont="1" applyBorder="1" applyAlignment="1">
      <alignment horizontal="left" vertical="center" wrapText="1"/>
    </xf>
    <xf numFmtId="0" fontId="0" fillId="0" borderId="19" xfId="0" applyBorder="1"/>
    <xf numFmtId="0" fontId="46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" fillId="0" borderId="0" xfId="0" applyFont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2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4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0" customWidth="1"/>
    <col min="17" max="17" width="6.140625" style="31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0" customWidth="1"/>
    <col min="23" max="23" width="11" style="310" customWidth="1"/>
    <col min="24" max="24" width="10" style="310" customWidth="1"/>
    <col min="25" max="25" width="11.5703125" style="310" customWidth="1"/>
    <col min="26" max="26" width="10.42578125" style="31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0" customWidth="1"/>
    <col min="31" max="31" width="9.140625" style="310" customWidth="1"/>
    <col min="32" max="16384" width="9.140625" style="310"/>
  </cols>
  <sheetData>
    <row r="1" spans="1:29" s="305" customFormat="1" ht="45" customHeight="1" x14ac:dyDescent="0.2">
      <c r="A1" s="41"/>
      <c r="B1" s="41"/>
      <c r="C1" s="41"/>
      <c r="D1" s="436" t="s">
        <v>0</v>
      </c>
      <c r="E1" s="408"/>
      <c r="F1" s="408"/>
      <c r="G1" s="12" t="s">
        <v>1</v>
      </c>
      <c r="H1" s="436" t="s">
        <v>2</v>
      </c>
      <c r="I1" s="408"/>
      <c r="J1" s="408"/>
      <c r="K1" s="408"/>
      <c r="L1" s="408"/>
      <c r="M1" s="408"/>
      <c r="N1" s="408"/>
      <c r="O1" s="408"/>
      <c r="P1" s="646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9"/>
      <c r="O3" s="319"/>
      <c r="P3" s="319"/>
      <c r="Q3" s="319"/>
      <c r="R3" s="319"/>
      <c r="S3" s="319"/>
      <c r="T3" s="319"/>
      <c r="U3" s="319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58" t="s">
        <v>8</v>
      </c>
      <c r="B5" s="358"/>
      <c r="C5" s="359"/>
      <c r="D5" s="340"/>
      <c r="E5" s="342"/>
      <c r="F5" s="617" t="s">
        <v>9</v>
      </c>
      <c r="G5" s="359"/>
      <c r="H5" s="340"/>
      <c r="I5" s="341"/>
      <c r="J5" s="341"/>
      <c r="K5" s="341"/>
      <c r="L5" s="342"/>
      <c r="N5" s="24" t="s">
        <v>10</v>
      </c>
      <c r="O5" s="568">
        <v>45290</v>
      </c>
      <c r="P5" s="407"/>
      <c r="R5" s="650" t="s">
        <v>11</v>
      </c>
      <c r="S5" s="349"/>
      <c r="T5" s="507" t="s">
        <v>12</v>
      </c>
      <c r="U5" s="407"/>
      <c r="Z5" s="51"/>
      <c r="AA5" s="51"/>
      <c r="AB5" s="51"/>
    </row>
    <row r="6" spans="1:29" s="305" customFormat="1" ht="24" customHeight="1" x14ac:dyDescent="0.2">
      <c r="A6" s="458" t="s">
        <v>13</v>
      </c>
      <c r="B6" s="358"/>
      <c r="C6" s="359"/>
      <c r="D6" s="587" t="s">
        <v>14</v>
      </c>
      <c r="E6" s="588"/>
      <c r="F6" s="588"/>
      <c r="G6" s="588"/>
      <c r="H6" s="588"/>
      <c r="I6" s="588"/>
      <c r="J6" s="588"/>
      <c r="K6" s="588"/>
      <c r="L6" s="407"/>
      <c r="N6" s="24" t="s">
        <v>15</v>
      </c>
      <c r="O6" s="447" t="str">
        <f>IF(O5=0," ",CHOOSE(WEEKDAY(O5,2),"Понедельник","Вторник","Среда","Четверг","Пятница","Суббота","Воскресенье"))</f>
        <v>Суббота</v>
      </c>
      <c r="P6" s="326"/>
      <c r="R6" s="348" t="s">
        <v>16</v>
      </c>
      <c r="S6" s="349"/>
      <c r="T6" s="513" t="s">
        <v>17</v>
      </c>
      <c r="U6" s="347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33" t="str">
        <f>IFERROR(VLOOKUP(DeliveryAddress,Table,3,0),1)</f>
        <v>1</v>
      </c>
      <c r="E7" s="534"/>
      <c r="F7" s="534"/>
      <c r="G7" s="534"/>
      <c r="H7" s="534"/>
      <c r="I7" s="534"/>
      <c r="J7" s="534"/>
      <c r="K7" s="534"/>
      <c r="L7" s="535"/>
      <c r="N7" s="24"/>
      <c r="O7" s="42"/>
      <c r="P7" s="42"/>
      <c r="R7" s="319"/>
      <c r="S7" s="349"/>
      <c r="T7" s="514"/>
      <c r="U7" s="515"/>
      <c r="Z7" s="51"/>
      <c r="AA7" s="51"/>
      <c r="AB7" s="51"/>
    </row>
    <row r="8" spans="1:29" s="305" customFormat="1" ht="25.5" customHeight="1" x14ac:dyDescent="0.2">
      <c r="A8" s="619" t="s">
        <v>18</v>
      </c>
      <c r="B8" s="322"/>
      <c r="C8" s="323"/>
      <c r="D8" s="426"/>
      <c r="E8" s="427"/>
      <c r="F8" s="427"/>
      <c r="G8" s="427"/>
      <c r="H8" s="427"/>
      <c r="I8" s="427"/>
      <c r="J8" s="427"/>
      <c r="K8" s="427"/>
      <c r="L8" s="428"/>
      <c r="N8" s="24" t="s">
        <v>19</v>
      </c>
      <c r="O8" s="406">
        <v>0.41666666666666669</v>
      </c>
      <c r="P8" s="407"/>
      <c r="R8" s="319"/>
      <c r="S8" s="349"/>
      <c r="T8" s="514"/>
      <c r="U8" s="515"/>
      <c r="Z8" s="51"/>
      <c r="AA8" s="51"/>
      <c r="AB8" s="51"/>
    </row>
    <row r="9" spans="1:29" s="305" customFormat="1" ht="39.950000000000003" customHeight="1" x14ac:dyDescent="0.2">
      <c r="A9" s="4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464"/>
      <c r="E9" s="354"/>
      <c r="F9" s="4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N9" s="26" t="s">
        <v>20</v>
      </c>
      <c r="O9" s="568"/>
      <c r="P9" s="407"/>
      <c r="R9" s="319"/>
      <c r="S9" s="349"/>
      <c r="T9" s="516"/>
      <c r="U9" s="517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464"/>
      <c r="E10" s="354"/>
      <c r="F10" s="4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556" t="str">
        <f>IFERROR(VLOOKUP($D$10,Proxy,2,FALSE),"")</f>
        <v/>
      </c>
      <c r="I10" s="319"/>
      <c r="J10" s="319"/>
      <c r="K10" s="319"/>
      <c r="L10" s="319"/>
      <c r="N10" s="26" t="s">
        <v>21</v>
      </c>
      <c r="O10" s="406"/>
      <c r="P10" s="407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6"/>
      <c r="P11" s="407"/>
      <c r="S11" s="24" t="s">
        <v>26</v>
      </c>
      <c r="T11" s="589" t="s">
        <v>27</v>
      </c>
      <c r="U11" s="590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7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579"/>
      <c r="P12" s="535"/>
      <c r="Q12" s="23"/>
      <c r="S12" s="24"/>
      <c r="T12" s="408"/>
      <c r="U12" s="319"/>
      <c r="Z12" s="51"/>
      <c r="AA12" s="51"/>
      <c r="AB12" s="51"/>
    </row>
    <row r="13" spans="1:29" s="305" customFormat="1" ht="23.25" customHeight="1" x14ac:dyDescent="0.2">
      <c r="A13" s="57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589"/>
      <c r="P13" s="590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7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409" t="s">
        <v>34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10"/>
      <c r="O16" s="410"/>
      <c r="P16" s="410"/>
      <c r="Q16" s="410"/>
      <c r="R16" s="4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0" t="s">
        <v>35</v>
      </c>
      <c r="B17" s="360" t="s">
        <v>36</v>
      </c>
      <c r="C17" s="484" t="s">
        <v>37</v>
      </c>
      <c r="D17" s="360" t="s">
        <v>38</v>
      </c>
      <c r="E17" s="442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0" t="s">
        <v>47</v>
      </c>
      <c r="O17" s="441"/>
      <c r="P17" s="441"/>
      <c r="Q17" s="441"/>
      <c r="R17" s="442"/>
      <c r="S17" s="649" t="s">
        <v>48</v>
      </c>
      <c r="T17" s="359"/>
      <c r="U17" s="360" t="s">
        <v>49</v>
      </c>
      <c r="V17" s="360" t="s">
        <v>50</v>
      </c>
      <c r="W17" s="373" t="s">
        <v>51</v>
      </c>
      <c r="X17" s="360" t="s">
        <v>52</v>
      </c>
      <c r="Y17" s="391" t="s">
        <v>53</v>
      </c>
      <c r="Z17" s="391" t="s">
        <v>54</v>
      </c>
      <c r="AA17" s="391" t="s">
        <v>55</v>
      </c>
      <c r="AB17" s="392"/>
      <c r="AC17" s="393"/>
      <c r="AD17" s="470"/>
      <c r="BA17" s="385" t="s">
        <v>56</v>
      </c>
    </row>
    <row r="18" spans="1:53" ht="14.25" customHeight="1" x14ac:dyDescent="0.2">
      <c r="A18" s="361"/>
      <c r="B18" s="361"/>
      <c r="C18" s="361"/>
      <c r="D18" s="443"/>
      <c r="E18" s="445"/>
      <c r="F18" s="361"/>
      <c r="G18" s="361"/>
      <c r="H18" s="361"/>
      <c r="I18" s="361"/>
      <c r="J18" s="361"/>
      <c r="K18" s="361"/>
      <c r="L18" s="361"/>
      <c r="M18" s="361"/>
      <c r="N18" s="443"/>
      <c r="O18" s="444"/>
      <c r="P18" s="444"/>
      <c r="Q18" s="444"/>
      <c r="R18" s="445"/>
      <c r="S18" s="306" t="s">
        <v>57</v>
      </c>
      <c r="T18" s="306" t="s">
        <v>58</v>
      </c>
      <c r="U18" s="361"/>
      <c r="V18" s="361"/>
      <c r="W18" s="374"/>
      <c r="X18" s="361"/>
      <c r="Y18" s="571"/>
      <c r="Z18" s="571"/>
      <c r="AA18" s="394"/>
      <c r="AB18" s="395"/>
      <c r="AC18" s="396"/>
      <c r="AD18" s="471"/>
      <c r="BA18" s="319"/>
    </row>
    <row r="19" spans="1:53" ht="27.75" hidden="1" customHeight="1" x14ac:dyDescent="0.2">
      <c r="A19" s="316" t="s">
        <v>59</v>
      </c>
      <c r="B19" s="317"/>
      <c r="C19" s="317"/>
      <c r="D19" s="317"/>
      <c r="E19" s="317"/>
      <c r="F19" s="317"/>
      <c r="G19" s="317"/>
      <c r="H19" s="317"/>
      <c r="I19" s="317"/>
      <c r="J19" s="317"/>
      <c r="K19" s="317"/>
      <c r="L19" s="317"/>
      <c r="M19" s="317"/>
      <c r="N19" s="317"/>
      <c r="O19" s="317"/>
      <c r="P19" s="317"/>
      <c r="Q19" s="317"/>
      <c r="R19" s="317"/>
      <c r="S19" s="317"/>
      <c r="T19" s="317"/>
      <c r="U19" s="317"/>
      <c r="V19" s="317"/>
      <c r="W19" s="317"/>
      <c r="X19" s="317"/>
      <c r="Y19" s="48"/>
      <c r="Z19" s="48"/>
    </row>
    <row r="20" spans="1:53" ht="16.5" hidden="1" customHeight="1" x14ac:dyDescent="0.25">
      <c r="A20" s="352" t="s">
        <v>59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07"/>
      <c r="Z20" s="307"/>
    </row>
    <row r="21" spans="1:53" ht="14.25" hidden="1" customHeight="1" x14ac:dyDescent="0.25">
      <c r="A21" s="324" t="s">
        <v>60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8"/>
      <c r="P22" s="328"/>
      <c r="Q22" s="328"/>
      <c r="R22" s="326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20"/>
      <c r="N23" s="321" t="s">
        <v>66</v>
      </c>
      <c r="O23" s="322"/>
      <c r="P23" s="322"/>
      <c r="Q23" s="322"/>
      <c r="R23" s="322"/>
      <c r="S23" s="322"/>
      <c r="T23" s="323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hidden="1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19"/>
      <c r="M24" s="320"/>
      <c r="N24" s="321" t="s">
        <v>66</v>
      </c>
      <c r="O24" s="322"/>
      <c r="P24" s="322"/>
      <c r="Q24" s="322"/>
      <c r="R24" s="322"/>
      <c r="S24" s="322"/>
      <c r="T24" s="323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hidden="1" customHeight="1" x14ac:dyDescent="0.25">
      <c r="A25" s="324" t="s">
        <v>68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2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8"/>
      <c r="P26" s="328"/>
      <c r="Q26" s="328"/>
      <c r="R26" s="326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8"/>
      <c r="P27" s="328"/>
      <c r="Q27" s="328"/>
      <c r="R27" s="326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56" t="s">
        <v>74</v>
      </c>
      <c r="O28" s="328"/>
      <c r="P28" s="328"/>
      <c r="Q28" s="328"/>
      <c r="R28" s="326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8"/>
      <c r="P29" s="328"/>
      <c r="Q29" s="328"/>
      <c r="R29" s="326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8"/>
      <c r="P30" s="328"/>
      <c r="Q30" s="328"/>
      <c r="R30" s="326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8"/>
      <c r="P31" s="328"/>
      <c r="Q31" s="328"/>
      <c r="R31" s="326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8"/>
      <c r="P32" s="328"/>
      <c r="Q32" s="328"/>
      <c r="R32" s="326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18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19"/>
      <c r="M33" s="320"/>
      <c r="N33" s="321" t="s">
        <v>66</v>
      </c>
      <c r="O33" s="322"/>
      <c r="P33" s="322"/>
      <c r="Q33" s="322"/>
      <c r="R33" s="322"/>
      <c r="S33" s="322"/>
      <c r="T33" s="323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hidden="1" x14ac:dyDescent="0.2">
      <c r="A34" s="319"/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20"/>
      <c r="N34" s="321" t="s">
        <v>66</v>
      </c>
      <c r="O34" s="322"/>
      <c r="P34" s="322"/>
      <c r="Q34" s="322"/>
      <c r="R34" s="322"/>
      <c r="S34" s="322"/>
      <c r="T34" s="323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hidden="1" customHeight="1" x14ac:dyDescent="0.25">
      <c r="A35" s="324" t="s">
        <v>84</v>
      </c>
      <c r="B35" s="319"/>
      <c r="C35" s="319"/>
      <c r="D35" s="319"/>
      <c r="E35" s="319"/>
      <c r="F35" s="319"/>
      <c r="G35" s="319"/>
      <c r="H35" s="319"/>
      <c r="I35" s="319"/>
      <c r="J35" s="319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08"/>
      <c r="Z35" s="308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8"/>
      <c r="P36" s="328"/>
      <c r="Q36" s="328"/>
      <c r="R36" s="326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18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19"/>
      <c r="M37" s="320"/>
      <c r="N37" s="321" t="s">
        <v>66</v>
      </c>
      <c r="O37" s="322"/>
      <c r="P37" s="322"/>
      <c r="Q37" s="322"/>
      <c r="R37" s="322"/>
      <c r="S37" s="322"/>
      <c r="T37" s="323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hidden="1" x14ac:dyDescent="0.2">
      <c r="A38" s="319"/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20"/>
      <c r="N38" s="321" t="s">
        <v>66</v>
      </c>
      <c r="O38" s="322"/>
      <c r="P38" s="322"/>
      <c r="Q38" s="322"/>
      <c r="R38" s="322"/>
      <c r="S38" s="322"/>
      <c r="T38" s="323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hidden="1" customHeight="1" x14ac:dyDescent="0.25">
      <c r="A39" s="324" t="s">
        <v>89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08"/>
      <c r="Z39" s="308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8"/>
      <c r="P40" s="328"/>
      <c r="Q40" s="328"/>
      <c r="R40" s="326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18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19"/>
      <c r="M41" s="320"/>
      <c r="N41" s="321" t="s">
        <v>66</v>
      </c>
      <c r="O41" s="322"/>
      <c r="P41" s="322"/>
      <c r="Q41" s="322"/>
      <c r="R41" s="322"/>
      <c r="S41" s="322"/>
      <c r="T41" s="323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hidden="1" x14ac:dyDescent="0.2">
      <c r="A42" s="319"/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20"/>
      <c r="N42" s="321" t="s">
        <v>66</v>
      </c>
      <c r="O42" s="322"/>
      <c r="P42" s="322"/>
      <c r="Q42" s="322"/>
      <c r="R42" s="322"/>
      <c r="S42" s="322"/>
      <c r="T42" s="323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hidden="1" customHeight="1" x14ac:dyDescent="0.25">
      <c r="A43" s="324" t="s">
        <v>93</v>
      </c>
      <c r="B43" s="319"/>
      <c r="C43" s="319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08"/>
      <c r="Z43" s="308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4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8"/>
      <c r="P44" s="328"/>
      <c r="Q44" s="328"/>
      <c r="R44" s="326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18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19"/>
      <c r="M45" s="320"/>
      <c r="N45" s="321" t="s">
        <v>66</v>
      </c>
      <c r="O45" s="322"/>
      <c r="P45" s="322"/>
      <c r="Q45" s="322"/>
      <c r="R45" s="322"/>
      <c r="S45" s="322"/>
      <c r="T45" s="323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hidden="1" x14ac:dyDescent="0.2">
      <c r="A46" s="319"/>
      <c r="B46" s="319"/>
      <c r="C46" s="319"/>
      <c r="D46" s="319"/>
      <c r="E46" s="319"/>
      <c r="F46" s="319"/>
      <c r="G46" s="319"/>
      <c r="H46" s="319"/>
      <c r="I46" s="319"/>
      <c r="J46" s="319"/>
      <c r="K46" s="319"/>
      <c r="L46" s="319"/>
      <c r="M46" s="320"/>
      <c r="N46" s="321" t="s">
        <v>66</v>
      </c>
      <c r="O46" s="322"/>
      <c r="P46" s="322"/>
      <c r="Q46" s="322"/>
      <c r="R46" s="322"/>
      <c r="S46" s="322"/>
      <c r="T46" s="323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hidden="1" customHeight="1" x14ac:dyDescent="0.2">
      <c r="A47" s="316" t="s">
        <v>96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48"/>
      <c r="Z47" s="48"/>
    </row>
    <row r="48" spans="1:53" ht="16.5" hidden="1" customHeight="1" x14ac:dyDescent="0.25">
      <c r="A48" s="352" t="s">
        <v>97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19"/>
      <c r="Y48" s="307"/>
      <c r="Z48" s="307"/>
    </row>
    <row r="49" spans="1:53" ht="14.25" hidden="1" customHeight="1" x14ac:dyDescent="0.25">
      <c r="A49" s="324" t="s">
        <v>98</v>
      </c>
      <c r="B49" s="319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08"/>
      <c r="Z49" s="308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4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8"/>
      <c r="P50" s="328"/>
      <c r="Q50" s="328"/>
      <c r="R50" s="326"/>
      <c r="S50" s="34"/>
      <c r="T50" s="34"/>
      <c r="U50" s="35" t="s">
        <v>65</v>
      </c>
      <c r="V50" s="312">
        <v>460</v>
      </c>
      <c r="W50" s="313">
        <f>IFERROR(IF(V50="",0,CEILING((V50/$H50),1)*$H50),"")</f>
        <v>464.40000000000003</v>
      </c>
      <c r="X50" s="36">
        <f>IFERROR(IF(W50=0,"",ROUNDUP(W50/H50,0)*0.02175),"")</f>
        <v>0.93524999999999991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8"/>
      <c r="P51" s="328"/>
      <c r="Q51" s="328"/>
      <c r="R51" s="326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18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19"/>
      <c r="M52" s="320"/>
      <c r="N52" s="321" t="s">
        <v>66</v>
      </c>
      <c r="O52" s="322"/>
      <c r="P52" s="322"/>
      <c r="Q52" s="322"/>
      <c r="R52" s="322"/>
      <c r="S52" s="322"/>
      <c r="T52" s="323"/>
      <c r="U52" s="37" t="s">
        <v>67</v>
      </c>
      <c r="V52" s="314">
        <f>IFERROR(V50/H50,"0")+IFERROR(V51/H51,"0")</f>
        <v>42.592592592592588</v>
      </c>
      <c r="W52" s="314">
        <f>IFERROR(W50/H50,"0")+IFERROR(W51/H51,"0")</f>
        <v>43</v>
      </c>
      <c r="X52" s="314">
        <f>IFERROR(IF(X50="",0,X50),"0")+IFERROR(IF(X51="",0,X51),"0")</f>
        <v>0.93524999999999991</v>
      </c>
      <c r="Y52" s="315"/>
      <c r="Z52" s="315"/>
    </row>
    <row r="53" spans="1:53" x14ac:dyDescent="0.2">
      <c r="A53" s="319"/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20"/>
      <c r="N53" s="321" t="s">
        <v>66</v>
      </c>
      <c r="O53" s="322"/>
      <c r="P53" s="322"/>
      <c r="Q53" s="322"/>
      <c r="R53" s="322"/>
      <c r="S53" s="322"/>
      <c r="T53" s="323"/>
      <c r="U53" s="37" t="s">
        <v>65</v>
      </c>
      <c r="V53" s="314">
        <f>IFERROR(SUM(V50:V51),"0")</f>
        <v>460</v>
      </c>
      <c r="W53" s="314">
        <f>IFERROR(SUM(W50:W51),"0")</f>
        <v>464.40000000000003</v>
      </c>
      <c r="X53" s="37"/>
      <c r="Y53" s="315"/>
      <c r="Z53" s="315"/>
    </row>
    <row r="54" spans="1:53" ht="16.5" hidden="1" customHeight="1" x14ac:dyDescent="0.25">
      <c r="A54" s="352" t="s">
        <v>105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19"/>
      <c r="Y54" s="307"/>
      <c r="Z54" s="307"/>
    </row>
    <row r="55" spans="1:53" ht="14.25" hidden="1" customHeight="1" x14ac:dyDescent="0.25">
      <c r="A55" s="324" t="s">
        <v>106</v>
      </c>
      <c r="B55" s="319"/>
      <c r="C55" s="319"/>
      <c r="D55" s="319"/>
      <c r="E55" s="319"/>
      <c r="F55" s="319"/>
      <c r="G55" s="319"/>
      <c r="H55" s="319"/>
      <c r="I55" s="319"/>
      <c r="J55" s="319"/>
      <c r="K55" s="319"/>
      <c r="L55" s="319"/>
      <c r="M55" s="319"/>
      <c r="N55" s="319"/>
      <c r="O55" s="319"/>
      <c r="P55" s="319"/>
      <c r="Q55" s="319"/>
      <c r="R55" s="319"/>
      <c r="S55" s="319"/>
      <c r="T55" s="319"/>
      <c r="U55" s="319"/>
      <c r="V55" s="319"/>
      <c r="W55" s="319"/>
      <c r="X55" s="319"/>
      <c r="Y55" s="308"/>
      <c r="Z55" s="308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6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8"/>
      <c r="P56" s="328"/>
      <c r="Q56" s="328"/>
      <c r="R56" s="326"/>
      <c r="S56" s="34"/>
      <c r="T56" s="34"/>
      <c r="U56" s="35" t="s">
        <v>65</v>
      </c>
      <c r="V56" s="312">
        <v>480</v>
      </c>
      <c r="W56" s="313">
        <f>IFERROR(IF(V56="",0,CEILING((V56/$H56),1)*$H56),"")</f>
        <v>486.00000000000006</v>
      </c>
      <c r="X56" s="36">
        <f>IFERROR(IF(W56=0,"",ROUNDUP(W56/H56,0)*0.02175),"")</f>
        <v>0.9787499999999999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6" t="s">
        <v>111</v>
      </c>
      <c r="O57" s="328"/>
      <c r="P57" s="328"/>
      <c r="Q57" s="328"/>
      <c r="R57" s="326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8"/>
      <c r="P58" s="328"/>
      <c r="Q58" s="328"/>
      <c r="R58" s="326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76" t="s">
        <v>116</v>
      </c>
      <c r="O59" s="328"/>
      <c r="P59" s="328"/>
      <c r="Q59" s="328"/>
      <c r="R59" s="326"/>
      <c r="S59" s="34"/>
      <c r="T59" s="34"/>
      <c r="U59" s="35" t="s">
        <v>65</v>
      </c>
      <c r="V59" s="312">
        <v>88</v>
      </c>
      <c r="W59" s="313">
        <f>IFERROR(IF(V59="",0,CEILING((V59/$H59),1)*$H59),"")</f>
        <v>88</v>
      </c>
      <c r="X59" s="36">
        <f>IFERROR(IF(W59=0,"",ROUNDUP(W59/H59,0)*0.00937),"")</f>
        <v>0.20613999999999999</v>
      </c>
      <c r="Y59" s="56"/>
      <c r="Z59" s="57"/>
      <c r="AD59" s="58"/>
      <c r="BA59" s="75" t="s">
        <v>1</v>
      </c>
    </row>
    <row r="60" spans="1:53" x14ac:dyDescent="0.2">
      <c r="A60" s="318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19"/>
      <c r="M60" s="320"/>
      <c r="N60" s="321" t="s">
        <v>66</v>
      </c>
      <c r="O60" s="322"/>
      <c r="P60" s="322"/>
      <c r="Q60" s="322"/>
      <c r="R60" s="322"/>
      <c r="S60" s="322"/>
      <c r="T60" s="323"/>
      <c r="U60" s="37" t="s">
        <v>67</v>
      </c>
      <c r="V60" s="314">
        <f>IFERROR(V56/H56,"0")+IFERROR(V57/H57,"0")+IFERROR(V58/H58,"0")+IFERROR(V59/H59,"0")</f>
        <v>66.444444444444443</v>
      </c>
      <c r="W60" s="314">
        <f>IFERROR(W56/H56,"0")+IFERROR(W57/H57,"0")+IFERROR(W58/H58,"0")+IFERROR(W59/H59,"0")</f>
        <v>67</v>
      </c>
      <c r="X60" s="314">
        <f>IFERROR(IF(X56="",0,X56),"0")+IFERROR(IF(X57="",0,X57),"0")+IFERROR(IF(X58="",0,X58),"0")+IFERROR(IF(X59="",0,X59),"0")</f>
        <v>1.1848899999999998</v>
      </c>
      <c r="Y60" s="315"/>
      <c r="Z60" s="315"/>
    </row>
    <row r="61" spans="1:53" x14ac:dyDescent="0.2">
      <c r="A61" s="319"/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20"/>
      <c r="N61" s="321" t="s">
        <v>66</v>
      </c>
      <c r="O61" s="322"/>
      <c r="P61" s="322"/>
      <c r="Q61" s="322"/>
      <c r="R61" s="322"/>
      <c r="S61" s="322"/>
      <c r="T61" s="323"/>
      <c r="U61" s="37" t="s">
        <v>65</v>
      </c>
      <c r="V61" s="314">
        <f>IFERROR(SUM(V56:V59),"0")</f>
        <v>568</v>
      </c>
      <c r="W61" s="314">
        <f>IFERROR(SUM(W56:W59),"0")</f>
        <v>574</v>
      </c>
      <c r="X61" s="37"/>
      <c r="Y61" s="315"/>
      <c r="Z61" s="315"/>
    </row>
    <row r="62" spans="1:53" ht="16.5" hidden="1" customHeight="1" x14ac:dyDescent="0.25">
      <c r="A62" s="352" t="s">
        <v>96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07"/>
      <c r="Z62" s="307"/>
    </row>
    <row r="63" spans="1:53" ht="14.25" hidden="1" customHeight="1" x14ac:dyDescent="0.25">
      <c r="A63" s="324" t="s">
        <v>106</v>
      </c>
      <c r="B63" s="319"/>
      <c r="C63" s="319"/>
      <c r="D63" s="319"/>
      <c r="E63" s="319"/>
      <c r="F63" s="319"/>
      <c r="G63" s="319"/>
      <c r="H63" s="319"/>
      <c r="I63" s="319"/>
      <c r="J63" s="319"/>
      <c r="K63" s="319"/>
      <c r="L63" s="319"/>
      <c r="M63" s="319"/>
      <c r="N63" s="319"/>
      <c r="O63" s="319"/>
      <c r="P63" s="319"/>
      <c r="Q63" s="319"/>
      <c r="R63" s="319"/>
      <c r="S63" s="319"/>
      <c r="T63" s="319"/>
      <c r="U63" s="319"/>
      <c r="V63" s="319"/>
      <c r="W63" s="319"/>
      <c r="X63" s="319"/>
      <c r="Y63" s="308"/>
      <c r="Z63" s="308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8" t="s">
        <v>119</v>
      </c>
      <c r="O64" s="328"/>
      <c r="P64" s="328"/>
      <c r="Q64" s="328"/>
      <c r="R64" s="326"/>
      <c r="S64" s="34" t="s">
        <v>120</v>
      </c>
      <c r="T64" s="34"/>
      <c r="U64" s="35" t="s">
        <v>65</v>
      </c>
      <c r="V64" s="312">
        <v>10</v>
      </c>
      <c r="W64" s="313">
        <f t="shared" ref="W64:W80" si="2">IFERROR(IF(V64="",0,CEILING((V64/$H64),1)*$H64),"")</f>
        <v>11.2</v>
      </c>
      <c r="X64" s="36">
        <f>IFERROR(IF(W64=0,"",ROUNDUP(W64/H64,0)*0.02175),"")</f>
        <v>2.1749999999999999E-2</v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38" t="s">
        <v>124</v>
      </c>
      <c r="O65" s="328"/>
      <c r="P65" s="328"/>
      <c r="Q65" s="328"/>
      <c r="R65" s="326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12" t="s">
        <v>127</v>
      </c>
      <c r="O66" s="328"/>
      <c r="P66" s="328"/>
      <c r="Q66" s="328"/>
      <c r="R66" s="326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83" t="s">
        <v>131</v>
      </c>
      <c r="O67" s="328"/>
      <c r="P67" s="328"/>
      <c r="Q67" s="328"/>
      <c r="R67" s="326"/>
      <c r="S67" s="34"/>
      <c r="T67" s="34"/>
      <c r="U67" s="35" t="s">
        <v>65</v>
      </c>
      <c r="V67" s="312">
        <v>150</v>
      </c>
      <c r="W67" s="313">
        <f t="shared" si="2"/>
        <v>156.79999999999998</v>
      </c>
      <c r="X67" s="36">
        <f>IFERROR(IF(W67=0,"",ROUNDUP(W67/H67,0)*0.02175),"")</f>
        <v>0.30449999999999999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28"/>
      <c r="P68" s="328"/>
      <c r="Q68" s="328"/>
      <c r="R68" s="326"/>
      <c r="S68" s="34"/>
      <c r="T68" s="34"/>
      <c r="U68" s="35" t="s">
        <v>65</v>
      </c>
      <c r="V68" s="312">
        <v>720</v>
      </c>
      <c r="W68" s="313">
        <f t="shared" si="2"/>
        <v>723.6</v>
      </c>
      <c r="X68" s="36">
        <f>IFERROR(IF(W68=0,"",ROUNDUP(W68/H68,0)*0.02175),"")</f>
        <v>1.4572499999999999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601" t="s">
        <v>137</v>
      </c>
      <c r="O69" s="328"/>
      <c r="P69" s="328"/>
      <c r="Q69" s="328"/>
      <c r="R69" s="326"/>
      <c r="S69" s="34"/>
      <c r="T69" s="34"/>
      <c r="U69" s="35" t="s">
        <v>65</v>
      </c>
      <c r="V69" s="312">
        <v>410</v>
      </c>
      <c r="W69" s="313">
        <f t="shared" si="2"/>
        <v>414.4</v>
      </c>
      <c r="X69" s="36">
        <f>IFERROR(IF(W69=0,"",ROUNDUP(W69/H69,0)*0.02175),"")</f>
        <v>0.80474999999999997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9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28"/>
      <c r="P70" s="328"/>
      <c r="Q70" s="328"/>
      <c r="R70" s="326"/>
      <c r="S70" s="34"/>
      <c r="T70" s="34"/>
      <c r="U70" s="35" t="s">
        <v>65</v>
      </c>
      <c r="V70" s="312">
        <v>17.5</v>
      </c>
      <c r="W70" s="313">
        <f t="shared" si="2"/>
        <v>18</v>
      </c>
      <c r="X70" s="36">
        <f>IFERROR(IF(W70=0,"",ROUNDUP(W70/H70,0)*0.00753),"")</f>
        <v>4.5179999999999998E-2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8"/>
      <c r="P71" s="328"/>
      <c r="Q71" s="328"/>
      <c r="R71" s="326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28"/>
      <c r="P72" s="328"/>
      <c r="Q72" s="328"/>
      <c r="R72" s="326"/>
      <c r="S72" s="34"/>
      <c r="T72" s="34"/>
      <c r="U72" s="35" t="s">
        <v>65</v>
      </c>
      <c r="V72" s="312">
        <v>70.3</v>
      </c>
      <c r="W72" s="313">
        <f t="shared" si="2"/>
        <v>70.3</v>
      </c>
      <c r="X72" s="36">
        <f t="shared" si="3"/>
        <v>0.17802999999999999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28"/>
      <c r="P73" s="328"/>
      <c r="Q73" s="328"/>
      <c r="R73" s="326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28"/>
      <c r="P74" s="328"/>
      <c r="Q74" s="328"/>
      <c r="R74" s="326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5">
        <v>4680115881303</v>
      </c>
      <c r="E75" s="326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8"/>
      <c r="P75" s="328"/>
      <c r="Q75" s="328"/>
      <c r="R75" s="326"/>
      <c r="S75" s="34"/>
      <c r="T75" s="34"/>
      <c r="U75" s="35" t="s">
        <v>65</v>
      </c>
      <c r="V75" s="312">
        <v>105.75</v>
      </c>
      <c r="W75" s="313">
        <f t="shared" si="2"/>
        <v>108</v>
      </c>
      <c r="X75" s="36">
        <f t="shared" si="3"/>
        <v>0.22488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150</v>
      </c>
      <c r="B76" s="54" t="s">
        <v>151</v>
      </c>
      <c r="C76" s="31">
        <v>4301011432</v>
      </c>
      <c r="D76" s="325">
        <v>4680115882720</v>
      </c>
      <c r="E76" s="326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506" t="s">
        <v>152</v>
      </c>
      <c r="O76" s="328"/>
      <c r="P76" s="328"/>
      <c r="Q76" s="328"/>
      <c r="R76" s="326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153</v>
      </c>
      <c r="B77" s="54" t="s">
        <v>154</v>
      </c>
      <c r="C77" s="31">
        <v>4301011352</v>
      </c>
      <c r="D77" s="325">
        <v>4607091388466</v>
      </c>
      <c r="E77" s="326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1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8"/>
      <c r="P77" s="328"/>
      <c r="Q77" s="328"/>
      <c r="R77" s="326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4301011417</v>
      </c>
      <c r="D78" s="325">
        <v>4680115880269</v>
      </c>
      <c r="E78" s="326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8"/>
      <c r="P78" s="328"/>
      <c r="Q78" s="328"/>
      <c r="R78" s="326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157</v>
      </c>
      <c r="B79" s="54" t="s">
        <v>158</v>
      </c>
      <c r="C79" s="31">
        <v>4301011415</v>
      </c>
      <c r="D79" s="325">
        <v>4680115880429</v>
      </c>
      <c r="E79" s="326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8"/>
      <c r="P79" s="328"/>
      <c r="Q79" s="328"/>
      <c r="R79" s="326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159</v>
      </c>
      <c r="B80" s="54" t="s">
        <v>160</v>
      </c>
      <c r="C80" s="31">
        <v>4301011462</v>
      </c>
      <c r="D80" s="325">
        <v>4680115881457</v>
      </c>
      <c r="E80" s="326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8"/>
      <c r="P80" s="328"/>
      <c r="Q80" s="328"/>
      <c r="R80" s="326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18"/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20"/>
      <c r="N81" s="321" t="s">
        <v>66</v>
      </c>
      <c r="O81" s="322"/>
      <c r="P81" s="322"/>
      <c r="Q81" s="322"/>
      <c r="R81" s="322"/>
      <c r="S81" s="322"/>
      <c r="T81" s="323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165.89285714285714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168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3.03634</v>
      </c>
      <c r="Y81" s="315"/>
      <c r="Z81" s="315"/>
    </row>
    <row r="82" spans="1:53" x14ac:dyDescent="0.2">
      <c r="A82" s="319"/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20"/>
      <c r="N82" s="321" t="s">
        <v>66</v>
      </c>
      <c r="O82" s="322"/>
      <c r="P82" s="322"/>
      <c r="Q82" s="322"/>
      <c r="R82" s="322"/>
      <c r="S82" s="322"/>
      <c r="T82" s="323"/>
      <c r="U82" s="37" t="s">
        <v>65</v>
      </c>
      <c r="V82" s="314">
        <f>IFERROR(SUM(V64:V80),"0")</f>
        <v>1483.55</v>
      </c>
      <c r="W82" s="314">
        <f>IFERROR(SUM(W64:W80),"0")</f>
        <v>1502.3</v>
      </c>
      <c r="X82" s="37"/>
      <c r="Y82" s="315"/>
      <c r="Z82" s="315"/>
    </row>
    <row r="83" spans="1:53" ht="14.25" hidden="1" customHeight="1" x14ac:dyDescent="0.25">
      <c r="A83" s="324" t="s">
        <v>98</v>
      </c>
      <c r="B83" s="319"/>
      <c r="C83" s="319"/>
      <c r="D83" s="319"/>
      <c r="E83" s="319"/>
      <c r="F83" s="319"/>
      <c r="G83" s="319"/>
      <c r="H83" s="319"/>
      <c r="I83" s="319"/>
      <c r="J83" s="319"/>
      <c r="K83" s="319"/>
      <c r="L83" s="319"/>
      <c r="M83" s="319"/>
      <c r="N83" s="319"/>
      <c r="O83" s="319"/>
      <c r="P83" s="319"/>
      <c r="Q83" s="319"/>
      <c r="R83" s="319"/>
      <c r="S83" s="319"/>
      <c r="T83" s="319"/>
      <c r="U83" s="319"/>
      <c r="V83" s="319"/>
      <c r="W83" s="319"/>
      <c r="X83" s="319"/>
      <c r="Y83" s="308"/>
      <c r="Z83" s="308"/>
    </row>
    <row r="84" spans="1:53" ht="27" hidden="1" customHeight="1" x14ac:dyDescent="0.25">
      <c r="A84" s="54" t="s">
        <v>161</v>
      </c>
      <c r="B84" s="54" t="s">
        <v>162</v>
      </c>
      <c r="C84" s="31">
        <v>4301020189</v>
      </c>
      <c r="D84" s="325">
        <v>4607091384789</v>
      </c>
      <c r="E84" s="326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21" t="s">
        <v>163</v>
      </c>
      <c r="O84" s="328"/>
      <c r="P84" s="328"/>
      <c r="Q84" s="328"/>
      <c r="R84" s="326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164</v>
      </c>
      <c r="B85" s="54" t="s">
        <v>165</v>
      </c>
      <c r="C85" s="31">
        <v>4301020235</v>
      </c>
      <c r="D85" s="325">
        <v>4680115881488</v>
      </c>
      <c r="E85" s="326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8"/>
      <c r="P85" s="328"/>
      <c r="Q85" s="328"/>
      <c r="R85" s="326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166</v>
      </c>
      <c r="B86" s="54" t="s">
        <v>167</v>
      </c>
      <c r="C86" s="31">
        <v>4301020183</v>
      </c>
      <c r="D86" s="325">
        <v>4607091384765</v>
      </c>
      <c r="E86" s="326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66" t="s">
        <v>168</v>
      </c>
      <c r="O86" s="328"/>
      <c r="P86" s="328"/>
      <c r="Q86" s="328"/>
      <c r="R86" s="326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169</v>
      </c>
      <c r="B87" s="54" t="s">
        <v>170</v>
      </c>
      <c r="C87" s="31">
        <v>4301020228</v>
      </c>
      <c r="D87" s="325">
        <v>4680115882751</v>
      </c>
      <c r="E87" s="326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24" t="s">
        <v>171</v>
      </c>
      <c r="O87" s="328"/>
      <c r="P87" s="328"/>
      <c r="Q87" s="328"/>
      <c r="R87" s="326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172</v>
      </c>
      <c r="B88" s="54" t="s">
        <v>173</v>
      </c>
      <c r="C88" s="31">
        <v>4301020258</v>
      </c>
      <c r="D88" s="325">
        <v>4680115882775</v>
      </c>
      <c r="E88" s="326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4" t="s">
        <v>175</v>
      </c>
      <c r="O88" s="328"/>
      <c r="P88" s="328"/>
      <c r="Q88" s="328"/>
      <c r="R88" s="326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5">
        <v>4680115880658</v>
      </c>
      <c r="E89" s="326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2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8"/>
      <c r="P89" s="328"/>
      <c r="Q89" s="328"/>
      <c r="R89" s="326"/>
      <c r="S89" s="34"/>
      <c r="T89" s="34"/>
      <c r="U89" s="35" t="s">
        <v>65</v>
      </c>
      <c r="V89" s="312">
        <v>94</v>
      </c>
      <c r="W89" s="313">
        <f t="shared" si="4"/>
        <v>96</v>
      </c>
      <c r="X89" s="36">
        <f>IFERROR(IF(W89=0,"",ROUNDUP(W89/H89,0)*0.00753),"")</f>
        <v>0.30120000000000002</v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4301020223</v>
      </c>
      <c r="D90" s="325">
        <v>4607091381962</v>
      </c>
      <c r="E90" s="326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8"/>
      <c r="P90" s="328"/>
      <c r="Q90" s="328"/>
      <c r="R90" s="326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18"/>
      <c r="B91" s="319"/>
      <c r="C91" s="319"/>
      <c r="D91" s="319"/>
      <c r="E91" s="319"/>
      <c r="F91" s="319"/>
      <c r="G91" s="319"/>
      <c r="H91" s="319"/>
      <c r="I91" s="319"/>
      <c r="J91" s="319"/>
      <c r="K91" s="319"/>
      <c r="L91" s="319"/>
      <c r="M91" s="320"/>
      <c r="N91" s="321" t="s">
        <v>66</v>
      </c>
      <c r="O91" s="322"/>
      <c r="P91" s="322"/>
      <c r="Q91" s="322"/>
      <c r="R91" s="322"/>
      <c r="S91" s="322"/>
      <c r="T91" s="323"/>
      <c r="U91" s="37" t="s">
        <v>67</v>
      </c>
      <c r="V91" s="314">
        <f>IFERROR(V84/H84,"0")+IFERROR(V85/H85,"0")+IFERROR(V86/H86,"0")+IFERROR(V87/H87,"0")+IFERROR(V88/H88,"0")+IFERROR(V89/H89,"0")+IFERROR(V90/H90,"0")</f>
        <v>39.166666666666671</v>
      </c>
      <c r="W91" s="314">
        <f>IFERROR(W84/H84,"0")+IFERROR(W85/H85,"0")+IFERROR(W86/H86,"0")+IFERROR(W87/H87,"0")+IFERROR(W88/H88,"0")+IFERROR(W89/H89,"0")+IFERROR(W90/H90,"0")</f>
        <v>40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0.30120000000000002</v>
      </c>
      <c r="Y91" s="315"/>
      <c r="Z91" s="315"/>
    </row>
    <row r="92" spans="1:53" x14ac:dyDescent="0.2">
      <c r="A92" s="319"/>
      <c r="B92" s="319"/>
      <c r="C92" s="319"/>
      <c r="D92" s="319"/>
      <c r="E92" s="319"/>
      <c r="F92" s="319"/>
      <c r="G92" s="319"/>
      <c r="H92" s="319"/>
      <c r="I92" s="319"/>
      <c r="J92" s="319"/>
      <c r="K92" s="319"/>
      <c r="L92" s="319"/>
      <c r="M92" s="320"/>
      <c r="N92" s="321" t="s">
        <v>66</v>
      </c>
      <c r="O92" s="322"/>
      <c r="P92" s="322"/>
      <c r="Q92" s="322"/>
      <c r="R92" s="322"/>
      <c r="S92" s="322"/>
      <c r="T92" s="323"/>
      <c r="U92" s="37" t="s">
        <v>65</v>
      </c>
      <c r="V92" s="314">
        <f>IFERROR(SUM(V84:V90),"0")</f>
        <v>94</v>
      </c>
      <c r="W92" s="314">
        <f>IFERROR(SUM(W84:W90),"0")</f>
        <v>96</v>
      </c>
      <c r="X92" s="37"/>
      <c r="Y92" s="315"/>
      <c r="Z92" s="315"/>
    </row>
    <row r="93" spans="1:53" ht="14.25" hidden="1" customHeight="1" x14ac:dyDescent="0.25">
      <c r="A93" s="324" t="s">
        <v>60</v>
      </c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08"/>
      <c r="Z93" s="308"/>
    </row>
    <row r="94" spans="1:53" ht="16.5" hidden="1" customHeight="1" x14ac:dyDescent="0.25">
      <c r="A94" s="54" t="s">
        <v>180</v>
      </c>
      <c r="B94" s="54" t="s">
        <v>181</v>
      </c>
      <c r="C94" s="31">
        <v>4301030895</v>
      </c>
      <c r="D94" s="325">
        <v>4607091387667</v>
      </c>
      <c r="E94" s="326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8"/>
      <c r="P94" s="328"/>
      <c r="Q94" s="328"/>
      <c r="R94" s="326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182</v>
      </c>
      <c r="B95" s="54" t="s">
        <v>183</v>
      </c>
      <c r="C95" s="31">
        <v>4301030961</v>
      </c>
      <c r="D95" s="325">
        <v>4607091387636</v>
      </c>
      <c r="E95" s="326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8"/>
      <c r="P95" s="328"/>
      <c r="Q95" s="328"/>
      <c r="R95" s="326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4301031078</v>
      </c>
      <c r="D96" s="325">
        <v>4607091384727</v>
      </c>
      <c r="E96" s="326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49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8"/>
      <c r="P96" s="328"/>
      <c r="Q96" s="328"/>
      <c r="R96" s="326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4301031080</v>
      </c>
      <c r="D97" s="325">
        <v>4607091386745</v>
      </c>
      <c r="E97" s="326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8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8"/>
      <c r="P97" s="328"/>
      <c r="Q97" s="328"/>
      <c r="R97" s="326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188</v>
      </c>
      <c r="B98" s="54" t="s">
        <v>189</v>
      </c>
      <c r="C98" s="31">
        <v>4301030963</v>
      </c>
      <c r="D98" s="325">
        <v>4607091382426</v>
      </c>
      <c r="E98" s="326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8"/>
      <c r="P98" s="328"/>
      <c r="Q98" s="328"/>
      <c r="R98" s="326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190</v>
      </c>
      <c r="B99" s="54" t="s">
        <v>191</v>
      </c>
      <c r="C99" s="31">
        <v>4301030962</v>
      </c>
      <c r="D99" s="325">
        <v>4607091386547</v>
      </c>
      <c r="E99" s="326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9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8"/>
      <c r="P99" s="328"/>
      <c r="Q99" s="328"/>
      <c r="R99" s="326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4301031079</v>
      </c>
      <c r="D100" s="325">
        <v>4607091384734</v>
      </c>
      <c r="E100" s="326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8"/>
      <c r="P100" s="328"/>
      <c r="Q100" s="328"/>
      <c r="R100" s="326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4301030964</v>
      </c>
      <c r="D101" s="325">
        <v>4607091382464</v>
      </c>
      <c r="E101" s="326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8"/>
      <c r="P101" s="328"/>
      <c r="Q101" s="328"/>
      <c r="R101" s="326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idden="1" x14ac:dyDescent="0.2">
      <c r="A102" s="318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20"/>
      <c r="N102" s="321" t="s">
        <v>66</v>
      </c>
      <c r="O102" s="322"/>
      <c r="P102" s="322"/>
      <c r="Q102" s="322"/>
      <c r="R102" s="322"/>
      <c r="S102" s="322"/>
      <c r="T102" s="323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hidden="1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20"/>
      <c r="N103" s="321" t="s">
        <v>66</v>
      </c>
      <c r="O103" s="322"/>
      <c r="P103" s="322"/>
      <c r="Q103" s="322"/>
      <c r="R103" s="322"/>
      <c r="S103" s="322"/>
      <c r="T103" s="323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hidden="1" customHeight="1" x14ac:dyDescent="0.25">
      <c r="A104" s="324" t="s">
        <v>68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08"/>
      <c r="Z104" s="308"/>
    </row>
    <row r="105" spans="1:53" ht="27" hidden="1" customHeight="1" x14ac:dyDescent="0.25">
      <c r="A105" s="54" t="s">
        <v>196</v>
      </c>
      <c r="B105" s="54" t="s">
        <v>197</v>
      </c>
      <c r="C105" s="31">
        <v>4301051437</v>
      </c>
      <c r="D105" s="325">
        <v>4607091386967</v>
      </c>
      <c r="E105" s="326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7" t="s">
        <v>198</v>
      </c>
      <c r="O105" s="328"/>
      <c r="P105" s="328"/>
      <c r="Q105" s="328"/>
      <c r="R105" s="326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5">
        <v>4607091386967</v>
      </c>
      <c r="E106" s="326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63" t="s">
        <v>200</v>
      </c>
      <c r="O106" s="328"/>
      <c r="P106" s="328"/>
      <c r="Q106" s="328"/>
      <c r="R106" s="326"/>
      <c r="S106" s="34"/>
      <c r="T106" s="34"/>
      <c r="U106" s="35" t="s">
        <v>65</v>
      </c>
      <c r="V106" s="312">
        <v>225</v>
      </c>
      <c r="W106" s="313">
        <f t="shared" si="6"/>
        <v>226.8</v>
      </c>
      <c r="X106" s="36">
        <f>IFERROR(IF(W106=0,"",ROUNDUP(W106/H106,0)*0.02175),"")</f>
        <v>0.58724999999999994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5">
        <v>4607091385304</v>
      </c>
      <c r="E107" s="326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9" t="s">
        <v>203</v>
      </c>
      <c r="O107" s="328"/>
      <c r="P107" s="328"/>
      <c r="Q107" s="328"/>
      <c r="R107" s="326"/>
      <c r="S107" s="34"/>
      <c r="T107" s="34"/>
      <c r="U107" s="35" t="s">
        <v>65</v>
      </c>
      <c r="V107" s="312">
        <v>240</v>
      </c>
      <c r="W107" s="313">
        <f t="shared" si="6"/>
        <v>243.60000000000002</v>
      </c>
      <c r="X107" s="36">
        <f>IFERROR(IF(W107=0,"",ROUNDUP(W107/H107,0)*0.02175),"")</f>
        <v>0.63074999999999992</v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204</v>
      </c>
      <c r="B108" s="54" t="s">
        <v>205</v>
      </c>
      <c r="C108" s="31">
        <v>4301051306</v>
      </c>
      <c r="D108" s="325">
        <v>4607091386264</v>
      </c>
      <c r="E108" s="326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8"/>
      <c r="P108" s="328"/>
      <c r="Q108" s="328"/>
      <c r="R108" s="326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5">
        <v>4607091385731</v>
      </c>
      <c r="E109" s="326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64" t="s">
        <v>208</v>
      </c>
      <c r="O109" s="328"/>
      <c r="P109" s="328"/>
      <c r="Q109" s="328"/>
      <c r="R109" s="326"/>
      <c r="S109" s="34"/>
      <c r="T109" s="34"/>
      <c r="U109" s="35" t="s">
        <v>65</v>
      </c>
      <c r="V109" s="312">
        <v>90</v>
      </c>
      <c r="W109" s="313">
        <f t="shared" si="6"/>
        <v>91.800000000000011</v>
      </c>
      <c r="X109" s="36">
        <f>IFERROR(IF(W109=0,"",ROUNDUP(W109/H109,0)*0.00753),"")</f>
        <v>0.25602000000000003</v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209</v>
      </c>
      <c r="B110" s="54" t="s">
        <v>210</v>
      </c>
      <c r="C110" s="31">
        <v>4301051439</v>
      </c>
      <c r="D110" s="325">
        <v>4680115880214</v>
      </c>
      <c r="E110" s="326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586" t="s">
        <v>211</v>
      </c>
      <c r="O110" s="328"/>
      <c r="P110" s="328"/>
      <c r="Q110" s="328"/>
      <c r="R110" s="326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212</v>
      </c>
      <c r="B111" s="54" t="s">
        <v>213</v>
      </c>
      <c r="C111" s="31">
        <v>4301051438</v>
      </c>
      <c r="D111" s="325">
        <v>4680115880894</v>
      </c>
      <c r="E111" s="326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73" t="s">
        <v>214</v>
      </c>
      <c r="O111" s="328"/>
      <c r="P111" s="328"/>
      <c r="Q111" s="328"/>
      <c r="R111" s="326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215</v>
      </c>
      <c r="B112" s="54" t="s">
        <v>216</v>
      </c>
      <c r="C112" s="31">
        <v>4301051313</v>
      </c>
      <c r="D112" s="325">
        <v>4607091385427</v>
      </c>
      <c r="E112" s="326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8"/>
      <c r="P112" s="328"/>
      <c r="Q112" s="328"/>
      <c r="R112" s="326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217</v>
      </c>
      <c r="B113" s="54" t="s">
        <v>218</v>
      </c>
      <c r="C113" s="31">
        <v>4301051480</v>
      </c>
      <c r="D113" s="325">
        <v>4680115882645</v>
      </c>
      <c r="E113" s="326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6" t="s">
        <v>219</v>
      </c>
      <c r="O113" s="328"/>
      <c r="P113" s="328"/>
      <c r="Q113" s="328"/>
      <c r="R113" s="326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8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20"/>
      <c r="N114" s="321" t="s">
        <v>66</v>
      </c>
      <c r="O114" s="322"/>
      <c r="P114" s="322"/>
      <c r="Q114" s="322"/>
      <c r="R114" s="322"/>
      <c r="S114" s="322"/>
      <c r="T114" s="323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88.690476190476176</v>
      </c>
      <c r="W114" s="314">
        <f>IFERROR(W105/H105,"0")+IFERROR(W106/H106,"0")+IFERROR(W107/H107,"0")+IFERROR(W108/H108,"0")+IFERROR(W109/H109,"0")+IFERROR(W110/H110,"0")+IFERROR(W111/H111,"0")+IFERROR(W112/H112,"0")+IFERROR(W113/H113,"0")</f>
        <v>90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1.4740199999999999</v>
      </c>
      <c r="Y114" s="315"/>
      <c r="Z114" s="315"/>
    </row>
    <row r="115" spans="1:53" x14ac:dyDescent="0.2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20"/>
      <c r="N115" s="321" t="s">
        <v>66</v>
      </c>
      <c r="O115" s="322"/>
      <c r="P115" s="322"/>
      <c r="Q115" s="322"/>
      <c r="R115" s="322"/>
      <c r="S115" s="322"/>
      <c r="T115" s="323"/>
      <c r="U115" s="37" t="s">
        <v>65</v>
      </c>
      <c r="V115" s="314">
        <f>IFERROR(SUM(V105:V113),"0")</f>
        <v>555</v>
      </c>
      <c r="W115" s="314">
        <f>IFERROR(SUM(W105:W113),"0")</f>
        <v>562.20000000000005</v>
      </c>
      <c r="X115" s="37"/>
      <c r="Y115" s="315"/>
      <c r="Z115" s="315"/>
    </row>
    <row r="116" spans="1:53" ht="14.25" hidden="1" customHeight="1" x14ac:dyDescent="0.25">
      <c r="A116" s="324" t="s">
        <v>220</v>
      </c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08"/>
      <c r="Z116" s="308"/>
    </row>
    <row r="117" spans="1:53" ht="27" hidden="1" customHeight="1" x14ac:dyDescent="0.25">
      <c r="A117" s="54" t="s">
        <v>221</v>
      </c>
      <c r="B117" s="54" t="s">
        <v>222</v>
      </c>
      <c r="C117" s="31">
        <v>4301060296</v>
      </c>
      <c r="D117" s="325">
        <v>4607091383065</v>
      </c>
      <c r="E117" s="326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8"/>
      <c r="P117" s="328"/>
      <c r="Q117" s="328"/>
      <c r="R117" s="326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5">
        <v>4680115881532</v>
      </c>
      <c r="E118" s="326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6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8"/>
      <c r="P118" s="328"/>
      <c r="Q118" s="328"/>
      <c r="R118" s="326"/>
      <c r="S118" s="34"/>
      <c r="T118" s="34"/>
      <c r="U118" s="35" t="s">
        <v>65</v>
      </c>
      <c r="V118" s="312">
        <v>190</v>
      </c>
      <c r="W118" s="313">
        <f t="shared" si="7"/>
        <v>194.39999999999998</v>
      </c>
      <c r="X118" s="36">
        <f>IFERROR(IF(W118=0,"",ROUNDUP(W118/H118,0)*0.02175),"")</f>
        <v>0.52200000000000002</v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223</v>
      </c>
      <c r="B119" s="54" t="s">
        <v>225</v>
      </c>
      <c r="C119" s="31">
        <v>4301060371</v>
      </c>
      <c r="D119" s="325">
        <v>4680115881532</v>
      </c>
      <c r="E119" s="326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74" t="s">
        <v>226</v>
      </c>
      <c r="O119" s="328"/>
      <c r="P119" s="328"/>
      <c r="Q119" s="328"/>
      <c r="R119" s="326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227</v>
      </c>
      <c r="B120" s="54" t="s">
        <v>228</v>
      </c>
      <c r="C120" s="31">
        <v>4301060356</v>
      </c>
      <c r="D120" s="325">
        <v>4680115882652</v>
      </c>
      <c r="E120" s="326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9" t="s">
        <v>229</v>
      </c>
      <c r="O120" s="328"/>
      <c r="P120" s="328"/>
      <c r="Q120" s="328"/>
      <c r="R120" s="326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230</v>
      </c>
      <c r="B121" s="54" t="s">
        <v>231</v>
      </c>
      <c r="C121" s="31">
        <v>4301060309</v>
      </c>
      <c r="D121" s="325">
        <v>4680115880238</v>
      </c>
      <c r="E121" s="326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3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28"/>
      <c r="P121" s="328"/>
      <c r="Q121" s="328"/>
      <c r="R121" s="326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232</v>
      </c>
      <c r="B122" s="54" t="s">
        <v>233</v>
      </c>
      <c r="C122" s="31">
        <v>4301060351</v>
      </c>
      <c r="D122" s="325">
        <v>4680115881464</v>
      </c>
      <c r="E122" s="326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96" t="s">
        <v>234</v>
      </c>
      <c r="O122" s="328"/>
      <c r="P122" s="328"/>
      <c r="Q122" s="328"/>
      <c r="R122" s="326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18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20"/>
      <c r="N123" s="321" t="s">
        <v>66</v>
      </c>
      <c r="O123" s="322"/>
      <c r="P123" s="322"/>
      <c r="Q123" s="322"/>
      <c r="R123" s="322"/>
      <c r="S123" s="322"/>
      <c r="T123" s="323"/>
      <c r="U123" s="37" t="s">
        <v>67</v>
      </c>
      <c r="V123" s="314">
        <f>IFERROR(V117/H117,"0")+IFERROR(V118/H118,"0")+IFERROR(V119/H119,"0")+IFERROR(V120/H120,"0")+IFERROR(V121/H121,"0")+IFERROR(V122/H122,"0")</f>
        <v>23.456790123456791</v>
      </c>
      <c r="W123" s="314">
        <f>IFERROR(W117/H117,"0")+IFERROR(W118/H118,"0")+IFERROR(W119/H119,"0")+IFERROR(W120/H120,"0")+IFERROR(W121/H121,"0")+IFERROR(W122/H122,"0")</f>
        <v>24</v>
      </c>
      <c r="X123" s="314">
        <f>IFERROR(IF(X117="",0,X117),"0")+IFERROR(IF(X118="",0,X118),"0")+IFERROR(IF(X119="",0,X119),"0")+IFERROR(IF(X120="",0,X120),"0")+IFERROR(IF(X121="",0,X121),"0")+IFERROR(IF(X122="",0,X122),"0")</f>
        <v>0.52200000000000002</v>
      </c>
      <c r="Y123" s="315"/>
      <c r="Z123" s="315"/>
    </row>
    <row r="124" spans="1:53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20"/>
      <c r="N124" s="321" t="s">
        <v>66</v>
      </c>
      <c r="O124" s="322"/>
      <c r="P124" s="322"/>
      <c r="Q124" s="322"/>
      <c r="R124" s="322"/>
      <c r="S124" s="322"/>
      <c r="T124" s="323"/>
      <c r="U124" s="37" t="s">
        <v>65</v>
      </c>
      <c r="V124" s="314">
        <f>IFERROR(SUM(V117:V122),"0")</f>
        <v>190</v>
      </c>
      <c r="W124" s="314">
        <f>IFERROR(SUM(W117:W122),"0")</f>
        <v>194.39999999999998</v>
      </c>
      <c r="X124" s="37"/>
      <c r="Y124" s="315"/>
      <c r="Z124" s="315"/>
    </row>
    <row r="125" spans="1:53" ht="16.5" hidden="1" customHeight="1" x14ac:dyDescent="0.25">
      <c r="A125" s="352" t="s">
        <v>235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07"/>
      <c r="Z125" s="307"/>
    </row>
    <row r="126" spans="1:53" ht="14.25" hidden="1" customHeight="1" x14ac:dyDescent="0.25">
      <c r="A126" s="324" t="s">
        <v>68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08"/>
      <c r="Z126" s="308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5">
        <v>4607091385168</v>
      </c>
      <c r="E127" s="326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70" t="s">
        <v>238</v>
      </c>
      <c r="O127" s="328"/>
      <c r="P127" s="328"/>
      <c r="Q127" s="328"/>
      <c r="R127" s="326"/>
      <c r="S127" s="34"/>
      <c r="T127" s="34"/>
      <c r="U127" s="35" t="s">
        <v>65</v>
      </c>
      <c r="V127" s="312">
        <v>235</v>
      </c>
      <c r="W127" s="313">
        <f>IFERROR(IF(V127="",0,CEILING((V127/$H127),1)*$H127),"")</f>
        <v>235.20000000000002</v>
      </c>
      <c r="X127" s="36">
        <f>IFERROR(IF(W127=0,"",ROUNDUP(W127/H127,0)*0.02175),"")</f>
        <v>0.60899999999999999</v>
      </c>
      <c r="Y127" s="56"/>
      <c r="Z127" s="57"/>
      <c r="AD127" s="58"/>
      <c r="BA127" s="123" t="s">
        <v>1</v>
      </c>
    </row>
    <row r="128" spans="1:53" ht="16.5" hidden="1" customHeight="1" x14ac:dyDescent="0.25">
      <c r="A128" s="54" t="s">
        <v>239</v>
      </c>
      <c r="B128" s="54" t="s">
        <v>240</v>
      </c>
      <c r="C128" s="31">
        <v>4301051362</v>
      </c>
      <c r="D128" s="325">
        <v>4607091383256</v>
      </c>
      <c r="E128" s="326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28"/>
      <c r="P128" s="328"/>
      <c r="Q128" s="328"/>
      <c r="R128" s="326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5">
        <v>4607091385748</v>
      </c>
      <c r="E129" s="326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4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28"/>
      <c r="P129" s="328"/>
      <c r="Q129" s="328"/>
      <c r="R129" s="326"/>
      <c r="S129" s="34"/>
      <c r="T129" s="34"/>
      <c r="U129" s="35" t="s">
        <v>65</v>
      </c>
      <c r="V129" s="312">
        <v>78.75</v>
      </c>
      <c r="W129" s="313">
        <f>IFERROR(IF(V129="",0,CEILING((V129/$H129),1)*$H129),"")</f>
        <v>81</v>
      </c>
      <c r="X129" s="36">
        <f>IFERROR(IF(W129=0,"",ROUNDUP(W129/H129,0)*0.00753),"")</f>
        <v>0.22590000000000002</v>
      </c>
      <c r="Y129" s="56"/>
      <c r="Z129" s="57"/>
      <c r="AD129" s="58"/>
      <c r="BA129" s="125" t="s">
        <v>1</v>
      </c>
    </row>
    <row r="130" spans="1:53" x14ac:dyDescent="0.2">
      <c r="A130" s="318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20"/>
      <c r="N130" s="321" t="s">
        <v>66</v>
      </c>
      <c r="O130" s="322"/>
      <c r="P130" s="322"/>
      <c r="Q130" s="322"/>
      <c r="R130" s="322"/>
      <c r="S130" s="322"/>
      <c r="T130" s="323"/>
      <c r="U130" s="37" t="s">
        <v>67</v>
      </c>
      <c r="V130" s="314">
        <f>IFERROR(V127/H127,"0")+IFERROR(V128/H128,"0")+IFERROR(V129/H129,"0")</f>
        <v>57.142857142857139</v>
      </c>
      <c r="W130" s="314">
        <f>IFERROR(W127/H127,"0")+IFERROR(W128/H128,"0")+IFERROR(W129/H129,"0")</f>
        <v>58</v>
      </c>
      <c r="X130" s="314">
        <f>IFERROR(IF(X127="",0,X127),"0")+IFERROR(IF(X128="",0,X128),"0")+IFERROR(IF(X129="",0,X129),"0")</f>
        <v>0.83489999999999998</v>
      </c>
      <c r="Y130" s="315"/>
      <c r="Z130" s="315"/>
    </row>
    <row r="131" spans="1:53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20"/>
      <c r="N131" s="321" t="s">
        <v>66</v>
      </c>
      <c r="O131" s="322"/>
      <c r="P131" s="322"/>
      <c r="Q131" s="322"/>
      <c r="R131" s="322"/>
      <c r="S131" s="322"/>
      <c r="T131" s="323"/>
      <c r="U131" s="37" t="s">
        <v>65</v>
      </c>
      <c r="V131" s="314">
        <f>IFERROR(SUM(V127:V129),"0")</f>
        <v>313.75</v>
      </c>
      <c r="W131" s="314">
        <f>IFERROR(SUM(W127:W129),"0")</f>
        <v>316.20000000000005</v>
      </c>
      <c r="X131" s="37"/>
      <c r="Y131" s="315"/>
      <c r="Z131" s="315"/>
    </row>
    <row r="132" spans="1:53" ht="27.75" hidden="1" customHeight="1" x14ac:dyDescent="0.2">
      <c r="A132" s="316" t="s">
        <v>243</v>
      </c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17"/>
      <c r="M132" s="317"/>
      <c r="N132" s="317"/>
      <c r="O132" s="317"/>
      <c r="P132" s="317"/>
      <c r="Q132" s="317"/>
      <c r="R132" s="317"/>
      <c r="S132" s="317"/>
      <c r="T132" s="317"/>
      <c r="U132" s="317"/>
      <c r="V132" s="317"/>
      <c r="W132" s="317"/>
      <c r="X132" s="317"/>
      <c r="Y132" s="48"/>
      <c r="Z132" s="48"/>
    </row>
    <row r="133" spans="1:53" ht="16.5" hidden="1" customHeight="1" x14ac:dyDescent="0.25">
      <c r="A133" s="352" t="s">
        <v>244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07"/>
      <c r="Z133" s="307"/>
    </row>
    <row r="134" spans="1:53" ht="14.25" hidden="1" customHeight="1" x14ac:dyDescent="0.25">
      <c r="A134" s="324" t="s">
        <v>106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08"/>
      <c r="Z134" s="308"/>
    </row>
    <row r="135" spans="1:53" ht="27" hidden="1" customHeight="1" x14ac:dyDescent="0.25">
      <c r="A135" s="54" t="s">
        <v>245</v>
      </c>
      <c r="B135" s="54" t="s">
        <v>246</v>
      </c>
      <c r="C135" s="31">
        <v>4301011223</v>
      </c>
      <c r="D135" s="325">
        <v>4607091383423</v>
      </c>
      <c r="E135" s="326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28"/>
      <c r="P135" s="328"/>
      <c r="Q135" s="328"/>
      <c r="R135" s="326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hidden="1" customHeight="1" x14ac:dyDescent="0.25">
      <c r="A136" s="54" t="s">
        <v>247</v>
      </c>
      <c r="B136" s="54" t="s">
        <v>248</v>
      </c>
      <c r="C136" s="31">
        <v>4301011338</v>
      </c>
      <c r="D136" s="325">
        <v>4607091381405</v>
      </c>
      <c r="E136" s="326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28"/>
      <c r="P136" s="328"/>
      <c r="Q136" s="328"/>
      <c r="R136" s="326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4301011333</v>
      </c>
      <c r="D137" s="325">
        <v>4607091386516</v>
      </c>
      <c r="E137" s="326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28"/>
      <c r="P137" s="328"/>
      <c r="Q137" s="328"/>
      <c r="R137" s="326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idden="1" x14ac:dyDescent="0.2">
      <c r="A138" s="318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20"/>
      <c r="N138" s="321" t="s">
        <v>66</v>
      </c>
      <c r="O138" s="322"/>
      <c r="P138" s="322"/>
      <c r="Q138" s="322"/>
      <c r="R138" s="322"/>
      <c r="S138" s="322"/>
      <c r="T138" s="323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hidden="1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20"/>
      <c r="N139" s="321" t="s">
        <v>66</v>
      </c>
      <c r="O139" s="322"/>
      <c r="P139" s="322"/>
      <c r="Q139" s="322"/>
      <c r="R139" s="322"/>
      <c r="S139" s="322"/>
      <c r="T139" s="323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hidden="1" customHeight="1" x14ac:dyDescent="0.25">
      <c r="A140" s="352" t="s">
        <v>251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07"/>
      <c r="Z140" s="307"/>
    </row>
    <row r="141" spans="1:53" ht="14.25" hidden="1" customHeight="1" x14ac:dyDescent="0.25">
      <c r="A141" s="324" t="s">
        <v>60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08"/>
      <c r="Z141" s="308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5">
        <v>4680115880993</v>
      </c>
      <c r="E142" s="326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28"/>
      <c r="P142" s="328"/>
      <c r="Q142" s="328"/>
      <c r="R142" s="326"/>
      <c r="S142" s="34"/>
      <c r="T142" s="34"/>
      <c r="U142" s="35" t="s">
        <v>65</v>
      </c>
      <c r="V142" s="312">
        <v>165</v>
      </c>
      <c r="W142" s="313">
        <f t="shared" ref="W142:W150" si="8">IFERROR(IF(V142="",0,CEILING((V142/$H142),1)*$H142),"")</f>
        <v>168</v>
      </c>
      <c r="X142" s="36">
        <f>IFERROR(IF(W142=0,"",ROUNDUP(W142/H142,0)*0.00753),"")</f>
        <v>0.30120000000000002</v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254</v>
      </c>
      <c r="B143" s="54" t="s">
        <v>255</v>
      </c>
      <c r="C143" s="31">
        <v>4301031204</v>
      </c>
      <c r="D143" s="325">
        <v>4680115881761</v>
      </c>
      <c r="E143" s="326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28"/>
      <c r="P143" s="328"/>
      <c r="Q143" s="328"/>
      <c r="R143" s="326"/>
      <c r="S143" s="34"/>
      <c r="T143" s="34"/>
      <c r="U143" s="35" t="s">
        <v>65</v>
      </c>
      <c r="V143" s="312">
        <v>0</v>
      </c>
      <c r="W143" s="313">
        <f t="shared" si="8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5">
        <v>4680115881563</v>
      </c>
      <c r="E144" s="326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28"/>
      <c r="P144" s="328"/>
      <c r="Q144" s="328"/>
      <c r="R144" s="326"/>
      <c r="S144" s="34"/>
      <c r="T144" s="34"/>
      <c r="U144" s="35" t="s">
        <v>65</v>
      </c>
      <c r="V144" s="312">
        <v>110</v>
      </c>
      <c r="W144" s="313">
        <f t="shared" si="8"/>
        <v>113.4</v>
      </c>
      <c r="X144" s="36">
        <f>IFERROR(IF(W144=0,"",ROUNDUP(W144/H144,0)*0.00753),"")</f>
        <v>0.20331000000000002</v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4301031199</v>
      </c>
      <c r="D145" s="325">
        <v>4680115880986</v>
      </c>
      <c r="E145" s="326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28"/>
      <c r="P145" s="328"/>
      <c r="Q145" s="328"/>
      <c r="R145" s="326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4301031190</v>
      </c>
      <c r="D146" s="325">
        <v>4680115880207</v>
      </c>
      <c r="E146" s="326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28"/>
      <c r="P146" s="328"/>
      <c r="Q146" s="328"/>
      <c r="R146" s="326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4301031205</v>
      </c>
      <c r="D147" s="325">
        <v>4680115881785</v>
      </c>
      <c r="E147" s="326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28"/>
      <c r="P147" s="328"/>
      <c r="Q147" s="328"/>
      <c r="R147" s="326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5">
        <v>4680115881679</v>
      </c>
      <c r="E148" s="326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3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28"/>
      <c r="P148" s="328"/>
      <c r="Q148" s="328"/>
      <c r="R148" s="326"/>
      <c r="S148" s="34"/>
      <c r="T148" s="34"/>
      <c r="U148" s="35" t="s">
        <v>65</v>
      </c>
      <c r="V148" s="312">
        <v>157.5</v>
      </c>
      <c r="W148" s="313">
        <f t="shared" si="8"/>
        <v>157.5</v>
      </c>
      <c r="X148" s="36">
        <f>IFERROR(IF(W148=0,"",ROUNDUP(W148/H148,0)*0.00502),"")</f>
        <v>0.3765</v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4301031158</v>
      </c>
      <c r="D149" s="325">
        <v>4680115880191</v>
      </c>
      <c r="E149" s="326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28"/>
      <c r="P149" s="328"/>
      <c r="Q149" s="328"/>
      <c r="R149" s="326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hidden="1" customHeight="1" x14ac:dyDescent="0.25">
      <c r="A150" s="54" t="s">
        <v>268</v>
      </c>
      <c r="B150" s="54" t="s">
        <v>269</v>
      </c>
      <c r="C150" s="31">
        <v>4301031245</v>
      </c>
      <c r="D150" s="325">
        <v>4680115883963</v>
      </c>
      <c r="E150" s="326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550" t="s">
        <v>270</v>
      </c>
      <c r="O150" s="328"/>
      <c r="P150" s="328"/>
      <c r="Q150" s="328"/>
      <c r="R150" s="326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18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20"/>
      <c r="N151" s="321" t="s">
        <v>66</v>
      </c>
      <c r="O151" s="322"/>
      <c r="P151" s="322"/>
      <c r="Q151" s="322"/>
      <c r="R151" s="322"/>
      <c r="S151" s="322"/>
      <c r="T151" s="323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140.47619047619048</v>
      </c>
      <c r="W151" s="314">
        <f>IFERROR(W142/H142,"0")+IFERROR(W143/H143,"0")+IFERROR(W144/H144,"0")+IFERROR(W145/H145,"0")+IFERROR(W146/H146,"0")+IFERROR(W147/H147,"0")+IFERROR(W148/H148,"0")+IFERROR(W149/H149,"0")+IFERROR(W150/H150,"0")</f>
        <v>142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0.88101000000000007</v>
      </c>
      <c r="Y151" s="315"/>
      <c r="Z151" s="315"/>
    </row>
    <row r="152" spans="1:53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20"/>
      <c r="N152" s="321" t="s">
        <v>66</v>
      </c>
      <c r="O152" s="322"/>
      <c r="P152" s="322"/>
      <c r="Q152" s="322"/>
      <c r="R152" s="322"/>
      <c r="S152" s="322"/>
      <c r="T152" s="323"/>
      <c r="U152" s="37" t="s">
        <v>65</v>
      </c>
      <c r="V152" s="314">
        <f>IFERROR(SUM(V142:V150),"0")</f>
        <v>432.5</v>
      </c>
      <c r="W152" s="314">
        <f>IFERROR(SUM(W142:W150),"0")</f>
        <v>438.9</v>
      </c>
      <c r="X152" s="37"/>
      <c r="Y152" s="315"/>
      <c r="Z152" s="315"/>
    </row>
    <row r="153" spans="1:53" ht="16.5" hidden="1" customHeight="1" x14ac:dyDescent="0.25">
      <c r="A153" s="352" t="s">
        <v>271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19"/>
      <c r="Y153" s="307"/>
      <c r="Z153" s="307"/>
    </row>
    <row r="154" spans="1:53" ht="14.25" hidden="1" customHeight="1" x14ac:dyDescent="0.25">
      <c r="A154" s="324" t="s">
        <v>106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08"/>
      <c r="Z154" s="308"/>
    </row>
    <row r="155" spans="1:53" ht="16.5" hidden="1" customHeight="1" x14ac:dyDescent="0.25">
      <c r="A155" s="54" t="s">
        <v>272</v>
      </c>
      <c r="B155" s="54" t="s">
        <v>273</v>
      </c>
      <c r="C155" s="31">
        <v>4301011450</v>
      </c>
      <c r="D155" s="325">
        <v>4680115881402</v>
      </c>
      <c r="E155" s="326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28"/>
      <c r="P155" s="328"/>
      <c r="Q155" s="328"/>
      <c r="R155" s="326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hidden="1" customHeight="1" x14ac:dyDescent="0.25">
      <c r="A156" s="54" t="s">
        <v>274</v>
      </c>
      <c r="B156" s="54" t="s">
        <v>275</v>
      </c>
      <c r="C156" s="31">
        <v>4301011454</v>
      </c>
      <c r="D156" s="325">
        <v>4680115881396</v>
      </c>
      <c r="E156" s="326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28"/>
      <c r="P156" s="328"/>
      <c r="Q156" s="328"/>
      <c r="R156" s="326"/>
      <c r="S156" s="34"/>
      <c r="T156" s="34"/>
      <c r="U156" s="35" t="s">
        <v>65</v>
      </c>
      <c r="V156" s="312">
        <v>0</v>
      </c>
      <c r="W156" s="313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hidden="1" x14ac:dyDescent="0.2">
      <c r="A157" s="318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20"/>
      <c r="N157" s="321" t="s">
        <v>66</v>
      </c>
      <c r="O157" s="322"/>
      <c r="P157" s="322"/>
      <c r="Q157" s="322"/>
      <c r="R157" s="322"/>
      <c r="S157" s="322"/>
      <c r="T157" s="323"/>
      <c r="U157" s="37" t="s">
        <v>67</v>
      </c>
      <c r="V157" s="314">
        <f>IFERROR(V155/H155,"0")+IFERROR(V156/H156,"0")</f>
        <v>0</v>
      </c>
      <c r="W157" s="314">
        <f>IFERROR(W155/H155,"0")+IFERROR(W156/H156,"0")</f>
        <v>0</v>
      </c>
      <c r="X157" s="314">
        <f>IFERROR(IF(X155="",0,X155),"0")+IFERROR(IF(X156="",0,X156),"0")</f>
        <v>0</v>
      </c>
      <c r="Y157" s="315"/>
      <c r="Z157" s="315"/>
    </row>
    <row r="158" spans="1:53" hidden="1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19"/>
      <c r="M158" s="320"/>
      <c r="N158" s="321" t="s">
        <v>66</v>
      </c>
      <c r="O158" s="322"/>
      <c r="P158" s="322"/>
      <c r="Q158" s="322"/>
      <c r="R158" s="322"/>
      <c r="S158" s="322"/>
      <c r="T158" s="323"/>
      <c r="U158" s="37" t="s">
        <v>65</v>
      </c>
      <c r="V158" s="314">
        <f>IFERROR(SUM(V155:V156),"0")</f>
        <v>0</v>
      </c>
      <c r="W158" s="314">
        <f>IFERROR(SUM(W155:W156),"0")</f>
        <v>0</v>
      </c>
      <c r="X158" s="37"/>
      <c r="Y158" s="315"/>
      <c r="Z158" s="315"/>
    </row>
    <row r="159" spans="1:53" ht="14.25" hidden="1" customHeight="1" x14ac:dyDescent="0.25">
      <c r="A159" s="324" t="s">
        <v>98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08"/>
      <c r="Z159" s="308"/>
    </row>
    <row r="160" spans="1:53" ht="16.5" hidden="1" customHeight="1" x14ac:dyDescent="0.25">
      <c r="A160" s="54" t="s">
        <v>276</v>
      </c>
      <c r="B160" s="54" t="s">
        <v>277</v>
      </c>
      <c r="C160" s="31">
        <v>4301020262</v>
      </c>
      <c r="D160" s="325">
        <v>4680115882935</v>
      </c>
      <c r="E160" s="326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45" t="s">
        <v>278</v>
      </c>
      <c r="O160" s="328"/>
      <c r="P160" s="328"/>
      <c r="Q160" s="328"/>
      <c r="R160" s="326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5">
        <v>4680115880764</v>
      </c>
      <c r="E161" s="326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4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28"/>
      <c r="P161" s="328"/>
      <c r="Q161" s="328"/>
      <c r="R161" s="326"/>
      <c r="S161" s="34"/>
      <c r="T161" s="34"/>
      <c r="U161" s="35" t="s">
        <v>65</v>
      </c>
      <c r="V161" s="312">
        <v>59.499999999999993</v>
      </c>
      <c r="W161" s="313">
        <f>IFERROR(IF(V161="",0,CEILING((V161/$H161),1)*$H161),"")</f>
        <v>60.900000000000006</v>
      </c>
      <c r="X161" s="36">
        <f>IFERROR(IF(W161=0,"",ROUNDUP(W161/H161,0)*0.00753),"")</f>
        <v>0.21837000000000001</v>
      </c>
      <c r="Y161" s="56"/>
      <c r="Z161" s="57"/>
      <c r="AD161" s="58"/>
      <c r="BA161" s="141" t="s">
        <v>1</v>
      </c>
    </row>
    <row r="162" spans="1:53" x14ac:dyDescent="0.2">
      <c r="A162" s="318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20"/>
      <c r="N162" s="321" t="s">
        <v>66</v>
      </c>
      <c r="O162" s="322"/>
      <c r="P162" s="322"/>
      <c r="Q162" s="322"/>
      <c r="R162" s="322"/>
      <c r="S162" s="322"/>
      <c r="T162" s="323"/>
      <c r="U162" s="37" t="s">
        <v>67</v>
      </c>
      <c r="V162" s="314">
        <f>IFERROR(V160/H160,"0")+IFERROR(V161/H161,"0")</f>
        <v>28.333333333333329</v>
      </c>
      <c r="W162" s="314">
        <f>IFERROR(W160/H160,"0")+IFERROR(W161/H161,"0")</f>
        <v>29</v>
      </c>
      <c r="X162" s="314">
        <f>IFERROR(IF(X160="",0,X160),"0")+IFERROR(IF(X161="",0,X161),"0")</f>
        <v>0.21837000000000001</v>
      </c>
      <c r="Y162" s="315"/>
      <c r="Z162" s="315"/>
    </row>
    <row r="163" spans="1:53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19"/>
      <c r="M163" s="320"/>
      <c r="N163" s="321" t="s">
        <v>66</v>
      </c>
      <c r="O163" s="322"/>
      <c r="P163" s="322"/>
      <c r="Q163" s="322"/>
      <c r="R163" s="322"/>
      <c r="S163" s="322"/>
      <c r="T163" s="323"/>
      <c r="U163" s="37" t="s">
        <v>65</v>
      </c>
      <c r="V163" s="314">
        <f>IFERROR(SUM(V160:V161),"0")</f>
        <v>59.499999999999993</v>
      </c>
      <c r="W163" s="314">
        <f>IFERROR(SUM(W160:W161),"0")</f>
        <v>60.900000000000006</v>
      </c>
      <c r="X163" s="37"/>
      <c r="Y163" s="315"/>
      <c r="Z163" s="315"/>
    </row>
    <row r="164" spans="1:53" ht="14.25" hidden="1" customHeight="1" x14ac:dyDescent="0.25">
      <c r="A164" s="324" t="s">
        <v>60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19"/>
      <c r="Y164" s="308"/>
      <c r="Z164" s="308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5">
        <v>4680115882683</v>
      </c>
      <c r="E165" s="326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55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28"/>
      <c r="P165" s="328"/>
      <c r="Q165" s="328"/>
      <c r="R165" s="326"/>
      <c r="S165" s="34"/>
      <c r="T165" s="34"/>
      <c r="U165" s="35" t="s">
        <v>65</v>
      </c>
      <c r="V165" s="312">
        <v>100</v>
      </c>
      <c r="W165" s="313">
        <f>IFERROR(IF(V165="",0,CEILING((V165/$H165),1)*$H165),"")</f>
        <v>102.60000000000001</v>
      </c>
      <c r="X165" s="36">
        <f>IFERROR(IF(W165=0,"",ROUNDUP(W165/H165,0)*0.00937),"")</f>
        <v>0.17802999999999999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5">
        <v>4680115882690</v>
      </c>
      <c r="E166" s="326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28"/>
      <c r="P166" s="328"/>
      <c r="Q166" s="328"/>
      <c r="R166" s="326"/>
      <c r="S166" s="34"/>
      <c r="T166" s="34"/>
      <c r="U166" s="35" t="s">
        <v>65</v>
      </c>
      <c r="V166" s="312">
        <v>390</v>
      </c>
      <c r="W166" s="313">
        <f>IFERROR(IF(V166="",0,CEILING((V166/$H166),1)*$H166),"")</f>
        <v>394.20000000000005</v>
      </c>
      <c r="X166" s="36">
        <f>IFERROR(IF(W166=0,"",ROUNDUP(W166/H166,0)*0.00937),"")</f>
        <v>0.68401000000000001</v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4301031220</v>
      </c>
      <c r="D167" s="325">
        <v>4680115882669</v>
      </c>
      <c r="E167" s="326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28"/>
      <c r="P167" s="328"/>
      <c r="Q167" s="328"/>
      <c r="R167" s="326"/>
      <c r="S167" s="34"/>
      <c r="T167" s="34"/>
      <c r="U167" s="35" t="s">
        <v>65</v>
      </c>
      <c r="V167" s="312">
        <v>0</v>
      </c>
      <c r="W167" s="313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4301031221</v>
      </c>
      <c r="D168" s="325">
        <v>4680115882676</v>
      </c>
      <c r="E168" s="326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28"/>
      <c r="P168" s="328"/>
      <c r="Q168" s="328"/>
      <c r="R168" s="326"/>
      <c r="S168" s="34"/>
      <c r="T168" s="34"/>
      <c r="U168" s="35" t="s">
        <v>65</v>
      </c>
      <c r="V168" s="312">
        <v>0</v>
      </c>
      <c r="W168" s="313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8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20"/>
      <c r="N169" s="321" t="s">
        <v>66</v>
      </c>
      <c r="O169" s="322"/>
      <c r="P169" s="322"/>
      <c r="Q169" s="322"/>
      <c r="R169" s="322"/>
      <c r="S169" s="322"/>
      <c r="T169" s="323"/>
      <c r="U169" s="37" t="s">
        <v>67</v>
      </c>
      <c r="V169" s="314">
        <f>IFERROR(V165/H165,"0")+IFERROR(V166/H166,"0")+IFERROR(V167/H167,"0")+IFERROR(V168/H168,"0")</f>
        <v>90.740740740740733</v>
      </c>
      <c r="W169" s="314">
        <f>IFERROR(W165/H165,"0")+IFERROR(W166/H166,"0")+IFERROR(W167/H167,"0")+IFERROR(W168/H168,"0")</f>
        <v>92</v>
      </c>
      <c r="X169" s="314">
        <f>IFERROR(IF(X165="",0,X165),"0")+IFERROR(IF(X166="",0,X166),"0")+IFERROR(IF(X167="",0,X167),"0")+IFERROR(IF(X168="",0,X168),"0")</f>
        <v>0.86204000000000003</v>
      </c>
      <c r="Y169" s="315"/>
      <c r="Z169" s="315"/>
    </row>
    <row r="170" spans="1:53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19"/>
      <c r="M170" s="320"/>
      <c r="N170" s="321" t="s">
        <v>66</v>
      </c>
      <c r="O170" s="322"/>
      <c r="P170" s="322"/>
      <c r="Q170" s="322"/>
      <c r="R170" s="322"/>
      <c r="S170" s="322"/>
      <c r="T170" s="323"/>
      <c r="U170" s="37" t="s">
        <v>65</v>
      </c>
      <c r="V170" s="314">
        <f>IFERROR(SUM(V165:V168),"0")</f>
        <v>490</v>
      </c>
      <c r="W170" s="314">
        <f>IFERROR(SUM(W165:W168),"0")</f>
        <v>496.80000000000007</v>
      </c>
      <c r="X170" s="37"/>
      <c r="Y170" s="315"/>
      <c r="Z170" s="315"/>
    </row>
    <row r="171" spans="1:53" ht="14.25" hidden="1" customHeight="1" x14ac:dyDescent="0.25">
      <c r="A171" s="324" t="s">
        <v>68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19"/>
      <c r="Y171" s="308"/>
      <c r="Z171" s="308"/>
    </row>
    <row r="172" spans="1:53" ht="27" hidden="1" customHeight="1" x14ac:dyDescent="0.25">
      <c r="A172" s="54" t="s">
        <v>289</v>
      </c>
      <c r="B172" s="54" t="s">
        <v>290</v>
      </c>
      <c r="C172" s="31">
        <v>4301051409</v>
      </c>
      <c r="D172" s="325">
        <v>4680115881556</v>
      </c>
      <c r="E172" s="326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28"/>
      <c r="P172" s="328"/>
      <c r="Q172" s="328"/>
      <c r="R172" s="326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5">
        <v>4680115880573</v>
      </c>
      <c r="E173" s="326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7" t="s">
        <v>293</v>
      </c>
      <c r="O173" s="328"/>
      <c r="P173" s="328"/>
      <c r="Q173" s="328"/>
      <c r="R173" s="326"/>
      <c r="S173" s="34"/>
      <c r="T173" s="34"/>
      <c r="U173" s="35" t="s">
        <v>65</v>
      </c>
      <c r="V173" s="312">
        <v>445</v>
      </c>
      <c r="W173" s="313">
        <f t="shared" si="9"/>
        <v>452.4</v>
      </c>
      <c r="X173" s="36">
        <f>IFERROR(IF(W173=0,"",ROUNDUP(W173/H173,0)*0.02175),"")</f>
        <v>1.131</v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4301051408</v>
      </c>
      <c r="D174" s="325">
        <v>4680115881594</v>
      </c>
      <c r="E174" s="326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50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28"/>
      <c r="P174" s="328"/>
      <c r="Q174" s="328"/>
      <c r="R174" s="326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4301051505</v>
      </c>
      <c r="D175" s="325">
        <v>4680115881587</v>
      </c>
      <c r="E175" s="326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5" t="s">
        <v>298</v>
      </c>
      <c r="O175" s="328"/>
      <c r="P175" s="328"/>
      <c r="Q175" s="328"/>
      <c r="R175" s="326"/>
      <c r="S175" s="34"/>
      <c r="T175" s="34"/>
      <c r="U175" s="35" t="s">
        <v>65</v>
      </c>
      <c r="V175" s="312">
        <v>0</v>
      </c>
      <c r="W175" s="313">
        <f t="shared" si="9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299</v>
      </c>
      <c r="B176" s="54" t="s">
        <v>300</v>
      </c>
      <c r="C176" s="31">
        <v>4301051380</v>
      </c>
      <c r="D176" s="325">
        <v>4680115880962</v>
      </c>
      <c r="E176" s="326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5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28"/>
      <c r="P176" s="328"/>
      <c r="Q176" s="328"/>
      <c r="R176" s="326"/>
      <c r="S176" s="34"/>
      <c r="T176" s="34"/>
      <c r="U176" s="35" t="s">
        <v>65</v>
      </c>
      <c r="V176" s="312">
        <v>0</v>
      </c>
      <c r="W176" s="313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301</v>
      </c>
      <c r="B177" s="54" t="s">
        <v>302</v>
      </c>
      <c r="C177" s="31">
        <v>4301051411</v>
      </c>
      <c r="D177" s="325">
        <v>4680115881617</v>
      </c>
      <c r="E177" s="326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28"/>
      <c r="P177" s="328"/>
      <c r="Q177" s="328"/>
      <c r="R177" s="326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5">
        <v>4680115881228</v>
      </c>
      <c r="E178" s="326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8" t="s">
        <v>305</v>
      </c>
      <c r="O178" s="328"/>
      <c r="P178" s="328"/>
      <c r="Q178" s="328"/>
      <c r="R178" s="326"/>
      <c r="S178" s="34"/>
      <c r="T178" s="34"/>
      <c r="U178" s="35" t="s">
        <v>65</v>
      </c>
      <c r="V178" s="312">
        <v>232</v>
      </c>
      <c r="W178" s="313">
        <f t="shared" si="9"/>
        <v>232.79999999999998</v>
      </c>
      <c r="X178" s="36">
        <f>IFERROR(IF(W178=0,"",ROUNDUP(W178/H178,0)*0.00753),"")</f>
        <v>0.73041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306</v>
      </c>
      <c r="B179" s="54" t="s">
        <v>307</v>
      </c>
      <c r="C179" s="31">
        <v>4301051506</v>
      </c>
      <c r="D179" s="325">
        <v>4680115881037</v>
      </c>
      <c r="E179" s="326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40" t="s">
        <v>308</v>
      </c>
      <c r="O179" s="328"/>
      <c r="P179" s="328"/>
      <c r="Q179" s="328"/>
      <c r="R179" s="326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5">
        <v>4680115881211</v>
      </c>
      <c r="E180" s="326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28"/>
      <c r="P180" s="328"/>
      <c r="Q180" s="328"/>
      <c r="R180" s="326"/>
      <c r="S180" s="34"/>
      <c r="T180" s="34"/>
      <c r="U180" s="35" t="s">
        <v>65</v>
      </c>
      <c r="V180" s="312">
        <v>334</v>
      </c>
      <c r="W180" s="313">
        <f t="shared" si="9"/>
        <v>336</v>
      </c>
      <c r="X180" s="36">
        <f>IFERROR(IF(W180=0,"",ROUNDUP(W180/H180,0)*0.00753),"")</f>
        <v>1.0542</v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4301051378</v>
      </c>
      <c r="D181" s="325">
        <v>4680115881020</v>
      </c>
      <c r="E181" s="326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28"/>
      <c r="P181" s="328"/>
      <c r="Q181" s="328"/>
      <c r="R181" s="326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5">
        <v>4680115882195</v>
      </c>
      <c r="E182" s="326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28"/>
      <c r="P182" s="328"/>
      <c r="Q182" s="328"/>
      <c r="R182" s="326"/>
      <c r="S182" s="34"/>
      <c r="T182" s="34"/>
      <c r="U182" s="35" t="s">
        <v>65</v>
      </c>
      <c r="V182" s="312">
        <v>172</v>
      </c>
      <c r="W182" s="313">
        <f t="shared" si="9"/>
        <v>172.79999999999998</v>
      </c>
      <c r="X182" s="36">
        <f t="shared" ref="X182:X188" si="10">IFERROR(IF(W182=0,"",ROUNDUP(W182/H182,0)*0.00753),"")</f>
        <v>0.54215999999999998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4301051479</v>
      </c>
      <c r="D183" s="325">
        <v>4680115882607</v>
      </c>
      <c r="E183" s="326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28"/>
      <c r="P183" s="328"/>
      <c r="Q183" s="328"/>
      <c r="R183" s="326"/>
      <c r="S183" s="34"/>
      <c r="T183" s="34"/>
      <c r="U183" s="35" t="s">
        <v>65</v>
      </c>
      <c r="V183" s="312">
        <v>0</v>
      </c>
      <c r="W183" s="313">
        <f t="shared" si="9"/>
        <v>0</v>
      </c>
      <c r="X183" s="36" t="str">
        <f t="shared" si="10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5">
        <v>4680115880092</v>
      </c>
      <c r="E184" s="326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3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28"/>
      <c r="P184" s="328"/>
      <c r="Q184" s="328"/>
      <c r="R184" s="326"/>
      <c r="S184" s="34"/>
      <c r="T184" s="34"/>
      <c r="U184" s="35" t="s">
        <v>65</v>
      </c>
      <c r="V184" s="312">
        <v>372</v>
      </c>
      <c r="W184" s="313">
        <f t="shared" si="9"/>
        <v>372</v>
      </c>
      <c r="X184" s="36">
        <f t="shared" si="10"/>
        <v>1.1671500000000001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5">
        <v>4680115880221</v>
      </c>
      <c r="E185" s="326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28"/>
      <c r="P185" s="328"/>
      <c r="Q185" s="328"/>
      <c r="R185" s="326"/>
      <c r="S185" s="34"/>
      <c r="T185" s="34"/>
      <c r="U185" s="35" t="s">
        <v>65</v>
      </c>
      <c r="V185" s="312">
        <v>304</v>
      </c>
      <c r="W185" s="313">
        <f t="shared" si="9"/>
        <v>304.8</v>
      </c>
      <c r="X185" s="36">
        <f t="shared" si="10"/>
        <v>0.95630999999999999</v>
      </c>
      <c r="Y185" s="56"/>
      <c r="Z185" s="57"/>
      <c r="AD185" s="58"/>
      <c r="BA185" s="159" t="s">
        <v>1</v>
      </c>
    </row>
    <row r="186" spans="1:53" ht="16.5" hidden="1" customHeight="1" x14ac:dyDescent="0.25">
      <c r="A186" s="54" t="s">
        <v>321</v>
      </c>
      <c r="B186" s="54" t="s">
        <v>322</v>
      </c>
      <c r="C186" s="31">
        <v>4301051523</v>
      </c>
      <c r="D186" s="325">
        <v>4680115882942</v>
      </c>
      <c r="E186" s="326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28"/>
      <c r="P186" s="328"/>
      <c r="Q186" s="328"/>
      <c r="R186" s="326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5">
        <v>4680115880504</v>
      </c>
      <c r="E187" s="326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28"/>
      <c r="P187" s="328"/>
      <c r="Q187" s="328"/>
      <c r="R187" s="326"/>
      <c r="S187" s="34"/>
      <c r="T187" s="34"/>
      <c r="U187" s="35" t="s">
        <v>65</v>
      </c>
      <c r="V187" s="312">
        <v>124</v>
      </c>
      <c r="W187" s="313">
        <f t="shared" si="9"/>
        <v>124.8</v>
      </c>
      <c r="X187" s="36">
        <f t="shared" si="10"/>
        <v>0.39156000000000002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5">
        <v>4680115882164</v>
      </c>
      <c r="E188" s="326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28"/>
      <c r="P188" s="328"/>
      <c r="Q188" s="328"/>
      <c r="R188" s="326"/>
      <c r="S188" s="34"/>
      <c r="T188" s="34"/>
      <c r="U188" s="35" t="s">
        <v>65</v>
      </c>
      <c r="V188" s="312">
        <v>168</v>
      </c>
      <c r="W188" s="313">
        <f t="shared" si="9"/>
        <v>168</v>
      </c>
      <c r="X188" s="36">
        <f t="shared" si="10"/>
        <v>0.52710000000000001</v>
      </c>
      <c r="Y188" s="56"/>
      <c r="Z188" s="57"/>
      <c r="AD188" s="58"/>
      <c r="BA188" s="162" t="s">
        <v>1</v>
      </c>
    </row>
    <row r="189" spans="1:53" x14ac:dyDescent="0.2">
      <c r="A189" s="318"/>
      <c r="B189" s="319"/>
      <c r="C189" s="319"/>
      <c r="D189" s="319"/>
      <c r="E189" s="319"/>
      <c r="F189" s="319"/>
      <c r="G189" s="319"/>
      <c r="H189" s="319"/>
      <c r="I189" s="319"/>
      <c r="J189" s="319"/>
      <c r="K189" s="319"/>
      <c r="L189" s="319"/>
      <c r="M189" s="320"/>
      <c r="N189" s="321" t="s">
        <v>66</v>
      </c>
      <c r="O189" s="322"/>
      <c r="P189" s="322"/>
      <c r="Q189" s="322"/>
      <c r="R189" s="322"/>
      <c r="S189" s="322"/>
      <c r="T189" s="323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761.98275862068954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765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6.4998900000000006</v>
      </c>
      <c r="Y189" s="315"/>
      <c r="Z189" s="315"/>
    </row>
    <row r="190" spans="1:53" x14ac:dyDescent="0.2">
      <c r="A190" s="319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19"/>
      <c r="M190" s="320"/>
      <c r="N190" s="321" t="s">
        <v>66</v>
      </c>
      <c r="O190" s="322"/>
      <c r="P190" s="322"/>
      <c r="Q190" s="322"/>
      <c r="R190" s="322"/>
      <c r="S190" s="322"/>
      <c r="T190" s="323"/>
      <c r="U190" s="37" t="s">
        <v>65</v>
      </c>
      <c r="V190" s="314">
        <f>IFERROR(SUM(V172:V188),"0")</f>
        <v>2151</v>
      </c>
      <c r="W190" s="314">
        <f>IFERROR(SUM(W172:W188),"0")</f>
        <v>2163.6</v>
      </c>
      <c r="X190" s="37"/>
      <c r="Y190" s="315"/>
      <c r="Z190" s="315"/>
    </row>
    <row r="191" spans="1:53" ht="14.25" hidden="1" customHeight="1" x14ac:dyDescent="0.25">
      <c r="A191" s="324" t="s">
        <v>220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08"/>
      <c r="Z191" s="308"/>
    </row>
    <row r="192" spans="1:53" ht="16.5" hidden="1" customHeight="1" x14ac:dyDescent="0.25">
      <c r="A192" s="54" t="s">
        <v>327</v>
      </c>
      <c r="B192" s="54" t="s">
        <v>328</v>
      </c>
      <c r="C192" s="31">
        <v>4301060360</v>
      </c>
      <c r="D192" s="325">
        <v>4680115882874</v>
      </c>
      <c r="E192" s="326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39" t="s">
        <v>329</v>
      </c>
      <c r="O192" s="328"/>
      <c r="P192" s="328"/>
      <c r="Q192" s="328"/>
      <c r="R192" s="326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hidden="1" customHeight="1" x14ac:dyDescent="0.25">
      <c r="A193" s="54" t="s">
        <v>330</v>
      </c>
      <c r="B193" s="54" t="s">
        <v>331</v>
      </c>
      <c r="C193" s="31">
        <v>4301060359</v>
      </c>
      <c r="D193" s="325">
        <v>4680115884434</v>
      </c>
      <c r="E193" s="326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66" t="s">
        <v>332</v>
      </c>
      <c r="O193" s="328"/>
      <c r="P193" s="328"/>
      <c r="Q193" s="328"/>
      <c r="R193" s="326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5">
        <v>4680115880801</v>
      </c>
      <c r="E194" s="326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9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28"/>
      <c r="P194" s="328"/>
      <c r="Q194" s="328"/>
      <c r="R194" s="326"/>
      <c r="S194" s="34"/>
      <c r="T194" s="34"/>
      <c r="U194" s="35" t="s">
        <v>65</v>
      </c>
      <c r="V194" s="312">
        <v>74</v>
      </c>
      <c r="W194" s="313">
        <f>IFERROR(IF(V194="",0,CEILING((V194/$H194),1)*$H194),"")</f>
        <v>74.399999999999991</v>
      </c>
      <c r="X194" s="36">
        <f>IFERROR(IF(W194=0,"",ROUNDUP(W194/H194,0)*0.00753),"")</f>
        <v>0.23343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5">
        <v>4680115880818</v>
      </c>
      <c r="E195" s="326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28"/>
      <c r="P195" s="328"/>
      <c r="Q195" s="328"/>
      <c r="R195" s="326"/>
      <c r="S195" s="34"/>
      <c r="T195" s="34"/>
      <c r="U195" s="35" t="s">
        <v>65</v>
      </c>
      <c r="V195" s="312">
        <v>4</v>
      </c>
      <c r="W195" s="313">
        <f>IFERROR(IF(V195="",0,CEILING((V195/$H195),1)*$H195),"")</f>
        <v>4.8</v>
      </c>
      <c r="X195" s="36">
        <f>IFERROR(IF(W195=0,"",ROUNDUP(W195/H195,0)*0.00753),"")</f>
        <v>1.506E-2</v>
      </c>
      <c r="Y195" s="56"/>
      <c r="Z195" s="57"/>
      <c r="AD195" s="58"/>
      <c r="BA195" s="166" t="s">
        <v>1</v>
      </c>
    </row>
    <row r="196" spans="1:53" x14ac:dyDescent="0.2">
      <c r="A196" s="318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19"/>
      <c r="M196" s="320"/>
      <c r="N196" s="321" t="s">
        <v>66</v>
      </c>
      <c r="O196" s="322"/>
      <c r="P196" s="322"/>
      <c r="Q196" s="322"/>
      <c r="R196" s="322"/>
      <c r="S196" s="322"/>
      <c r="T196" s="323"/>
      <c r="U196" s="37" t="s">
        <v>67</v>
      </c>
      <c r="V196" s="314">
        <f>IFERROR(V192/H192,"0")+IFERROR(V193/H193,"0")+IFERROR(V194/H194,"0")+IFERROR(V195/H195,"0")</f>
        <v>32.5</v>
      </c>
      <c r="W196" s="314">
        <f>IFERROR(W192/H192,"0")+IFERROR(W193/H193,"0")+IFERROR(W194/H194,"0")+IFERROR(W195/H195,"0")</f>
        <v>33</v>
      </c>
      <c r="X196" s="314">
        <f>IFERROR(IF(X192="",0,X192),"0")+IFERROR(IF(X193="",0,X193),"0")+IFERROR(IF(X194="",0,X194),"0")+IFERROR(IF(X195="",0,X195),"0")</f>
        <v>0.24848999999999999</v>
      </c>
      <c r="Y196" s="315"/>
      <c r="Z196" s="315"/>
    </row>
    <row r="197" spans="1:53" x14ac:dyDescent="0.2">
      <c r="A197" s="319"/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20"/>
      <c r="N197" s="321" t="s">
        <v>66</v>
      </c>
      <c r="O197" s="322"/>
      <c r="P197" s="322"/>
      <c r="Q197" s="322"/>
      <c r="R197" s="322"/>
      <c r="S197" s="322"/>
      <c r="T197" s="323"/>
      <c r="U197" s="37" t="s">
        <v>65</v>
      </c>
      <c r="V197" s="314">
        <f>IFERROR(SUM(V192:V195),"0")</f>
        <v>78</v>
      </c>
      <c r="W197" s="314">
        <f>IFERROR(SUM(W192:W195),"0")</f>
        <v>79.199999999999989</v>
      </c>
      <c r="X197" s="37"/>
      <c r="Y197" s="315"/>
      <c r="Z197" s="315"/>
    </row>
    <row r="198" spans="1:53" ht="16.5" hidden="1" customHeight="1" x14ac:dyDescent="0.25">
      <c r="A198" s="352" t="s">
        <v>337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19"/>
      <c r="Y198" s="307"/>
      <c r="Z198" s="307"/>
    </row>
    <row r="199" spans="1:53" ht="14.25" hidden="1" customHeight="1" x14ac:dyDescent="0.25">
      <c r="A199" s="324" t="s">
        <v>60</v>
      </c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08"/>
      <c r="Z199" s="308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5">
        <v>4607091389845</v>
      </c>
      <c r="E200" s="326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1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28"/>
      <c r="P200" s="328"/>
      <c r="Q200" s="328"/>
      <c r="R200" s="326"/>
      <c r="S200" s="34"/>
      <c r="T200" s="34"/>
      <c r="U200" s="35" t="s">
        <v>65</v>
      </c>
      <c r="V200" s="312">
        <v>31.5</v>
      </c>
      <c r="W200" s="313">
        <f>IFERROR(IF(V200="",0,CEILING((V200/$H200),1)*$H200),"")</f>
        <v>31.5</v>
      </c>
      <c r="X200" s="36">
        <f>IFERROR(IF(W200=0,"",ROUNDUP(W200/H200,0)*0.00502),"")</f>
        <v>7.5300000000000006E-2</v>
      </c>
      <c r="Y200" s="56"/>
      <c r="Z200" s="57"/>
      <c r="AD200" s="58"/>
      <c r="BA200" s="167" t="s">
        <v>1</v>
      </c>
    </row>
    <row r="201" spans="1:53" x14ac:dyDescent="0.2">
      <c r="A201" s="318"/>
      <c r="B201" s="319"/>
      <c r="C201" s="319"/>
      <c r="D201" s="319"/>
      <c r="E201" s="319"/>
      <c r="F201" s="319"/>
      <c r="G201" s="319"/>
      <c r="H201" s="319"/>
      <c r="I201" s="319"/>
      <c r="J201" s="319"/>
      <c r="K201" s="319"/>
      <c r="L201" s="319"/>
      <c r="M201" s="320"/>
      <c r="N201" s="321" t="s">
        <v>66</v>
      </c>
      <c r="O201" s="322"/>
      <c r="P201" s="322"/>
      <c r="Q201" s="322"/>
      <c r="R201" s="322"/>
      <c r="S201" s="322"/>
      <c r="T201" s="323"/>
      <c r="U201" s="37" t="s">
        <v>67</v>
      </c>
      <c r="V201" s="314">
        <f>IFERROR(V200/H200,"0")</f>
        <v>15</v>
      </c>
      <c r="W201" s="314">
        <f>IFERROR(W200/H200,"0")</f>
        <v>15</v>
      </c>
      <c r="X201" s="314">
        <f>IFERROR(IF(X200="",0,X200),"0")</f>
        <v>7.5300000000000006E-2</v>
      </c>
      <c r="Y201" s="315"/>
      <c r="Z201" s="315"/>
    </row>
    <row r="202" spans="1:53" x14ac:dyDescent="0.2">
      <c r="A202" s="319"/>
      <c r="B202" s="319"/>
      <c r="C202" s="319"/>
      <c r="D202" s="319"/>
      <c r="E202" s="319"/>
      <c r="F202" s="319"/>
      <c r="G202" s="319"/>
      <c r="H202" s="319"/>
      <c r="I202" s="319"/>
      <c r="J202" s="319"/>
      <c r="K202" s="319"/>
      <c r="L202" s="319"/>
      <c r="M202" s="320"/>
      <c r="N202" s="321" t="s">
        <v>66</v>
      </c>
      <c r="O202" s="322"/>
      <c r="P202" s="322"/>
      <c r="Q202" s="322"/>
      <c r="R202" s="322"/>
      <c r="S202" s="322"/>
      <c r="T202" s="323"/>
      <c r="U202" s="37" t="s">
        <v>65</v>
      </c>
      <c r="V202" s="314">
        <f>IFERROR(SUM(V200:V200),"0")</f>
        <v>31.5</v>
      </c>
      <c r="W202" s="314">
        <f>IFERROR(SUM(W200:W200),"0")</f>
        <v>31.5</v>
      </c>
      <c r="X202" s="37"/>
      <c r="Y202" s="315"/>
      <c r="Z202" s="315"/>
    </row>
    <row r="203" spans="1:53" ht="16.5" hidden="1" customHeight="1" x14ac:dyDescent="0.25">
      <c r="A203" s="352" t="s">
        <v>340</v>
      </c>
      <c r="B203" s="319"/>
      <c r="C203" s="319"/>
      <c r="D203" s="319"/>
      <c r="E203" s="319"/>
      <c r="F203" s="319"/>
      <c r="G203" s="319"/>
      <c r="H203" s="319"/>
      <c r="I203" s="319"/>
      <c r="J203" s="319"/>
      <c r="K203" s="319"/>
      <c r="L203" s="319"/>
      <c r="M203" s="319"/>
      <c r="N203" s="319"/>
      <c r="O203" s="319"/>
      <c r="P203" s="319"/>
      <c r="Q203" s="319"/>
      <c r="R203" s="319"/>
      <c r="S203" s="319"/>
      <c r="T203" s="319"/>
      <c r="U203" s="319"/>
      <c r="V203" s="319"/>
      <c r="W203" s="319"/>
      <c r="X203" s="319"/>
      <c r="Y203" s="307"/>
      <c r="Z203" s="307"/>
    </row>
    <row r="204" spans="1:53" ht="14.25" hidden="1" customHeight="1" x14ac:dyDescent="0.25">
      <c r="A204" s="324" t="s">
        <v>106</v>
      </c>
      <c r="B204" s="319"/>
      <c r="C204" s="319"/>
      <c r="D204" s="319"/>
      <c r="E204" s="319"/>
      <c r="F204" s="319"/>
      <c r="G204" s="319"/>
      <c r="H204" s="319"/>
      <c r="I204" s="319"/>
      <c r="J204" s="319"/>
      <c r="K204" s="319"/>
      <c r="L204" s="319"/>
      <c r="M204" s="319"/>
      <c r="N204" s="319"/>
      <c r="O204" s="319"/>
      <c r="P204" s="319"/>
      <c r="Q204" s="319"/>
      <c r="R204" s="319"/>
      <c r="S204" s="319"/>
      <c r="T204" s="319"/>
      <c r="U204" s="319"/>
      <c r="V204" s="319"/>
      <c r="W204" s="319"/>
      <c r="X204" s="319"/>
      <c r="Y204" s="308"/>
      <c r="Z204" s="308"/>
    </row>
    <row r="205" spans="1:53" ht="27" hidden="1" customHeight="1" x14ac:dyDescent="0.25">
      <c r="A205" s="54" t="s">
        <v>341</v>
      </c>
      <c r="B205" s="54" t="s">
        <v>342</v>
      </c>
      <c r="C205" s="31">
        <v>4301011346</v>
      </c>
      <c r="D205" s="325">
        <v>4607091387445</v>
      </c>
      <c r="E205" s="326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28"/>
      <c r="P205" s="328"/>
      <c r="Q205" s="328"/>
      <c r="R205" s="326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343</v>
      </c>
      <c r="B206" s="54" t="s">
        <v>344</v>
      </c>
      <c r="C206" s="31">
        <v>4301011362</v>
      </c>
      <c r="D206" s="325">
        <v>4607091386004</v>
      </c>
      <c r="E206" s="326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28"/>
      <c r="P206" s="328"/>
      <c r="Q206" s="328"/>
      <c r="R206" s="326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343</v>
      </c>
      <c r="B207" s="54" t="s">
        <v>345</v>
      </c>
      <c r="C207" s="31">
        <v>4301011308</v>
      </c>
      <c r="D207" s="325">
        <v>4607091386004</v>
      </c>
      <c r="E207" s="326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28"/>
      <c r="P207" s="328"/>
      <c r="Q207" s="328"/>
      <c r="R207" s="326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346</v>
      </c>
      <c r="B208" s="54" t="s">
        <v>347</v>
      </c>
      <c r="C208" s="31">
        <v>4301011347</v>
      </c>
      <c r="D208" s="325">
        <v>4607091386073</v>
      </c>
      <c r="E208" s="326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8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28"/>
      <c r="P208" s="328"/>
      <c r="Q208" s="328"/>
      <c r="R208" s="326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4301011395</v>
      </c>
      <c r="D209" s="325">
        <v>4607091387322</v>
      </c>
      <c r="E209" s="326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28"/>
      <c r="P209" s="328"/>
      <c r="Q209" s="328"/>
      <c r="R209" s="326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350</v>
      </c>
      <c r="C210" s="31">
        <v>4301010928</v>
      </c>
      <c r="D210" s="325">
        <v>4607091387322</v>
      </c>
      <c r="E210" s="326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28"/>
      <c r="P210" s="328"/>
      <c r="Q210" s="328"/>
      <c r="R210" s="326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351</v>
      </c>
      <c r="B211" s="54" t="s">
        <v>352</v>
      </c>
      <c r="C211" s="31">
        <v>4301011311</v>
      </c>
      <c r="D211" s="325">
        <v>4607091387377</v>
      </c>
      <c r="E211" s="326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28"/>
      <c r="P211" s="328"/>
      <c r="Q211" s="328"/>
      <c r="R211" s="326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4301010945</v>
      </c>
      <c r="D212" s="325">
        <v>4607091387353</v>
      </c>
      <c r="E212" s="326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9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28"/>
      <c r="P212" s="328"/>
      <c r="Q212" s="328"/>
      <c r="R212" s="326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4301011328</v>
      </c>
      <c r="D213" s="325">
        <v>4607091386011</v>
      </c>
      <c r="E213" s="326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28"/>
      <c r="P213" s="328"/>
      <c r="Q213" s="328"/>
      <c r="R213" s="326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4301011329</v>
      </c>
      <c r="D214" s="325">
        <v>4607091387308</v>
      </c>
      <c r="E214" s="326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28"/>
      <c r="P214" s="328"/>
      <c r="Q214" s="328"/>
      <c r="R214" s="326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4301011049</v>
      </c>
      <c r="D215" s="325">
        <v>4607091387339</v>
      </c>
      <c r="E215" s="326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28"/>
      <c r="P215" s="328"/>
      <c r="Q215" s="328"/>
      <c r="R215" s="326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4301011433</v>
      </c>
      <c r="D216" s="325">
        <v>4680115882638</v>
      </c>
      <c r="E216" s="326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28"/>
      <c r="P216" s="328"/>
      <c r="Q216" s="328"/>
      <c r="R216" s="326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4301011573</v>
      </c>
      <c r="D217" s="325">
        <v>4680115881938</v>
      </c>
      <c r="E217" s="326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28"/>
      <c r="P217" s="328"/>
      <c r="Q217" s="328"/>
      <c r="R217" s="326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4301010944</v>
      </c>
      <c r="D218" s="325">
        <v>4607091387346</v>
      </c>
      <c r="E218" s="326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28"/>
      <c r="P218" s="328"/>
      <c r="Q218" s="328"/>
      <c r="R218" s="326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4301011353</v>
      </c>
      <c r="D219" s="325">
        <v>4607091389807</v>
      </c>
      <c r="E219" s="326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28"/>
      <c r="P219" s="328"/>
      <c r="Q219" s="328"/>
      <c r="R219" s="326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idden="1" x14ac:dyDescent="0.2">
      <c r="A220" s="318"/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20"/>
      <c r="N220" s="321" t="s">
        <v>66</v>
      </c>
      <c r="O220" s="322"/>
      <c r="P220" s="322"/>
      <c r="Q220" s="322"/>
      <c r="R220" s="322"/>
      <c r="S220" s="322"/>
      <c r="T220" s="323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hidden="1" x14ac:dyDescent="0.2">
      <c r="A221" s="319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20"/>
      <c r="N221" s="321" t="s">
        <v>66</v>
      </c>
      <c r="O221" s="322"/>
      <c r="P221" s="322"/>
      <c r="Q221" s="322"/>
      <c r="R221" s="322"/>
      <c r="S221" s="322"/>
      <c r="T221" s="323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hidden="1" customHeight="1" x14ac:dyDescent="0.25">
      <c r="A222" s="324" t="s">
        <v>98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08"/>
      <c r="Z222" s="308"/>
    </row>
    <row r="223" spans="1:53" ht="27" hidden="1" customHeight="1" x14ac:dyDescent="0.25">
      <c r="A223" s="54" t="s">
        <v>369</v>
      </c>
      <c r="B223" s="54" t="s">
        <v>370</v>
      </c>
      <c r="C223" s="31">
        <v>4301020254</v>
      </c>
      <c r="D223" s="325">
        <v>4680115881914</v>
      </c>
      <c r="E223" s="326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28"/>
      <c r="P223" s="328"/>
      <c r="Q223" s="328"/>
      <c r="R223" s="326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idden="1" x14ac:dyDescent="0.2">
      <c r="A224" s="318"/>
      <c r="B224" s="319"/>
      <c r="C224" s="319"/>
      <c r="D224" s="319"/>
      <c r="E224" s="319"/>
      <c r="F224" s="319"/>
      <c r="G224" s="319"/>
      <c r="H224" s="319"/>
      <c r="I224" s="319"/>
      <c r="J224" s="319"/>
      <c r="K224" s="319"/>
      <c r="L224" s="319"/>
      <c r="M224" s="320"/>
      <c r="N224" s="321" t="s">
        <v>66</v>
      </c>
      <c r="O224" s="322"/>
      <c r="P224" s="322"/>
      <c r="Q224" s="322"/>
      <c r="R224" s="322"/>
      <c r="S224" s="322"/>
      <c r="T224" s="323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hidden="1" x14ac:dyDescent="0.2">
      <c r="A225" s="319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19"/>
      <c r="M225" s="320"/>
      <c r="N225" s="321" t="s">
        <v>66</v>
      </c>
      <c r="O225" s="322"/>
      <c r="P225" s="322"/>
      <c r="Q225" s="322"/>
      <c r="R225" s="322"/>
      <c r="S225" s="322"/>
      <c r="T225" s="323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hidden="1" customHeight="1" x14ac:dyDescent="0.25">
      <c r="A226" s="324" t="s">
        <v>60</v>
      </c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19"/>
      <c r="M226" s="319"/>
      <c r="N226" s="319"/>
      <c r="O226" s="319"/>
      <c r="P226" s="319"/>
      <c r="Q226" s="319"/>
      <c r="R226" s="319"/>
      <c r="S226" s="319"/>
      <c r="T226" s="319"/>
      <c r="U226" s="319"/>
      <c r="V226" s="319"/>
      <c r="W226" s="319"/>
      <c r="X226" s="319"/>
      <c r="Y226" s="308"/>
      <c r="Z226" s="308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5">
        <v>4607091387193</v>
      </c>
      <c r="E227" s="326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5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28"/>
      <c r="P227" s="328"/>
      <c r="Q227" s="328"/>
      <c r="R227" s="326"/>
      <c r="S227" s="34"/>
      <c r="T227" s="34"/>
      <c r="U227" s="35" t="s">
        <v>65</v>
      </c>
      <c r="V227" s="312">
        <v>150</v>
      </c>
      <c r="W227" s="313">
        <f>IFERROR(IF(V227="",0,CEILING((V227/$H227),1)*$H227),"")</f>
        <v>151.20000000000002</v>
      </c>
      <c r="X227" s="36">
        <f>IFERROR(IF(W227=0,"",ROUNDUP(W227/H227,0)*0.00753),"")</f>
        <v>0.27107999999999999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5">
        <v>4607091387230</v>
      </c>
      <c r="E228" s="326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28"/>
      <c r="P228" s="328"/>
      <c r="Q228" s="328"/>
      <c r="R228" s="326"/>
      <c r="S228" s="34"/>
      <c r="T228" s="34"/>
      <c r="U228" s="35" t="s">
        <v>65</v>
      </c>
      <c r="V228" s="312">
        <v>270</v>
      </c>
      <c r="W228" s="313">
        <f>IFERROR(IF(V228="",0,CEILING((V228/$H228),1)*$H228),"")</f>
        <v>273</v>
      </c>
      <c r="X228" s="36">
        <f>IFERROR(IF(W228=0,"",ROUNDUP(W228/H228,0)*0.00753),"")</f>
        <v>0.48945</v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5">
        <v>4607091387285</v>
      </c>
      <c r="E229" s="326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1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28"/>
      <c r="P229" s="328"/>
      <c r="Q229" s="328"/>
      <c r="R229" s="326"/>
      <c r="S229" s="34"/>
      <c r="T229" s="34"/>
      <c r="U229" s="35" t="s">
        <v>65</v>
      </c>
      <c r="V229" s="312">
        <v>59.499999999999993</v>
      </c>
      <c r="W229" s="313">
        <f>IFERROR(IF(V229="",0,CEILING((V229/$H229),1)*$H229),"")</f>
        <v>60.900000000000006</v>
      </c>
      <c r="X229" s="36">
        <f>IFERROR(IF(W229=0,"",ROUNDUP(W229/H229,0)*0.00502),"")</f>
        <v>0.14558000000000001</v>
      </c>
      <c r="Y229" s="56"/>
      <c r="Z229" s="57"/>
      <c r="AD229" s="58"/>
      <c r="BA229" s="186" t="s">
        <v>1</v>
      </c>
    </row>
    <row r="230" spans="1:53" x14ac:dyDescent="0.2">
      <c r="A230" s="31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20"/>
      <c r="N230" s="321" t="s">
        <v>66</v>
      </c>
      <c r="O230" s="322"/>
      <c r="P230" s="322"/>
      <c r="Q230" s="322"/>
      <c r="R230" s="322"/>
      <c r="S230" s="322"/>
      <c r="T230" s="323"/>
      <c r="U230" s="37" t="s">
        <v>67</v>
      </c>
      <c r="V230" s="314">
        <f>IFERROR(V227/H227,"0")+IFERROR(V228/H228,"0")+IFERROR(V229/H229,"0")</f>
        <v>128.33333333333331</v>
      </c>
      <c r="W230" s="314">
        <f>IFERROR(W227/H227,"0")+IFERROR(W228/H228,"0")+IFERROR(W229/H229,"0")</f>
        <v>130</v>
      </c>
      <c r="X230" s="314">
        <f>IFERROR(IF(X227="",0,X227),"0")+IFERROR(IF(X228="",0,X228),"0")+IFERROR(IF(X229="",0,X229),"0")</f>
        <v>0.90610999999999997</v>
      </c>
      <c r="Y230" s="315"/>
      <c r="Z230" s="315"/>
    </row>
    <row r="231" spans="1:53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19"/>
      <c r="M231" s="320"/>
      <c r="N231" s="321" t="s">
        <v>66</v>
      </c>
      <c r="O231" s="322"/>
      <c r="P231" s="322"/>
      <c r="Q231" s="322"/>
      <c r="R231" s="322"/>
      <c r="S231" s="322"/>
      <c r="T231" s="323"/>
      <c r="U231" s="37" t="s">
        <v>65</v>
      </c>
      <c r="V231" s="314">
        <f>IFERROR(SUM(V227:V229),"0")</f>
        <v>479.5</v>
      </c>
      <c r="W231" s="314">
        <f>IFERROR(SUM(W227:W229),"0")</f>
        <v>485.1</v>
      </c>
      <c r="X231" s="37"/>
      <c r="Y231" s="315"/>
      <c r="Z231" s="315"/>
    </row>
    <row r="232" spans="1:53" ht="14.25" hidden="1" customHeight="1" x14ac:dyDescent="0.25">
      <c r="A232" s="324" t="s">
        <v>68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19"/>
      <c r="Y232" s="308"/>
      <c r="Z232" s="308"/>
    </row>
    <row r="233" spans="1:53" ht="16.5" hidden="1" customHeight="1" x14ac:dyDescent="0.25">
      <c r="A233" s="54" t="s">
        <v>377</v>
      </c>
      <c r="B233" s="54" t="s">
        <v>378</v>
      </c>
      <c r="C233" s="31">
        <v>4301051100</v>
      </c>
      <c r="D233" s="325">
        <v>4607091387766</v>
      </c>
      <c r="E233" s="326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28"/>
      <c r="P233" s="328"/>
      <c r="Q233" s="328"/>
      <c r="R233" s="326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379</v>
      </c>
      <c r="B234" s="54" t="s">
        <v>380</v>
      </c>
      <c r="C234" s="31">
        <v>4301051116</v>
      </c>
      <c r="D234" s="325">
        <v>4607091387957</v>
      </c>
      <c r="E234" s="326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2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28"/>
      <c r="P234" s="328"/>
      <c r="Q234" s="328"/>
      <c r="R234" s="326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4301051115</v>
      </c>
      <c r="D235" s="325">
        <v>4607091387964</v>
      </c>
      <c r="E235" s="326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28"/>
      <c r="P235" s="328"/>
      <c r="Q235" s="328"/>
      <c r="R235" s="326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4301051461</v>
      </c>
      <c r="D236" s="325">
        <v>4680115883604</v>
      </c>
      <c r="E236" s="326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51" t="s">
        <v>385</v>
      </c>
      <c r="O236" s="328"/>
      <c r="P236" s="328"/>
      <c r="Q236" s="328"/>
      <c r="R236" s="326"/>
      <c r="S236" s="34"/>
      <c r="T236" s="34"/>
      <c r="U236" s="35" t="s">
        <v>65</v>
      </c>
      <c r="V236" s="312">
        <v>0</v>
      </c>
      <c r="W236" s="313">
        <f t="shared" si="13"/>
        <v>0</v>
      </c>
      <c r="X236" s="36" t="str">
        <f>IFERROR(IF(W236=0,"",ROUNDUP(W236/H236,0)*0.00753),"")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386</v>
      </c>
      <c r="B237" s="54" t="s">
        <v>387</v>
      </c>
      <c r="C237" s="31">
        <v>4301051485</v>
      </c>
      <c r="D237" s="325">
        <v>4680115883567</v>
      </c>
      <c r="E237" s="326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91" t="s">
        <v>388</v>
      </c>
      <c r="O237" s="328"/>
      <c r="P237" s="328"/>
      <c r="Q237" s="328"/>
      <c r="R237" s="326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389</v>
      </c>
      <c r="B238" s="54" t="s">
        <v>390</v>
      </c>
      <c r="C238" s="31">
        <v>4301051134</v>
      </c>
      <c r="D238" s="325">
        <v>4607091381672</v>
      </c>
      <c r="E238" s="326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3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28"/>
      <c r="P238" s="328"/>
      <c r="Q238" s="328"/>
      <c r="R238" s="326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4301051130</v>
      </c>
      <c r="D239" s="325">
        <v>4607091387537</v>
      </c>
      <c r="E239" s="326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28"/>
      <c r="P239" s="328"/>
      <c r="Q239" s="328"/>
      <c r="R239" s="326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4301051132</v>
      </c>
      <c r="D240" s="325">
        <v>4607091387513</v>
      </c>
      <c r="E240" s="326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28"/>
      <c r="P240" s="328"/>
      <c r="Q240" s="328"/>
      <c r="R240" s="326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4301051277</v>
      </c>
      <c r="D241" s="325">
        <v>4680115880511</v>
      </c>
      <c r="E241" s="326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28"/>
      <c r="P241" s="328"/>
      <c r="Q241" s="328"/>
      <c r="R241" s="326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idden="1" x14ac:dyDescent="0.2">
      <c r="A242" s="318"/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20"/>
      <c r="N242" s="321" t="s">
        <v>66</v>
      </c>
      <c r="O242" s="322"/>
      <c r="P242" s="322"/>
      <c r="Q242" s="322"/>
      <c r="R242" s="322"/>
      <c r="S242" s="322"/>
      <c r="T242" s="323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0</v>
      </c>
      <c r="W242" s="314">
        <f>IFERROR(W233/H233,"0")+IFERROR(W234/H234,"0")+IFERROR(W235/H235,"0")+IFERROR(W236/H236,"0")+IFERROR(W237/H237,"0")+IFERROR(W238/H238,"0")+IFERROR(W239/H239,"0")+IFERROR(W240/H240,"0")+IFERROR(W241/H241,"0")</f>
        <v>0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15"/>
      <c r="Z242" s="315"/>
    </row>
    <row r="243" spans="1:53" hidden="1" x14ac:dyDescent="0.2">
      <c r="A243" s="319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19"/>
      <c r="M243" s="320"/>
      <c r="N243" s="321" t="s">
        <v>66</v>
      </c>
      <c r="O243" s="322"/>
      <c r="P243" s="322"/>
      <c r="Q243" s="322"/>
      <c r="R243" s="322"/>
      <c r="S243" s="322"/>
      <c r="T243" s="323"/>
      <c r="U243" s="37" t="s">
        <v>65</v>
      </c>
      <c r="V243" s="314">
        <f>IFERROR(SUM(V233:V241),"0")</f>
        <v>0</v>
      </c>
      <c r="W243" s="314">
        <f>IFERROR(SUM(W233:W241),"0")</f>
        <v>0</v>
      </c>
      <c r="X243" s="37"/>
      <c r="Y243" s="315"/>
      <c r="Z243" s="315"/>
    </row>
    <row r="244" spans="1:53" ht="14.25" hidden="1" customHeight="1" x14ac:dyDescent="0.25">
      <c r="A244" s="324" t="s">
        <v>220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08"/>
      <c r="Z244" s="308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5">
        <v>4607091380880</v>
      </c>
      <c r="E245" s="326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28"/>
      <c r="P245" s="328"/>
      <c r="Q245" s="328"/>
      <c r="R245" s="326"/>
      <c r="S245" s="34"/>
      <c r="T245" s="34"/>
      <c r="U245" s="35" t="s">
        <v>65</v>
      </c>
      <c r="V245" s="312">
        <v>225</v>
      </c>
      <c r="W245" s="313">
        <f>IFERROR(IF(V245="",0,CEILING((V245/$H245),1)*$H245),"")</f>
        <v>226.8</v>
      </c>
      <c r="X245" s="36">
        <f>IFERROR(IF(W245=0,"",ROUNDUP(W245/H245,0)*0.02175),"")</f>
        <v>0.58724999999999994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5">
        <v>4607091384482</v>
      </c>
      <c r="E246" s="326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28"/>
      <c r="P246" s="328"/>
      <c r="Q246" s="328"/>
      <c r="R246" s="326"/>
      <c r="S246" s="34"/>
      <c r="T246" s="34"/>
      <c r="U246" s="35" t="s">
        <v>65</v>
      </c>
      <c r="V246" s="312">
        <v>410</v>
      </c>
      <c r="W246" s="313">
        <f>IFERROR(IF(V246="",0,CEILING((V246/$H246),1)*$H246),"")</f>
        <v>413.4</v>
      </c>
      <c r="X246" s="36">
        <f>IFERROR(IF(W246=0,"",ROUNDUP(W246/H246,0)*0.02175),"")</f>
        <v>1.1527499999999999</v>
      </c>
      <c r="Y246" s="56"/>
      <c r="Z246" s="57"/>
      <c r="AD246" s="58"/>
      <c r="BA246" s="197" t="s">
        <v>1</v>
      </c>
    </row>
    <row r="247" spans="1:53" ht="16.5" hidden="1" customHeight="1" x14ac:dyDescent="0.25">
      <c r="A247" s="54" t="s">
        <v>401</v>
      </c>
      <c r="B247" s="54" t="s">
        <v>402</v>
      </c>
      <c r="C247" s="31">
        <v>4301060325</v>
      </c>
      <c r="D247" s="325">
        <v>4607091380897</v>
      </c>
      <c r="E247" s="326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28"/>
      <c r="P247" s="328"/>
      <c r="Q247" s="328"/>
      <c r="R247" s="326"/>
      <c r="S247" s="34"/>
      <c r="T247" s="34"/>
      <c r="U247" s="35" t="s">
        <v>65</v>
      </c>
      <c r="V247" s="312">
        <v>0</v>
      </c>
      <c r="W247" s="313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x14ac:dyDescent="0.2">
      <c r="A248" s="318"/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20"/>
      <c r="N248" s="321" t="s">
        <v>66</v>
      </c>
      <c r="O248" s="322"/>
      <c r="P248" s="322"/>
      <c r="Q248" s="322"/>
      <c r="R248" s="322"/>
      <c r="S248" s="322"/>
      <c r="T248" s="323"/>
      <c r="U248" s="37" t="s">
        <v>67</v>
      </c>
      <c r="V248" s="314">
        <f>IFERROR(V245/H245,"0")+IFERROR(V246/H246,"0")+IFERROR(V247/H247,"0")</f>
        <v>79.349816849816847</v>
      </c>
      <c r="W248" s="314">
        <f>IFERROR(W245/H245,"0")+IFERROR(W246/H246,"0")+IFERROR(W247/H247,"0")</f>
        <v>80</v>
      </c>
      <c r="X248" s="314">
        <f>IFERROR(IF(X245="",0,X245),"0")+IFERROR(IF(X246="",0,X246),"0")+IFERROR(IF(X247="",0,X247),"0")</f>
        <v>1.7399999999999998</v>
      </c>
      <c r="Y248" s="315"/>
      <c r="Z248" s="315"/>
    </row>
    <row r="249" spans="1:53" x14ac:dyDescent="0.2">
      <c r="A249" s="319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19"/>
      <c r="M249" s="320"/>
      <c r="N249" s="321" t="s">
        <v>66</v>
      </c>
      <c r="O249" s="322"/>
      <c r="P249" s="322"/>
      <c r="Q249" s="322"/>
      <c r="R249" s="322"/>
      <c r="S249" s="322"/>
      <c r="T249" s="323"/>
      <c r="U249" s="37" t="s">
        <v>65</v>
      </c>
      <c r="V249" s="314">
        <f>IFERROR(SUM(V245:V247),"0")</f>
        <v>635</v>
      </c>
      <c r="W249" s="314">
        <f>IFERROR(SUM(W245:W247),"0")</f>
        <v>640.20000000000005</v>
      </c>
      <c r="X249" s="37"/>
      <c r="Y249" s="315"/>
      <c r="Z249" s="315"/>
    </row>
    <row r="250" spans="1:53" ht="14.25" hidden="1" customHeight="1" x14ac:dyDescent="0.25">
      <c r="A250" s="324" t="s">
        <v>84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08"/>
      <c r="Z250" s="308"/>
    </row>
    <row r="251" spans="1:53" ht="16.5" hidden="1" customHeight="1" x14ac:dyDescent="0.25">
      <c r="A251" s="54" t="s">
        <v>403</v>
      </c>
      <c r="B251" s="54" t="s">
        <v>404</v>
      </c>
      <c r="C251" s="31">
        <v>4301030232</v>
      </c>
      <c r="D251" s="325">
        <v>4607091388374</v>
      </c>
      <c r="E251" s="326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11" t="s">
        <v>405</v>
      </c>
      <c r="O251" s="328"/>
      <c r="P251" s="328"/>
      <c r="Q251" s="328"/>
      <c r="R251" s="326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hidden="1" customHeight="1" x14ac:dyDescent="0.25">
      <c r="A252" s="54" t="s">
        <v>406</v>
      </c>
      <c r="B252" s="54" t="s">
        <v>407</v>
      </c>
      <c r="C252" s="31">
        <v>4301030235</v>
      </c>
      <c r="D252" s="325">
        <v>4607091388381</v>
      </c>
      <c r="E252" s="326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65" t="s">
        <v>408</v>
      </c>
      <c r="O252" s="328"/>
      <c r="P252" s="328"/>
      <c r="Q252" s="328"/>
      <c r="R252" s="326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5">
        <v>4607091388404</v>
      </c>
      <c r="E253" s="326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28"/>
      <c r="P253" s="328"/>
      <c r="Q253" s="328"/>
      <c r="R253" s="326"/>
      <c r="S253" s="34"/>
      <c r="T253" s="34"/>
      <c r="U253" s="35" t="s">
        <v>65</v>
      </c>
      <c r="V253" s="312">
        <v>79.050000000000011</v>
      </c>
      <c r="W253" s="313">
        <f>IFERROR(IF(V253="",0,CEILING((V253/$H253),1)*$H253),"")</f>
        <v>79.05</v>
      </c>
      <c r="X253" s="36">
        <f>IFERROR(IF(W253=0,"",ROUNDUP(W253/H253,0)*0.00753),"")</f>
        <v>0.23343</v>
      </c>
      <c r="Y253" s="56"/>
      <c r="Z253" s="57"/>
      <c r="AD253" s="58"/>
      <c r="BA253" s="201" t="s">
        <v>1</v>
      </c>
    </row>
    <row r="254" spans="1:53" x14ac:dyDescent="0.2">
      <c r="A254" s="318"/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20"/>
      <c r="N254" s="321" t="s">
        <v>66</v>
      </c>
      <c r="O254" s="322"/>
      <c r="P254" s="322"/>
      <c r="Q254" s="322"/>
      <c r="R254" s="322"/>
      <c r="S254" s="322"/>
      <c r="T254" s="323"/>
      <c r="U254" s="37" t="s">
        <v>67</v>
      </c>
      <c r="V254" s="314">
        <f>IFERROR(V251/H251,"0")+IFERROR(V252/H252,"0")+IFERROR(V253/H253,"0")</f>
        <v>31.000000000000007</v>
      </c>
      <c r="W254" s="314">
        <f>IFERROR(W251/H251,"0")+IFERROR(W252/H252,"0")+IFERROR(W253/H253,"0")</f>
        <v>31</v>
      </c>
      <c r="X254" s="314">
        <f>IFERROR(IF(X251="",0,X251),"0")+IFERROR(IF(X252="",0,X252),"0")+IFERROR(IF(X253="",0,X253),"0")</f>
        <v>0.23343</v>
      </c>
      <c r="Y254" s="315"/>
      <c r="Z254" s="315"/>
    </row>
    <row r="255" spans="1:53" x14ac:dyDescent="0.2">
      <c r="A255" s="319"/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20"/>
      <c r="N255" s="321" t="s">
        <v>66</v>
      </c>
      <c r="O255" s="322"/>
      <c r="P255" s="322"/>
      <c r="Q255" s="322"/>
      <c r="R255" s="322"/>
      <c r="S255" s="322"/>
      <c r="T255" s="323"/>
      <c r="U255" s="37" t="s">
        <v>65</v>
      </c>
      <c r="V255" s="314">
        <f>IFERROR(SUM(V251:V253),"0")</f>
        <v>79.050000000000011</v>
      </c>
      <c r="W255" s="314">
        <f>IFERROR(SUM(W251:W253),"0")</f>
        <v>79.05</v>
      </c>
      <c r="X255" s="37"/>
      <c r="Y255" s="315"/>
      <c r="Z255" s="315"/>
    </row>
    <row r="256" spans="1:53" ht="14.25" hidden="1" customHeight="1" x14ac:dyDescent="0.25">
      <c r="A256" s="324" t="s">
        <v>411</v>
      </c>
      <c r="B256" s="319"/>
      <c r="C256" s="319"/>
      <c r="D256" s="319"/>
      <c r="E256" s="319"/>
      <c r="F256" s="319"/>
      <c r="G256" s="319"/>
      <c r="H256" s="319"/>
      <c r="I256" s="319"/>
      <c r="J256" s="319"/>
      <c r="K256" s="319"/>
      <c r="L256" s="319"/>
      <c r="M256" s="319"/>
      <c r="N256" s="319"/>
      <c r="O256" s="319"/>
      <c r="P256" s="319"/>
      <c r="Q256" s="319"/>
      <c r="R256" s="319"/>
      <c r="S256" s="319"/>
      <c r="T256" s="319"/>
      <c r="U256" s="319"/>
      <c r="V256" s="319"/>
      <c r="W256" s="319"/>
      <c r="X256" s="319"/>
      <c r="Y256" s="308"/>
      <c r="Z256" s="308"/>
    </row>
    <row r="257" spans="1:53" ht="16.5" hidden="1" customHeight="1" x14ac:dyDescent="0.25">
      <c r="A257" s="54" t="s">
        <v>412</v>
      </c>
      <c r="B257" s="54" t="s">
        <v>413</v>
      </c>
      <c r="C257" s="31">
        <v>4301180007</v>
      </c>
      <c r="D257" s="325">
        <v>4680115881808</v>
      </c>
      <c r="E257" s="326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28"/>
      <c r="P257" s="328"/>
      <c r="Q257" s="328"/>
      <c r="R257" s="326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hidden="1" customHeight="1" x14ac:dyDescent="0.25">
      <c r="A258" s="54" t="s">
        <v>416</v>
      </c>
      <c r="B258" s="54" t="s">
        <v>417</v>
      </c>
      <c r="C258" s="31">
        <v>4301180006</v>
      </c>
      <c r="D258" s="325">
        <v>4680115881822</v>
      </c>
      <c r="E258" s="326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28"/>
      <c r="P258" s="328"/>
      <c r="Q258" s="328"/>
      <c r="R258" s="326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4301180001</v>
      </c>
      <c r="D259" s="325">
        <v>4680115880016</v>
      </c>
      <c r="E259" s="326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28"/>
      <c r="P259" s="328"/>
      <c r="Q259" s="328"/>
      <c r="R259" s="326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idden="1" x14ac:dyDescent="0.2">
      <c r="A260" s="31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19"/>
      <c r="M260" s="320"/>
      <c r="N260" s="321" t="s">
        <v>66</v>
      </c>
      <c r="O260" s="322"/>
      <c r="P260" s="322"/>
      <c r="Q260" s="322"/>
      <c r="R260" s="322"/>
      <c r="S260" s="322"/>
      <c r="T260" s="323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hidden="1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19"/>
      <c r="M261" s="320"/>
      <c r="N261" s="321" t="s">
        <v>66</v>
      </c>
      <c r="O261" s="322"/>
      <c r="P261" s="322"/>
      <c r="Q261" s="322"/>
      <c r="R261" s="322"/>
      <c r="S261" s="322"/>
      <c r="T261" s="323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hidden="1" customHeight="1" x14ac:dyDescent="0.25">
      <c r="A262" s="352" t="s">
        <v>420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19"/>
      <c r="Y262" s="307"/>
      <c r="Z262" s="307"/>
    </row>
    <row r="263" spans="1:53" ht="14.25" hidden="1" customHeight="1" x14ac:dyDescent="0.25">
      <c r="A263" s="324" t="s">
        <v>106</v>
      </c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19"/>
      <c r="M263" s="319"/>
      <c r="N263" s="319"/>
      <c r="O263" s="319"/>
      <c r="P263" s="319"/>
      <c r="Q263" s="319"/>
      <c r="R263" s="319"/>
      <c r="S263" s="319"/>
      <c r="T263" s="319"/>
      <c r="U263" s="319"/>
      <c r="V263" s="319"/>
      <c r="W263" s="319"/>
      <c r="X263" s="319"/>
      <c r="Y263" s="308"/>
      <c r="Z263" s="308"/>
    </row>
    <row r="264" spans="1:53" ht="27" hidden="1" customHeight="1" x14ac:dyDescent="0.25">
      <c r="A264" s="54" t="s">
        <v>421</v>
      </c>
      <c r="B264" s="54" t="s">
        <v>422</v>
      </c>
      <c r="C264" s="31">
        <v>4301011315</v>
      </c>
      <c r="D264" s="325">
        <v>4607091387421</v>
      </c>
      <c r="E264" s="326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28"/>
      <c r="P264" s="328"/>
      <c r="Q264" s="328"/>
      <c r="R264" s="326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hidden="1" customHeight="1" x14ac:dyDescent="0.25">
      <c r="A265" s="54" t="s">
        <v>421</v>
      </c>
      <c r="B265" s="54" t="s">
        <v>423</v>
      </c>
      <c r="C265" s="31">
        <v>4301011121</v>
      </c>
      <c r="D265" s="325">
        <v>4607091387421</v>
      </c>
      <c r="E265" s="326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2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28"/>
      <c r="P265" s="328"/>
      <c r="Q265" s="328"/>
      <c r="R265" s="326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424</v>
      </c>
      <c r="B266" s="54" t="s">
        <v>425</v>
      </c>
      <c r="C266" s="31">
        <v>4301011396</v>
      </c>
      <c r="D266" s="325">
        <v>4607091387452</v>
      </c>
      <c r="E266" s="326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28"/>
      <c r="P266" s="328"/>
      <c r="Q266" s="328"/>
      <c r="R266" s="326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424</v>
      </c>
      <c r="B267" s="54" t="s">
        <v>426</v>
      </c>
      <c r="C267" s="31">
        <v>4301011619</v>
      </c>
      <c r="D267" s="325">
        <v>4607091387452</v>
      </c>
      <c r="E267" s="326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55" t="s">
        <v>427</v>
      </c>
      <c r="O267" s="328"/>
      <c r="P267" s="328"/>
      <c r="Q267" s="328"/>
      <c r="R267" s="326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428</v>
      </c>
      <c r="B268" s="54" t="s">
        <v>429</v>
      </c>
      <c r="C268" s="31">
        <v>4301011313</v>
      </c>
      <c r="D268" s="325">
        <v>4607091385984</v>
      </c>
      <c r="E268" s="326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48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28"/>
      <c r="P268" s="328"/>
      <c r="Q268" s="328"/>
      <c r="R268" s="326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4301011316</v>
      </c>
      <c r="D269" s="325">
        <v>4607091387438</v>
      </c>
      <c r="E269" s="326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7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28"/>
      <c r="P269" s="328"/>
      <c r="Q269" s="328"/>
      <c r="R269" s="326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4301011318</v>
      </c>
      <c r="D270" s="325">
        <v>4607091387469</v>
      </c>
      <c r="E270" s="326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28"/>
      <c r="P270" s="328"/>
      <c r="Q270" s="328"/>
      <c r="R270" s="326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idden="1" x14ac:dyDescent="0.2">
      <c r="A271" s="318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20"/>
      <c r="N271" s="321" t="s">
        <v>66</v>
      </c>
      <c r="O271" s="322"/>
      <c r="P271" s="322"/>
      <c r="Q271" s="322"/>
      <c r="R271" s="322"/>
      <c r="S271" s="322"/>
      <c r="T271" s="323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hidden="1" x14ac:dyDescent="0.2">
      <c r="A272" s="319"/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20"/>
      <c r="N272" s="321" t="s">
        <v>66</v>
      </c>
      <c r="O272" s="322"/>
      <c r="P272" s="322"/>
      <c r="Q272" s="322"/>
      <c r="R272" s="322"/>
      <c r="S272" s="322"/>
      <c r="T272" s="323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hidden="1" customHeight="1" x14ac:dyDescent="0.25">
      <c r="A273" s="324" t="s">
        <v>60</v>
      </c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19"/>
      <c r="M273" s="319"/>
      <c r="N273" s="319"/>
      <c r="O273" s="319"/>
      <c r="P273" s="319"/>
      <c r="Q273" s="319"/>
      <c r="R273" s="319"/>
      <c r="S273" s="319"/>
      <c r="T273" s="319"/>
      <c r="U273" s="319"/>
      <c r="V273" s="319"/>
      <c r="W273" s="319"/>
      <c r="X273" s="319"/>
      <c r="Y273" s="308"/>
      <c r="Z273" s="308"/>
    </row>
    <row r="274" spans="1:53" ht="27" hidden="1" customHeight="1" x14ac:dyDescent="0.25">
      <c r="A274" s="54" t="s">
        <v>434</v>
      </c>
      <c r="B274" s="54" t="s">
        <v>435</v>
      </c>
      <c r="C274" s="31">
        <v>4301031154</v>
      </c>
      <c r="D274" s="325">
        <v>4607091387292</v>
      </c>
      <c r="E274" s="326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28"/>
      <c r="P274" s="328"/>
      <c r="Q274" s="328"/>
      <c r="R274" s="326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hidden="1" customHeight="1" x14ac:dyDescent="0.25">
      <c r="A275" s="54" t="s">
        <v>436</v>
      </c>
      <c r="B275" s="54" t="s">
        <v>437</v>
      </c>
      <c r="C275" s="31">
        <v>4301031155</v>
      </c>
      <c r="D275" s="325">
        <v>4607091387315</v>
      </c>
      <c r="E275" s="326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28"/>
      <c r="P275" s="328"/>
      <c r="Q275" s="328"/>
      <c r="R275" s="326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idden="1" x14ac:dyDescent="0.2">
      <c r="A276" s="31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19"/>
      <c r="M276" s="320"/>
      <c r="N276" s="321" t="s">
        <v>66</v>
      </c>
      <c r="O276" s="322"/>
      <c r="P276" s="322"/>
      <c r="Q276" s="322"/>
      <c r="R276" s="322"/>
      <c r="S276" s="322"/>
      <c r="T276" s="323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hidden="1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19"/>
      <c r="M277" s="320"/>
      <c r="N277" s="321" t="s">
        <v>66</v>
      </c>
      <c r="O277" s="322"/>
      <c r="P277" s="322"/>
      <c r="Q277" s="322"/>
      <c r="R277" s="322"/>
      <c r="S277" s="322"/>
      <c r="T277" s="323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hidden="1" customHeight="1" x14ac:dyDescent="0.25">
      <c r="A278" s="352" t="s">
        <v>438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19"/>
      <c r="Y278" s="307"/>
      <c r="Z278" s="307"/>
    </row>
    <row r="279" spans="1:53" ht="14.25" hidden="1" customHeight="1" x14ac:dyDescent="0.25">
      <c r="A279" s="324" t="s">
        <v>60</v>
      </c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19"/>
      <c r="M279" s="319"/>
      <c r="N279" s="319"/>
      <c r="O279" s="319"/>
      <c r="P279" s="319"/>
      <c r="Q279" s="319"/>
      <c r="R279" s="319"/>
      <c r="S279" s="319"/>
      <c r="T279" s="319"/>
      <c r="U279" s="319"/>
      <c r="V279" s="319"/>
      <c r="W279" s="319"/>
      <c r="X279" s="319"/>
      <c r="Y279" s="308"/>
      <c r="Z279" s="308"/>
    </row>
    <row r="280" spans="1:53" ht="27" hidden="1" customHeight="1" x14ac:dyDescent="0.25">
      <c r="A280" s="54" t="s">
        <v>439</v>
      </c>
      <c r="B280" s="54" t="s">
        <v>440</v>
      </c>
      <c r="C280" s="31">
        <v>4301031066</v>
      </c>
      <c r="D280" s="325">
        <v>4607091383836</v>
      </c>
      <c r="E280" s="326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28"/>
      <c r="P280" s="328"/>
      <c r="Q280" s="328"/>
      <c r="R280" s="326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hidden="1" x14ac:dyDescent="0.2">
      <c r="A281" s="318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20"/>
      <c r="N281" s="321" t="s">
        <v>66</v>
      </c>
      <c r="O281" s="322"/>
      <c r="P281" s="322"/>
      <c r="Q281" s="322"/>
      <c r="R281" s="322"/>
      <c r="S281" s="322"/>
      <c r="T281" s="323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hidden="1" x14ac:dyDescent="0.2">
      <c r="A282" s="319"/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20"/>
      <c r="N282" s="321" t="s">
        <v>66</v>
      </c>
      <c r="O282" s="322"/>
      <c r="P282" s="322"/>
      <c r="Q282" s="322"/>
      <c r="R282" s="322"/>
      <c r="S282" s="322"/>
      <c r="T282" s="323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hidden="1" customHeight="1" x14ac:dyDescent="0.25">
      <c r="A283" s="324" t="s">
        <v>68</v>
      </c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19"/>
      <c r="M283" s="319"/>
      <c r="N283" s="319"/>
      <c r="O283" s="319"/>
      <c r="P283" s="319"/>
      <c r="Q283" s="319"/>
      <c r="R283" s="319"/>
      <c r="S283" s="319"/>
      <c r="T283" s="319"/>
      <c r="U283" s="319"/>
      <c r="V283" s="319"/>
      <c r="W283" s="319"/>
      <c r="X283" s="319"/>
      <c r="Y283" s="308"/>
      <c r="Z283" s="308"/>
    </row>
    <row r="284" spans="1:53" ht="27" hidden="1" customHeight="1" x14ac:dyDescent="0.25">
      <c r="A284" s="54" t="s">
        <v>441</v>
      </c>
      <c r="B284" s="54" t="s">
        <v>442</v>
      </c>
      <c r="C284" s="31">
        <v>4301051142</v>
      </c>
      <c r="D284" s="325">
        <v>4607091387919</v>
      </c>
      <c r="E284" s="326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3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28"/>
      <c r="P284" s="328"/>
      <c r="Q284" s="328"/>
      <c r="R284" s="326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hidden="1" x14ac:dyDescent="0.2">
      <c r="A285" s="318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20"/>
      <c r="N285" s="321" t="s">
        <v>66</v>
      </c>
      <c r="O285" s="322"/>
      <c r="P285" s="322"/>
      <c r="Q285" s="322"/>
      <c r="R285" s="322"/>
      <c r="S285" s="322"/>
      <c r="T285" s="323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hidden="1" x14ac:dyDescent="0.2">
      <c r="A286" s="319"/>
      <c r="B286" s="319"/>
      <c r="C286" s="319"/>
      <c r="D286" s="319"/>
      <c r="E286" s="319"/>
      <c r="F286" s="319"/>
      <c r="G286" s="319"/>
      <c r="H286" s="319"/>
      <c r="I286" s="319"/>
      <c r="J286" s="319"/>
      <c r="K286" s="319"/>
      <c r="L286" s="319"/>
      <c r="M286" s="320"/>
      <c r="N286" s="321" t="s">
        <v>66</v>
      </c>
      <c r="O286" s="322"/>
      <c r="P286" s="322"/>
      <c r="Q286" s="322"/>
      <c r="R286" s="322"/>
      <c r="S286" s="322"/>
      <c r="T286" s="323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hidden="1" customHeight="1" x14ac:dyDescent="0.25">
      <c r="A287" s="324" t="s">
        <v>220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19"/>
      <c r="Y287" s="308"/>
      <c r="Z287" s="308"/>
    </row>
    <row r="288" spans="1:53" ht="27" hidden="1" customHeight="1" x14ac:dyDescent="0.25">
      <c r="A288" s="54" t="s">
        <v>443</v>
      </c>
      <c r="B288" s="54" t="s">
        <v>444</v>
      </c>
      <c r="C288" s="31">
        <v>4301060324</v>
      </c>
      <c r="D288" s="325">
        <v>4607091388831</v>
      </c>
      <c r="E288" s="326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60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28"/>
      <c r="P288" s="328"/>
      <c r="Q288" s="328"/>
      <c r="R288" s="326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hidden="1" x14ac:dyDescent="0.2">
      <c r="A289" s="318"/>
      <c r="B289" s="319"/>
      <c r="C289" s="319"/>
      <c r="D289" s="319"/>
      <c r="E289" s="319"/>
      <c r="F289" s="319"/>
      <c r="G289" s="319"/>
      <c r="H289" s="319"/>
      <c r="I289" s="319"/>
      <c r="J289" s="319"/>
      <c r="K289" s="319"/>
      <c r="L289" s="319"/>
      <c r="M289" s="320"/>
      <c r="N289" s="321" t="s">
        <v>66</v>
      </c>
      <c r="O289" s="322"/>
      <c r="P289" s="322"/>
      <c r="Q289" s="322"/>
      <c r="R289" s="322"/>
      <c r="S289" s="322"/>
      <c r="T289" s="323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hidden="1" x14ac:dyDescent="0.2">
      <c r="A290" s="319"/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20"/>
      <c r="N290" s="321" t="s">
        <v>66</v>
      </c>
      <c r="O290" s="322"/>
      <c r="P290" s="322"/>
      <c r="Q290" s="322"/>
      <c r="R290" s="322"/>
      <c r="S290" s="322"/>
      <c r="T290" s="323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hidden="1" customHeight="1" x14ac:dyDescent="0.25">
      <c r="A291" s="324" t="s">
        <v>84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19"/>
      <c r="Y291" s="308"/>
      <c r="Z291" s="308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5">
        <v>4607091383102</v>
      </c>
      <c r="E292" s="326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28"/>
      <c r="P292" s="328"/>
      <c r="Q292" s="328"/>
      <c r="R292" s="326"/>
      <c r="S292" s="34"/>
      <c r="T292" s="34"/>
      <c r="U292" s="35" t="s">
        <v>65</v>
      </c>
      <c r="V292" s="312">
        <v>9.3500000000000014</v>
      </c>
      <c r="W292" s="313">
        <f>IFERROR(IF(V292="",0,CEILING((V292/$H292),1)*$H292),"")</f>
        <v>10.199999999999999</v>
      </c>
      <c r="X292" s="36">
        <f>IFERROR(IF(W292=0,"",ROUNDUP(W292/H292,0)*0.00753),"")</f>
        <v>3.0120000000000001E-2</v>
      </c>
      <c r="Y292" s="56"/>
      <c r="Z292" s="57"/>
      <c r="AD292" s="58"/>
      <c r="BA292" s="217" t="s">
        <v>1</v>
      </c>
    </row>
    <row r="293" spans="1:53" x14ac:dyDescent="0.2">
      <c r="A293" s="318"/>
      <c r="B293" s="319"/>
      <c r="C293" s="319"/>
      <c r="D293" s="319"/>
      <c r="E293" s="319"/>
      <c r="F293" s="319"/>
      <c r="G293" s="319"/>
      <c r="H293" s="319"/>
      <c r="I293" s="319"/>
      <c r="J293" s="319"/>
      <c r="K293" s="319"/>
      <c r="L293" s="319"/>
      <c r="M293" s="320"/>
      <c r="N293" s="321" t="s">
        <v>66</v>
      </c>
      <c r="O293" s="322"/>
      <c r="P293" s="322"/>
      <c r="Q293" s="322"/>
      <c r="R293" s="322"/>
      <c r="S293" s="322"/>
      <c r="T293" s="323"/>
      <c r="U293" s="37" t="s">
        <v>67</v>
      </c>
      <c r="V293" s="314">
        <f>IFERROR(V292/H292,"0")</f>
        <v>3.6666666666666674</v>
      </c>
      <c r="W293" s="314">
        <f>IFERROR(W292/H292,"0")</f>
        <v>4</v>
      </c>
      <c r="X293" s="314">
        <f>IFERROR(IF(X292="",0,X292),"0")</f>
        <v>3.0120000000000001E-2</v>
      </c>
      <c r="Y293" s="315"/>
      <c r="Z293" s="315"/>
    </row>
    <row r="294" spans="1:53" x14ac:dyDescent="0.2">
      <c r="A294" s="319"/>
      <c r="B294" s="319"/>
      <c r="C294" s="319"/>
      <c r="D294" s="319"/>
      <c r="E294" s="319"/>
      <c r="F294" s="319"/>
      <c r="G294" s="319"/>
      <c r="H294" s="319"/>
      <c r="I294" s="319"/>
      <c r="J294" s="319"/>
      <c r="K294" s="319"/>
      <c r="L294" s="319"/>
      <c r="M294" s="320"/>
      <c r="N294" s="321" t="s">
        <v>66</v>
      </c>
      <c r="O294" s="322"/>
      <c r="P294" s="322"/>
      <c r="Q294" s="322"/>
      <c r="R294" s="322"/>
      <c r="S294" s="322"/>
      <c r="T294" s="323"/>
      <c r="U294" s="37" t="s">
        <v>65</v>
      </c>
      <c r="V294" s="314">
        <f>IFERROR(SUM(V292:V292),"0")</f>
        <v>9.3500000000000014</v>
      </c>
      <c r="W294" s="314">
        <f>IFERROR(SUM(W292:W292),"0")</f>
        <v>10.199999999999999</v>
      </c>
      <c r="X294" s="37"/>
      <c r="Y294" s="315"/>
      <c r="Z294" s="315"/>
    </row>
    <row r="295" spans="1:53" ht="27.75" hidden="1" customHeight="1" x14ac:dyDescent="0.2">
      <c r="A295" s="316" t="s">
        <v>447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17"/>
      <c r="Y295" s="48"/>
      <c r="Z295" s="48"/>
    </row>
    <row r="296" spans="1:53" ht="16.5" hidden="1" customHeight="1" x14ac:dyDescent="0.25">
      <c r="A296" s="352" t="s">
        <v>448</v>
      </c>
      <c r="B296" s="319"/>
      <c r="C296" s="319"/>
      <c r="D296" s="319"/>
      <c r="E296" s="319"/>
      <c r="F296" s="319"/>
      <c r="G296" s="319"/>
      <c r="H296" s="319"/>
      <c r="I296" s="319"/>
      <c r="J296" s="319"/>
      <c r="K296" s="319"/>
      <c r="L296" s="319"/>
      <c r="M296" s="319"/>
      <c r="N296" s="319"/>
      <c r="O296" s="319"/>
      <c r="P296" s="319"/>
      <c r="Q296" s="319"/>
      <c r="R296" s="319"/>
      <c r="S296" s="319"/>
      <c r="T296" s="319"/>
      <c r="U296" s="319"/>
      <c r="V296" s="319"/>
      <c r="W296" s="319"/>
      <c r="X296" s="319"/>
      <c r="Y296" s="307"/>
      <c r="Z296" s="307"/>
    </row>
    <row r="297" spans="1:53" ht="14.25" hidden="1" customHeight="1" x14ac:dyDescent="0.25">
      <c r="A297" s="324" t="s">
        <v>106</v>
      </c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19"/>
      <c r="M297" s="319"/>
      <c r="N297" s="319"/>
      <c r="O297" s="319"/>
      <c r="P297" s="319"/>
      <c r="Q297" s="319"/>
      <c r="R297" s="319"/>
      <c r="S297" s="319"/>
      <c r="T297" s="319"/>
      <c r="U297" s="319"/>
      <c r="V297" s="319"/>
      <c r="W297" s="319"/>
      <c r="X297" s="319"/>
      <c r="Y297" s="308"/>
      <c r="Z297" s="308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5">
        <v>4607091383997</v>
      </c>
      <c r="E298" s="326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28"/>
      <c r="P298" s="328"/>
      <c r="Q298" s="328"/>
      <c r="R298" s="326"/>
      <c r="S298" s="34"/>
      <c r="T298" s="34"/>
      <c r="U298" s="35" t="s">
        <v>65</v>
      </c>
      <c r="V298" s="312">
        <v>2200</v>
      </c>
      <c r="W298" s="313">
        <f t="shared" ref="W298:W305" si="15">IFERROR(IF(V298="",0,CEILING((V298/$H298),1)*$H298),"")</f>
        <v>2205</v>
      </c>
      <c r="X298" s="36">
        <f>IFERROR(IF(W298=0,"",ROUNDUP(W298/H298,0)*0.02175),"")</f>
        <v>3.1972499999999999</v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449</v>
      </c>
      <c r="B299" s="54" t="s">
        <v>451</v>
      </c>
      <c r="C299" s="31">
        <v>4301011239</v>
      </c>
      <c r="D299" s="325">
        <v>4607091383997</v>
      </c>
      <c r="E299" s="326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28"/>
      <c r="P299" s="328"/>
      <c r="Q299" s="328"/>
      <c r="R299" s="326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5">
        <v>4607091384130</v>
      </c>
      <c r="E300" s="326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8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28"/>
      <c r="P300" s="328"/>
      <c r="Q300" s="328"/>
      <c r="R300" s="326"/>
      <c r="S300" s="34"/>
      <c r="T300" s="34"/>
      <c r="U300" s="35" t="s">
        <v>65</v>
      </c>
      <c r="V300" s="312">
        <v>1550</v>
      </c>
      <c r="W300" s="313">
        <f t="shared" si="15"/>
        <v>1560</v>
      </c>
      <c r="X300" s="36">
        <f>IFERROR(IF(W300=0,"",ROUNDUP(W300/H300,0)*0.02175),"")</f>
        <v>2.262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452</v>
      </c>
      <c r="B301" s="54" t="s">
        <v>454</v>
      </c>
      <c r="C301" s="31">
        <v>4301011240</v>
      </c>
      <c r="D301" s="325">
        <v>4607091384130</v>
      </c>
      <c r="E301" s="326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28"/>
      <c r="P301" s="328"/>
      <c r="Q301" s="328"/>
      <c r="R301" s="326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5">
        <v>4607091384147</v>
      </c>
      <c r="E302" s="326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28"/>
      <c r="P302" s="328"/>
      <c r="Q302" s="328"/>
      <c r="R302" s="326"/>
      <c r="S302" s="34"/>
      <c r="T302" s="34"/>
      <c r="U302" s="35" t="s">
        <v>65</v>
      </c>
      <c r="V302" s="312">
        <v>600</v>
      </c>
      <c r="W302" s="313">
        <f t="shared" si="15"/>
        <v>600</v>
      </c>
      <c r="X302" s="36">
        <f>IFERROR(IF(W302=0,"",ROUNDUP(W302/H302,0)*0.02175),"")</f>
        <v>0.86999999999999988</v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455</v>
      </c>
      <c r="B303" s="54" t="s">
        <v>457</v>
      </c>
      <c r="C303" s="31">
        <v>4301011238</v>
      </c>
      <c r="D303" s="325">
        <v>4607091384147</v>
      </c>
      <c r="E303" s="326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84" t="s">
        <v>458</v>
      </c>
      <c r="O303" s="328"/>
      <c r="P303" s="328"/>
      <c r="Q303" s="328"/>
      <c r="R303" s="326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459</v>
      </c>
      <c r="B304" s="54" t="s">
        <v>460</v>
      </c>
      <c r="C304" s="31">
        <v>4301011327</v>
      </c>
      <c r="D304" s="325">
        <v>4607091384154</v>
      </c>
      <c r="E304" s="326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28"/>
      <c r="P304" s="328"/>
      <c r="Q304" s="328"/>
      <c r="R304" s="326"/>
      <c r="S304" s="34"/>
      <c r="T304" s="34"/>
      <c r="U304" s="35" t="s">
        <v>65</v>
      </c>
      <c r="V304" s="312">
        <v>0</v>
      </c>
      <c r="W304" s="313">
        <f t="shared" si="15"/>
        <v>0</v>
      </c>
      <c r="X304" s="36" t="str">
        <f>IFERROR(IF(W304=0,"",ROUNDUP(W304/H304,0)*0.00937),"")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4301011332</v>
      </c>
      <c r="D305" s="325">
        <v>4607091384161</v>
      </c>
      <c r="E305" s="326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28"/>
      <c r="P305" s="328"/>
      <c r="Q305" s="328"/>
      <c r="R305" s="326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1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19"/>
      <c r="M306" s="320"/>
      <c r="N306" s="321" t="s">
        <v>66</v>
      </c>
      <c r="O306" s="322"/>
      <c r="P306" s="322"/>
      <c r="Q306" s="322"/>
      <c r="R306" s="322"/>
      <c r="S306" s="322"/>
      <c r="T306" s="323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290</v>
      </c>
      <c r="W306" s="314">
        <f>IFERROR(W298/H298,"0")+IFERROR(W299/H299,"0")+IFERROR(W300/H300,"0")+IFERROR(W301/H301,"0")+IFERROR(W302/H302,"0")+IFERROR(W303/H303,"0")+IFERROR(W304/H304,"0")+IFERROR(W305/H305,"0")</f>
        <v>291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6.32925</v>
      </c>
      <c r="Y306" s="315"/>
      <c r="Z306" s="315"/>
    </row>
    <row r="307" spans="1:53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20"/>
      <c r="N307" s="321" t="s">
        <v>66</v>
      </c>
      <c r="O307" s="322"/>
      <c r="P307" s="322"/>
      <c r="Q307" s="322"/>
      <c r="R307" s="322"/>
      <c r="S307" s="322"/>
      <c r="T307" s="323"/>
      <c r="U307" s="37" t="s">
        <v>65</v>
      </c>
      <c r="V307" s="314">
        <f>IFERROR(SUM(V298:V305),"0")</f>
        <v>4350</v>
      </c>
      <c r="W307" s="314">
        <f>IFERROR(SUM(W298:W305),"0")</f>
        <v>4365</v>
      </c>
      <c r="X307" s="37"/>
      <c r="Y307" s="315"/>
      <c r="Z307" s="315"/>
    </row>
    <row r="308" spans="1:53" ht="14.25" hidden="1" customHeight="1" x14ac:dyDescent="0.25">
      <c r="A308" s="324" t="s">
        <v>98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19"/>
      <c r="Y308" s="308"/>
      <c r="Z308" s="308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5">
        <v>4607091383980</v>
      </c>
      <c r="E309" s="326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28"/>
      <c r="P309" s="328"/>
      <c r="Q309" s="328"/>
      <c r="R309" s="326"/>
      <c r="S309" s="34"/>
      <c r="T309" s="34"/>
      <c r="U309" s="35" t="s">
        <v>65</v>
      </c>
      <c r="V309" s="312">
        <v>750</v>
      </c>
      <c r="W309" s="313">
        <f>IFERROR(IF(V309="",0,CEILING((V309/$H309),1)*$H309),"")</f>
        <v>750</v>
      </c>
      <c r="X309" s="36">
        <f>IFERROR(IF(W309=0,"",ROUNDUP(W309/H309,0)*0.02175),"")</f>
        <v>1.0874999999999999</v>
      </c>
      <c r="Y309" s="56"/>
      <c r="Z309" s="57"/>
      <c r="AD309" s="58"/>
      <c r="BA309" s="226" t="s">
        <v>1</v>
      </c>
    </row>
    <row r="310" spans="1:53" ht="16.5" hidden="1" customHeight="1" x14ac:dyDescent="0.25">
      <c r="A310" s="54" t="s">
        <v>465</v>
      </c>
      <c r="B310" s="54" t="s">
        <v>466</v>
      </c>
      <c r="C310" s="31">
        <v>4301020270</v>
      </c>
      <c r="D310" s="325">
        <v>4680115883314</v>
      </c>
      <c r="E310" s="326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504" t="s">
        <v>467</v>
      </c>
      <c r="O310" s="328"/>
      <c r="P310" s="328"/>
      <c r="Q310" s="328"/>
      <c r="R310" s="326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hidden="1" customHeight="1" x14ac:dyDescent="0.25">
      <c r="A311" s="54" t="s">
        <v>468</v>
      </c>
      <c r="B311" s="54" t="s">
        <v>469</v>
      </c>
      <c r="C311" s="31">
        <v>4301020179</v>
      </c>
      <c r="D311" s="325">
        <v>4607091384178</v>
      </c>
      <c r="E311" s="326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28"/>
      <c r="P311" s="328"/>
      <c r="Q311" s="328"/>
      <c r="R311" s="326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18"/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20"/>
      <c r="N312" s="321" t="s">
        <v>66</v>
      </c>
      <c r="O312" s="322"/>
      <c r="P312" s="322"/>
      <c r="Q312" s="322"/>
      <c r="R312" s="322"/>
      <c r="S312" s="322"/>
      <c r="T312" s="323"/>
      <c r="U312" s="37" t="s">
        <v>67</v>
      </c>
      <c r="V312" s="314">
        <f>IFERROR(V309/H309,"0")+IFERROR(V310/H310,"0")+IFERROR(V311/H311,"0")</f>
        <v>50</v>
      </c>
      <c r="W312" s="314">
        <f>IFERROR(W309/H309,"0")+IFERROR(W310/H310,"0")+IFERROR(W311/H311,"0")</f>
        <v>50</v>
      </c>
      <c r="X312" s="314">
        <f>IFERROR(IF(X309="",0,X309),"0")+IFERROR(IF(X310="",0,X310),"0")+IFERROR(IF(X311="",0,X311),"0")</f>
        <v>1.0874999999999999</v>
      </c>
      <c r="Y312" s="315"/>
      <c r="Z312" s="315"/>
    </row>
    <row r="313" spans="1:53" x14ac:dyDescent="0.2">
      <c r="A313" s="319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20"/>
      <c r="N313" s="321" t="s">
        <v>66</v>
      </c>
      <c r="O313" s="322"/>
      <c r="P313" s="322"/>
      <c r="Q313" s="322"/>
      <c r="R313" s="322"/>
      <c r="S313" s="322"/>
      <c r="T313" s="323"/>
      <c r="U313" s="37" t="s">
        <v>65</v>
      </c>
      <c r="V313" s="314">
        <f>IFERROR(SUM(V309:V311),"0")</f>
        <v>750</v>
      </c>
      <c r="W313" s="314">
        <f>IFERROR(SUM(W309:W311),"0")</f>
        <v>750</v>
      </c>
      <c r="X313" s="37"/>
      <c r="Y313" s="315"/>
      <c r="Z313" s="315"/>
    </row>
    <row r="314" spans="1:53" ht="14.25" hidden="1" customHeight="1" x14ac:dyDescent="0.25">
      <c r="A314" s="324" t="s">
        <v>68</v>
      </c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19"/>
      <c r="M314" s="319"/>
      <c r="N314" s="319"/>
      <c r="O314" s="319"/>
      <c r="P314" s="319"/>
      <c r="Q314" s="319"/>
      <c r="R314" s="319"/>
      <c r="S314" s="319"/>
      <c r="T314" s="319"/>
      <c r="U314" s="319"/>
      <c r="V314" s="319"/>
      <c r="W314" s="319"/>
      <c r="X314" s="319"/>
      <c r="Y314" s="308"/>
      <c r="Z314" s="308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5">
        <v>4607091384260</v>
      </c>
      <c r="E315" s="326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3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28"/>
      <c r="P315" s="328"/>
      <c r="Q315" s="328"/>
      <c r="R315" s="326"/>
      <c r="S315" s="34"/>
      <c r="T315" s="34"/>
      <c r="U315" s="35" t="s">
        <v>65</v>
      </c>
      <c r="V315" s="312">
        <v>155</v>
      </c>
      <c r="W315" s="313">
        <f>IFERROR(IF(V315="",0,CEILING((V315/$H315),1)*$H315),"")</f>
        <v>156</v>
      </c>
      <c r="X315" s="36">
        <f>IFERROR(IF(W315=0,"",ROUNDUP(W315/H315,0)*0.02175),"")</f>
        <v>0.43499999999999994</v>
      </c>
      <c r="Y315" s="56"/>
      <c r="Z315" s="57"/>
      <c r="AD315" s="58"/>
      <c r="BA315" s="229" t="s">
        <v>1</v>
      </c>
    </row>
    <row r="316" spans="1:53" x14ac:dyDescent="0.2">
      <c r="A316" s="318"/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20"/>
      <c r="N316" s="321" t="s">
        <v>66</v>
      </c>
      <c r="O316" s="322"/>
      <c r="P316" s="322"/>
      <c r="Q316" s="322"/>
      <c r="R316" s="322"/>
      <c r="S316" s="322"/>
      <c r="T316" s="323"/>
      <c r="U316" s="37" t="s">
        <v>67</v>
      </c>
      <c r="V316" s="314">
        <f>IFERROR(V315/H315,"0")</f>
        <v>19.871794871794872</v>
      </c>
      <c r="W316" s="314">
        <f>IFERROR(W315/H315,"0")</f>
        <v>20</v>
      </c>
      <c r="X316" s="314">
        <f>IFERROR(IF(X315="",0,X315),"0")</f>
        <v>0.43499999999999994</v>
      </c>
      <c r="Y316" s="315"/>
      <c r="Z316" s="315"/>
    </row>
    <row r="317" spans="1:53" x14ac:dyDescent="0.2">
      <c r="A317" s="319"/>
      <c r="B317" s="319"/>
      <c r="C317" s="319"/>
      <c r="D317" s="319"/>
      <c r="E317" s="319"/>
      <c r="F317" s="319"/>
      <c r="G317" s="319"/>
      <c r="H317" s="319"/>
      <c r="I317" s="319"/>
      <c r="J317" s="319"/>
      <c r="K317" s="319"/>
      <c r="L317" s="319"/>
      <c r="M317" s="320"/>
      <c r="N317" s="321" t="s">
        <v>66</v>
      </c>
      <c r="O317" s="322"/>
      <c r="P317" s="322"/>
      <c r="Q317" s="322"/>
      <c r="R317" s="322"/>
      <c r="S317" s="322"/>
      <c r="T317" s="323"/>
      <c r="U317" s="37" t="s">
        <v>65</v>
      </c>
      <c r="V317" s="314">
        <f>IFERROR(SUM(V315:V315),"0")</f>
        <v>155</v>
      </c>
      <c r="W317" s="314">
        <f>IFERROR(SUM(W315:W315),"0")</f>
        <v>156</v>
      </c>
      <c r="X317" s="37"/>
      <c r="Y317" s="315"/>
      <c r="Z317" s="315"/>
    </row>
    <row r="318" spans="1:53" ht="14.25" hidden="1" customHeight="1" x14ac:dyDescent="0.25">
      <c r="A318" s="324" t="s">
        <v>220</v>
      </c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19"/>
      <c r="M318" s="319"/>
      <c r="N318" s="319"/>
      <c r="O318" s="319"/>
      <c r="P318" s="319"/>
      <c r="Q318" s="319"/>
      <c r="R318" s="319"/>
      <c r="S318" s="319"/>
      <c r="T318" s="319"/>
      <c r="U318" s="319"/>
      <c r="V318" s="319"/>
      <c r="W318" s="319"/>
      <c r="X318" s="319"/>
      <c r="Y318" s="308"/>
      <c r="Z318" s="308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5">
        <v>4607091384673</v>
      </c>
      <c r="E319" s="326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28"/>
      <c r="P319" s="328"/>
      <c r="Q319" s="328"/>
      <c r="R319" s="326"/>
      <c r="S319" s="34"/>
      <c r="T319" s="34"/>
      <c r="U319" s="35" t="s">
        <v>65</v>
      </c>
      <c r="V319" s="312">
        <v>160</v>
      </c>
      <c r="W319" s="313">
        <f>IFERROR(IF(V319="",0,CEILING((V319/$H319),1)*$H319),"")</f>
        <v>163.79999999999998</v>
      </c>
      <c r="X319" s="36">
        <f>IFERROR(IF(W319=0,"",ROUNDUP(W319/H319,0)*0.02175),"")</f>
        <v>0.45674999999999999</v>
      </c>
      <c r="Y319" s="56"/>
      <c r="Z319" s="57"/>
      <c r="AD319" s="58"/>
      <c r="BA319" s="230" t="s">
        <v>1</v>
      </c>
    </row>
    <row r="320" spans="1:53" x14ac:dyDescent="0.2">
      <c r="A320" s="318"/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20"/>
      <c r="N320" s="321" t="s">
        <v>66</v>
      </c>
      <c r="O320" s="322"/>
      <c r="P320" s="322"/>
      <c r="Q320" s="322"/>
      <c r="R320" s="322"/>
      <c r="S320" s="322"/>
      <c r="T320" s="323"/>
      <c r="U320" s="37" t="s">
        <v>67</v>
      </c>
      <c r="V320" s="314">
        <f>IFERROR(V319/H319,"0")</f>
        <v>20.512820512820515</v>
      </c>
      <c r="W320" s="314">
        <f>IFERROR(W319/H319,"0")</f>
        <v>21</v>
      </c>
      <c r="X320" s="314">
        <f>IFERROR(IF(X319="",0,X319),"0")</f>
        <v>0.45674999999999999</v>
      </c>
      <c r="Y320" s="315"/>
      <c r="Z320" s="315"/>
    </row>
    <row r="321" spans="1:53" x14ac:dyDescent="0.2">
      <c r="A321" s="319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19"/>
      <c r="M321" s="320"/>
      <c r="N321" s="321" t="s">
        <v>66</v>
      </c>
      <c r="O321" s="322"/>
      <c r="P321" s="322"/>
      <c r="Q321" s="322"/>
      <c r="R321" s="322"/>
      <c r="S321" s="322"/>
      <c r="T321" s="323"/>
      <c r="U321" s="37" t="s">
        <v>65</v>
      </c>
      <c r="V321" s="314">
        <f>IFERROR(SUM(V319:V319),"0")</f>
        <v>160</v>
      </c>
      <c r="W321" s="314">
        <f>IFERROR(SUM(W319:W319),"0")</f>
        <v>163.79999999999998</v>
      </c>
      <c r="X321" s="37"/>
      <c r="Y321" s="315"/>
      <c r="Z321" s="315"/>
    </row>
    <row r="322" spans="1:53" ht="16.5" hidden="1" customHeight="1" x14ac:dyDescent="0.25">
      <c r="A322" s="352" t="s">
        <v>474</v>
      </c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19"/>
      <c r="M322" s="319"/>
      <c r="N322" s="319"/>
      <c r="O322" s="319"/>
      <c r="P322" s="319"/>
      <c r="Q322" s="319"/>
      <c r="R322" s="319"/>
      <c r="S322" s="319"/>
      <c r="T322" s="319"/>
      <c r="U322" s="319"/>
      <c r="V322" s="319"/>
      <c r="W322" s="319"/>
      <c r="X322" s="319"/>
      <c r="Y322" s="307"/>
      <c r="Z322" s="307"/>
    </row>
    <row r="323" spans="1:53" ht="14.25" hidden="1" customHeight="1" x14ac:dyDescent="0.25">
      <c r="A323" s="324" t="s">
        <v>106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19"/>
      <c r="Y323" s="308"/>
      <c r="Z323" s="308"/>
    </row>
    <row r="324" spans="1:53" ht="27" hidden="1" customHeight="1" x14ac:dyDescent="0.25">
      <c r="A324" s="54" t="s">
        <v>475</v>
      </c>
      <c r="B324" s="54" t="s">
        <v>476</v>
      </c>
      <c r="C324" s="31">
        <v>4301011324</v>
      </c>
      <c r="D324" s="325">
        <v>4607091384185</v>
      </c>
      <c r="E324" s="326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28"/>
      <c r="P324" s="328"/>
      <c r="Q324" s="328"/>
      <c r="R324" s="326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hidden="1" customHeight="1" x14ac:dyDescent="0.25">
      <c r="A325" s="54" t="s">
        <v>477</v>
      </c>
      <c r="B325" s="54" t="s">
        <v>478</v>
      </c>
      <c r="C325" s="31">
        <v>4301011312</v>
      </c>
      <c r="D325" s="325">
        <v>4607091384192</v>
      </c>
      <c r="E325" s="326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28"/>
      <c r="P325" s="328"/>
      <c r="Q325" s="328"/>
      <c r="R325" s="326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hidden="1" customHeight="1" x14ac:dyDescent="0.25">
      <c r="A326" s="54" t="s">
        <v>479</v>
      </c>
      <c r="B326" s="54" t="s">
        <v>480</v>
      </c>
      <c r="C326" s="31">
        <v>4301011483</v>
      </c>
      <c r="D326" s="325">
        <v>4680115881907</v>
      </c>
      <c r="E326" s="326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5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28"/>
      <c r="P326" s="328"/>
      <c r="Q326" s="328"/>
      <c r="R326" s="326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481</v>
      </c>
      <c r="B327" s="54" t="s">
        <v>482</v>
      </c>
      <c r="C327" s="31">
        <v>4301011303</v>
      </c>
      <c r="D327" s="325">
        <v>4607091384680</v>
      </c>
      <c r="E327" s="326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28"/>
      <c r="P327" s="328"/>
      <c r="Q327" s="328"/>
      <c r="R327" s="326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hidden="1" x14ac:dyDescent="0.2">
      <c r="A328" s="318"/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20"/>
      <c r="N328" s="321" t="s">
        <v>66</v>
      </c>
      <c r="O328" s="322"/>
      <c r="P328" s="322"/>
      <c r="Q328" s="322"/>
      <c r="R328" s="322"/>
      <c r="S328" s="322"/>
      <c r="T328" s="323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hidden="1" x14ac:dyDescent="0.2">
      <c r="A329" s="319"/>
      <c r="B329" s="319"/>
      <c r="C329" s="319"/>
      <c r="D329" s="319"/>
      <c r="E329" s="319"/>
      <c r="F329" s="319"/>
      <c r="G329" s="319"/>
      <c r="H329" s="319"/>
      <c r="I329" s="319"/>
      <c r="J329" s="319"/>
      <c r="K329" s="319"/>
      <c r="L329" s="319"/>
      <c r="M329" s="320"/>
      <c r="N329" s="321" t="s">
        <v>66</v>
      </c>
      <c r="O329" s="322"/>
      <c r="P329" s="322"/>
      <c r="Q329" s="322"/>
      <c r="R329" s="322"/>
      <c r="S329" s="322"/>
      <c r="T329" s="323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hidden="1" customHeight="1" x14ac:dyDescent="0.25">
      <c r="A330" s="324" t="s">
        <v>60</v>
      </c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19"/>
      <c r="M330" s="319"/>
      <c r="N330" s="319"/>
      <c r="O330" s="319"/>
      <c r="P330" s="319"/>
      <c r="Q330" s="319"/>
      <c r="R330" s="319"/>
      <c r="S330" s="319"/>
      <c r="T330" s="319"/>
      <c r="U330" s="319"/>
      <c r="V330" s="319"/>
      <c r="W330" s="319"/>
      <c r="X330" s="319"/>
      <c r="Y330" s="308"/>
      <c r="Z330" s="308"/>
    </row>
    <row r="331" spans="1:53" ht="27" hidden="1" customHeight="1" x14ac:dyDescent="0.25">
      <c r="A331" s="54" t="s">
        <v>483</v>
      </c>
      <c r="B331" s="54" t="s">
        <v>484</v>
      </c>
      <c r="C331" s="31">
        <v>4301031139</v>
      </c>
      <c r="D331" s="325">
        <v>4607091384802</v>
      </c>
      <c r="E331" s="326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4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28"/>
      <c r="P331" s="328"/>
      <c r="Q331" s="328"/>
      <c r="R331" s="326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hidden="1" customHeight="1" x14ac:dyDescent="0.25">
      <c r="A332" s="54" t="s">
        <v>485</v>
      </c>
      <c r="B332" s="54" t="s">
        <v>486</v>
      </c>
      <c r="C332" s="31">
        <v>4301031140</v>
      </c>
      <c r="D332" s="325">
        <v>4607091384826</v>
      </c>
      <c r="E332" s="326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49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28"/>
      <c r="P332" s="328"/>
      <c r="Q332" s="328"/>
      <c r="R332" s="326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hidden="1" x14ac:dyDescent="0.2">
      <c r="A333" s="318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19"/>
      <c r="M333" s="320"/>
      <c r="N333" s="321" t="s">
        <v>66</v>
      </c>
      <c r="O333" s="322"/>
      <c r="P333" s="322"/>
      <c r="Q333" s="322"/>
      <c r="R333" s="322"/>
      <c r="S333" s="322"/>
      <c r="T333" s="323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hidden="1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19"/>
      <c r="M334" s="320"/>
      <c r="N334" s="321" t="s">
        <v>66</v>
      </c>
      <c r="O334" s="322"/>
      <c r="P334" s="322"/>
      <c r="Q334" s="322"/>
      <c r="R334" s="322"/>
      <c r="S334" s="322"/>
      <c r="T334" s="323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hidden="1" customHeight="1" x14ac:dyDescent="0.25">
      <c r="A335" s="324" t="s">
        <v>68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19"/>
      <c r="Y335" s="308"/>
      <c r="Z335" s="308"/>
    </row>
    <row r="336" spans="1:53" ht="27" hidden="1" customHeight="1" x14ac:dyDescent="0.25">
      <c r="A336" s="54" t="s">
        <v>487</v>
      </c>
      <c r="B336" s="54" t="s">
        <v>488</v>
      </c>
      <c r="C336" s="31">
        <v>4301051303</v>
      </c>
      <c r="D336" s="325">
        <v>4607091384246</v>
      </c>
      <c r="E336" s="326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9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28"/>
      <c r="P336" s="328"/>
      <c r="Q336" s="328"/>
      <c r="R336" s="326"/>
      <c r="S336" s="34"/>
      <c r="T336" s="34"/>
      <c r="U336" s="35" t="s">
        <v>65</v>
      </c>
      <c r="V336" s="312">
        <v>0</v>
      </c>
      <c r="W336" s="313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7" t="s">
        <v>1</v>
      </c>
    </row>
    <row r="337" spans="1:53" ht="27" hidden="1" customHeight="1" x14ac:dyDescent="0.25">
      <c r="A337" s="54" t="s">
        <v>489</v>
      </c>
      <c r="B337" s="54" t="s">
        <v>490</v>
      </c>
      <c r="C337" s="31">
        <v>4301051445</v>
      </c>
      <c r="D337" s="325">
        <v>4680115881976</v>
      </c>
      <c r="E337" s="326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28"/>
      <c r="P337" s="328"/>
      <c r="Q337" s="328"/>
      <c r="R337" s="326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hidden="1" customHeight="1" x14ac:dyDescent="0.25">
      <c r="A338" s="54" t="s">
        <v>491</v>
      </c>
      <c r="B338" s="54" t="s">
        <v>492</v>
      </c>
      <c r="C338" s="31">
        <v>4301051297</v>
      </c>
      <c r="D338" s="325">
        <v>4607091384253</v>
      </c>
      <c r="E338" s="326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28"/>
      <c r="P338" s="328"/>
      <c r="Q338" s="328"/>
      <c r="R338" s="326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hidden="1" customHeight="1" x14ac:dyDescent="0.25">
      <c r="A339" s="54" t="s">
        <v>493</v>
      </c>
      <c r="B339" s="54" t="s">
        <v>494</v>
      </c>
      <c r="C339" s="31">
        <v>4301051444</v>
      </c>
      <c r="D339" s="325">
        <v>4680115881969</v>
      </c>
      <c r="E339" s="326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28"/>
      <c r="P339" s="328"/>
      <c r="Q339" s="328"/>
      <c r="R339" s="326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hidden="1" x14ac:dyDescent="0.2">
      <c r="A340" s="318"/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20"/>
      <c r="N340" s="321" t="s">
        <v>66</v>
      </c>
      <c r="O340" s="322"/>
      <c r="P340" s="322"/>
      <c r="Q340" s="322"/>
      <c r="R340" s="322"/>
      <c r="S340" s="322"/>
      <c r="T340" s="323"/>
      <c r="U340" s="37" t="s">
        <v>67</v>
      </c>
      <c r="V340" s="314">
        <f>IFERROR(V336/H336,"0")+IFERROR(V337/H337,"0")+IFERROR(V338/H338,"0")+IFERROR(V339/H339,"0")</f>
        <v>0</v>
      </c>
      <c r="W340" s="314">
        <f>IFERROR(W336/H336,"0")+IFERROR(W337/H337,"0")+IFERROR(W338/H338,"0")+IFERROR(W339/H339,"0")</f>
        <v>0</v>
      </c>
      <c r="X340" s="314">
        <f>IFERROR(IF(X336="",0,X336),"0")+IFERROR(IF(X337="",0,X337),"0")+IFERROR(IF(X338="",0,X338),"0")+IFERROR(IF(X339="",0,X339),"0")</f>
        <v>0</v>
      </c>
      <c r="Y340" s="315"/>
      <c r="Z340" s="315"/>
    </row>
    <row r="341" spans="1:53" hidden="1" x14ac:dyDescent="0.2">
      <c r="A341" s="319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20"/>
      <c r="N341" s="321" t="s">
        <v>66</v>
      </c>
      <c r="O341" s="322"/>
      <c r="P341" s="322"/>
      <c r="Q341" s="322"/>
      <c r="R341" s="322"/>
      <c r="S341" s="322"/>
      <c r="T341" s="323"/>
      <c r="U341" s="37" t="s">
        <v>65</v>
      </c>
      <c r="V341" s="314">
        <f>IFERROR(SUM(V336:V339),"0")</f>
        <v>0</v>
      </c>
      <c r="W341" s="314">
        <f>IFERROR(SUM(W336:W339),"0")</f>
        <v>0</v>
      </c>
      <c r="X341" s="37"/>
      <c r="Y341" s="315"/>
      <c r="Z341" s="315"/>
    </row>
    <row r="342" spans="1:53" ht="14.25" hidden="1" customHeight="1" x14ac:dyDescent="0.25">
      <c r="A342" s="324" t="s">
        <v>220</v>
      </c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19"/>
      <c r="M342" s="319"/>
      <c r="N342" s="319"/>
      <c r="O342" s="319"/>
      <c r="P342" s="319"/>
      <c r="Q342" s="319"/>
      <c r="R342" s="319"/>
      <c r="S342" s="319"/>
      <c r="T342" s="319"/>
      <c r="U342" s="319"/>
      <c r="V342" s="319"/>
      <c r="W342" s="319"/>
      <c r="X342" s="319"/>
      <c r="Y342" s="308"/>
      <c r="Z342" s="308"/>
    </row>
    <row r="343" spans="1:53" ht="27" hidden="1" customHeight="1" x14ac:dyDescent="0.25">
      <c r="A343" s="54" t="s">
        <v>495</v>
      </c>
      <c r="B343" s="54" t="s">
        <v>496</v>
      </c>
      <c r="C343" s="31">
        <v>4301060322</v>
      </c>
      <c r="D343" s="325">
        <v>4607091389357</v>
      </c>
      <c r="E343" s="326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28"/>
      <c r="P343" s="328"/>
      <c r="Q343" s="328"/>
      <c r="R343" s="326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hidden="1" x14ac:dyDescent="0.2">
      <c r="A344" s="318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19"/>
      <c r="M344" s="320"/>
      <c r="N344" s="321" t="s">
        <v>66</v>
      </c>
      <c r="O344" s="322"/>
      <c r="P344" s="322"/>
      <c r="Q344" s="322"/>
      <c r="R344" s="322"/>
      <c r="S344" s="322"/>
      <c r="T344" s="323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hidden="1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19"/>
      <c r="M345" s="320"/>
      <c r="N345" s="321" t="s">
        <v>66</v>
      </c>
      <c r="O345" s="322"/>
      <c r="P345" s="322"/>
      <c r="Q345" s="322"/>
      <c r="R345" s="322"/>
      <c r="S345" s="322"/>
      <c r="T345" s="323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hidden="1" customHeight="1" x14ac:dyDescent="0.2">
      <c r="A346" s="316" t="s">
        <v>497</v>
      </c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7"/>
      <c r="N346" s="317"/>
      <c r="O346" s="317"/>
      <c r="P346" s="317"/>
      <c r="Q346" s="317"/>
      <c r="R346" s="317"/>
      <c r="S346" s="317"/>
      <c r="T346" s="317"/>
      <c r="U346" s="317"/>
      <c r="V346" s="317"/>
      <c r="W346" s="317"/>
      <c r="X346" s="317"/>
      <c r="Y346" s="48"/>
      <c r="Z346" s="48"/>
    </row>
    <row r="347" spans="1:53" ht="16.5" hidden="1" customHeight="1" x14ac:dyDescent="0.25">
      <c r="A347" s="352" t="s">
        <v>498</v>
      </c>
      <c r="B347" s="319"/>
      <c r="C347" s="319"/>
      <c r="D347" s="319"/>
      <c r="E347" s="319"/>
      <c r="F347" s="319"/>
      <c r="G347" s="319"/>
      <c r="H347" s="319"/>
      <c r="I347" s="319"/>
      <c r="J347" s="319"/>
      <c r="K347" s="319"/>
      <c r="L347" s="319"/>
      <c r="M347" s="319"/>
      <c r="N347" s="319"/>
      <c r="O347" s="319"/>
      <c r="P347" s="319"/>
      <c r="Q347" s="319"/>
      <c r="R347" s="319"/>
      <c r="S347" s="319"/>
      <c r="T347" s="319"/>
      <c r="U347" s="319"/>
      <c r="V347" s="319"/>
      <c r="W347" s="319"/>
      <c r="X347" s="319"/>
      <c r="Y347" s="307"/>
      <c r="Z347" s="307"/>
    </row>
    <row r="348" spans="1:53" ht="14.25" hidden="1" customHeight="1" x14ac:dyDescent="0.25">
      <c r="A348" s="324" t="s">
        <v>106</v>
      </c>
      <c r="B348" s="319"/>
      <c r="C348" s="319"/>
      <c r="D348" s="319"/>
      <c r="E348" s="319"/>
      <c r="F348" s="319"/>
      <c r="G348" s="319"/>
      <c r="H348" s="319"/>
      <c r="I348" s="319"/>
      <c r="J348" s="319"/>
      <c r="K348" s="319"/>
      <c r="L348" s="319"/>
      <c r="M348" s="319"/>
      <c r="N348" s="319"/>
      <c r="O348" s="319"/>
      <c r="P348" s="319"/>
      <c r="Q348" s="319"/>
      <c r="R348" s="319"/>
      <c r="S348" s="319"/>
      <c r="T348" s="319"/>
      <c r="U348" s="319"/>
      <c r="V348" s="319"/>
      <c r="W348" s="319"/>
      <c r="X348" s="319"/>
      <c r="Y348" s="308"/>
      <c r="Z348" s="308"/>
    </row>
    <row r="349" spans="1:53" ht="27" hidden="1" customHeight="1" x14ac:dyDescent="0.25">
      <c r="A349" s="54" t="s">
        <v>499</v>
      </c>
      <c r="B349" s="54" t="s">
        <v>500</v>
      </c>
      <c r="C349" s="31">
        <v>4301011428</v>
      </c>
      <c r="D349" s="325">
        <v>4607091389708</v>
      </c>
      <c r="E349" s="326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28"/>
      <c r="P349" s="328"/>
      <c r="Q349" s="328"/>
      <c r="R349" s="326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hidden="1" customHeight="1" x14ac:dyDescent="0.25">
      <c r="A350" s="54" t="s">
        <v>501</v>
      </c>
      <c r="B350" s="54" t="s">
        <v>502</v>
      </c>
      <c r="C350" s="31">
        <v>4301011427</v>
      </c>
      <c r="D350" s="325">
        <v>4607091389692</v>
      </c>
      <c r="E350" s="326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28"/>
      <c r="P350" s="328"/>
      <c r="Q350" s="328"/>
      <c r="R350" s="326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hidden="1" x14ac:dyDescent="0.2">
      <c r="A351" s="318"/>
      <c r="B351" s="319"/>
      <c r="C351" s="319"/>
      <c r="D351" s="319"/>
      <c r="E351" s="319"/>
      <c r="F351" s="319"/>
      <c r="G351" s="319"/>
      <c r="H351" s="319"/>
      <c r="I351" s="319"/>
      <c r="J351" s="319"/>
      <c r="K351" s="319"/>
      <c r="L351" s="319"/>
      <c r="M351" s="320"/>
      <c r="N351" s="321" t="s">
        <v>66</v>
      </c>
      <c r="O351" s="322"/>
      <c r="P351" s="322"/>
      <c r="Q351" s="322"/>
      <c r="R351" s="322"/>
      <c r="S351" s="322"/>
      <c r="T351" s="323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hidden="1" x14ac:dyDescent="0.2">
      <c r="A352" s="319"/>
      <c r="B352" s="319"/>
      <c r="C352" s="319"/>
      <c r="D352" s="319"/>
      <c r="E352" s="319"/>
      <c r="F352" s="319"/>
      <c r="G352" s="319"/>
      <c r="H352" s="319"/>
      <c r="I352" s="319"/>
      <c r="J352" s="319"/>
      <c r="K352" s="319"/>
      <c r="L352" s="319"/>
      <c r="M352" s="320"/>
      <c r="N352" s="321" t="s">
        <v>66</v>
      </c>
      <c r="O352" s="322"/>
      <c r="P352" s="322"/>
      <c r="Q352" s="322"/>
      <c r="R352" s="322"/>
      <c r="S352" s="322"/>
      <c r="T352" s="323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hidden="1" customHeight="1" x14ac:dyDescent="0.25">
      <c r="A353" s="324" t="s">
        <v>60</v>
      </c>
      <c r="B353" s="319"/>
      <c r="C353" s="319"/>
      <c r="D353" s="319"/>
      <c r="E353" s="319"/>
      <c r="F353" s="319"/>
      <c r="G353" s="319"/>
      <c r="H353" s="319"/>
      <c r="I353" s="319"/>
      <c r="J353" s="319"/>
      <c r="K353" s="319"/>
      <c r="L353" s="319"/>
      <c r="M353" s="319"/>
      <c r="N353" s="319"/>
      <c r="O353" s="319"/>
      <c r="P353" s="319"/>
      <c r="Q353" s="319"/>
      <c r="R353" s="319"/>
      <c r="S353" s="319"/>
      <c r="T353" s="319"/>
      <c r="U353" s="319"/>
      <c r="V353" s="319"/>
      <c r="W353" s="319"/>
      <c r="X353" s="319"/>
      <c r="Y353" s="308"/>
      <c r="Z353" s="308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5">
        <v>4607091389753</v>
      </c>
      <c r="E354" s="326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6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28"/>
      <c r="P354" s="328"/>
      <c r="Q354" s="328"/>
      <c r="R354" s="326"/>
      <c r="S354" s="34"/>
      <c r="T354" s="34"/>
      <c r="U354" s="35" t="s">
        <v>65</v>
      </c>
      <c r="V354" s="312">
        <v>215</v>
      </c>
      <c r="W354" s="313">
        <f t="shared" ref="W354:W366" si="16">IFERROR(IF(V354="",0,CEILING((V354/$H354),1)*$H354),"")</f>
        <v>218.4</v>
      </c>
      <c r="X354" s="36">
        <f>IFERROR(IF(W354=0,"",ROUNDUP(W354/H354,0)*0.00753),"")</f>
        <v>0.39156000000000002</v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4301031174</v>
      </c>
      <c r="D355" s="325">
        <v>4607091389760</v>
      </c>
      <c r="E355" s="326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28"/>
      <c r="P355" s="328"/>
      <c r="Q355" s="328"/>
      <c r="R355" s="326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5">
        <v>4607091389746</v>
      </c>
      <c r="E356" s="326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28"/>
      <c r="P356" s="328"/>
      <c r="Q356" s="328"/>
      <c r="R356" s="326"/>
      <c r="S356" s="34"/>
      <c r="T356" s="34"/>
      <c r="U356" s="35" t="s">
        <v>65</v>
      </c>
      <c r="V356" s="312">
        <v>105</v>
      </c>
      <c r="W356" s="313">
        <f t="shared" si="16"/>
        <v>105</v>
      </c>
      <c r="X356" s="36">
        <f>IFERROR(IF(W356=0,"",ROUNDUP(W356/H356,0)*0.00753),"")</f>
        <v>0.18825</v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5">
        <v>4680115882928</v>
      </c>
      <c r="E357" s="326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28"/>
      <c r="P357" s="328"/>
      <c r="Q357" s="328"/>
      <c r="R357" s="326"/>
      <c r="S357" s="34"/>
      <c r="T357" s="34"/>
      <c r="U357" s="35" t="s">
        <v>65</v>
      </c>
      <c r="V357" s="312">
        <v>28</v>
      </c>
      <c r="W357" s="313">
        <f t="shared" si="16"/>
        <v>28.56</v>
      </c>
      <c r="X357" s="36">
        <f>IFERROR(IF(W357=0,"",ROUNDUP(W357/H357,0)*0.00753),"")</f>
        <v>0.12801000000000001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5">
        <v>4680115883147</v>
      </c>
      <c r="E358" s="326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28"/>
      <c r="P358" s="328"/>
      <c r="Q358" s="328"/>
      <c r="R358" s="326"/>
      <c r="S358" s="34"/>
      <c r="T358" s="34"/>
      <c r="U358" s="35" t="s">
        <v>65</v>
      </c>
      <c r="V358" s="312">
        <v>74.2</v>
      </c>
      <c r="W358" s="313">
        <f t="shared" si="16"/>
        <v>75.599999999999994</v>
      </c>
      <c r="X358" s="36">
        <f t="shared" ref="X358:X366" si="17">IFERROR(IF(W358=0,"",ROUNDUP(W358/H358,0)*0.00502),"")</f>
        <v>0.22590000000000002</v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4301031178</v>
      </c>
      <c r="D359" s="325">
        <v>4607091384338</v>
      </c>
      <c r="E359" s="326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28"/>
      <c r="P359" s="328"/>
      <c r="Q359" s="328"/>
      <c r="R359" s="326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515</v>
      </c>
      <c r="B360" s="54" t="s">
        <v>516</v>
      </c>
      <c r="C360" s="31">
        <v>4301031254</v>
      </c>
      <c r="D360" s="325">
        <v>4680115883154</v>
      </c>
      <c r="E360" s="326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28"/>
      <c r="P360" s="328"/>
      <c r="Q360" s="328"/>
      <c r="R360" s="326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hidden="1" customHeight="1" x14ac:dyDescent="0.25">
      <c r="A361" s="54" t="s">
        <v>517</v>
      </c>
      <c r="B361" s="54" t="s">
        <v>518</v>
      </c>
      <c r="C361" s="31">
        <v>4301031171</v>
      </c>
      <c r="D361" s="325">
        <v>4607091389524</v>
      </c>
      <c r="E361" s="326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5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28"/>
      <c r="P361" s="328"/>
      <c r="Q361" s="328"/>
      <c r="R361" s="326"/>
      <c r="S361" s="34"/>
      <c r="T361" s="34"/>
      <c r="U361" s="35" t="s">
        <v>65</v>
      </c>
      <c r="V361" s="312">
        <v>0</v>
      </c>
      <c r="W361" s="313">
        <f t="shared" si="16"/>
        <v>0</v>
      </c>
      <c r="X361" s="36" t="str">
        <f t="shared" si="17"/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5">
        <v>4680115883161</v>
      </c>
      <c r="E362" s="326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28"/>
      <c r="P362" s="328"/>
      <c r="Q362" s="328"/>
      <c r="R362" s="326"/>
      <c r="S362" s="34"/>
      <c r="T362" s="34"/>
      <c r="U362" s="35" t="s">
        <v>65</v>
      </c>
      <c r="V362" s="312">
        <v>47.6</v>
      </c>
      <c r="W362" s="313">
        <f t="shared" si="16"/>
        <v>48.72</v>
      </c>
      <c r="X362" s="36">
        <f t="shared" si="17"/>
        <v>0.14558000000000001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521</v>
      </c>
      <c r="B363" s="54" t="s">
        <v>522</v>
      </c>
      <c r="C363" s="31">
        <v>4301031170</v>
      </c>
      <c r="D363" s="325">
        <v>4607091384345</v>
      </c>
      <c r="E363" s="326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28"/>
      <c r="P363" s="328"/>
      <c r="Q363" s="328"/>
      <c r="R363" s="326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523</v>
      </c>
      <c r="B364" s="54" t="s">
        <v>524</v>
      </c>
      <c r="C364" s="31">
        <v>4301031256</v>
      </c>
      <c r="D364" s="325">
        <v>4680115883178</v>
      </c>
      <c r="E364" s="326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28"/>
      <c r="P364" s="328"/>
      <c r="Q364" s="328"/>
      <c r="R364" s="326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525</v>
      </c>
      <c r="B365" s="54" t="s">
        <v>526</v>
      </c>
      <c r="C365" s="31">
        <v>4301031172</v>
      </c>
      <c r="D365" s="325">
        <v>4607091389531</v>
      </c>
      <c r="E365" s="326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28"/>
      <c r="P365" s="328"/>
      <c r="Q365" s="328"/>
      <c r="R365" s="326"/>
      <c r="S365" s="34"/>
      <c r="T365" s="34"/>
      <c r="U365" s="35" t="s">
        <v>65</v>
      </c>
      <c r="V365" s="312">
        <v>0</v>
      </c>
      <c r="W365" s="313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527</v>
      </c>
      <c r="B366" s="54" t="s">
        <v>528</v>
      </c>
      <c r="C366" s="31">
        <v>4301031255</v>
      </c>
      <c r="D366" s="325">
        <v>4680115883185</v>
      </c>
      <c r="E366" s="326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3" t="s">
        <v>529</v>
      </c>
      <c r="O366" s="328"/>
      <c r="P366" s="328"/>
      <c r="Q366" s="328"/>
      <c r="R366" s="326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18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19"/>
      <c r="M367" s="320"/>
      <c r="N367" s="321" t="s">
        <v>66</v>
      </c>
      <c r="O367" s="322"/>
      <c r="P367" s="322"/>
      <c r="Q367" s="322"/>
      <c r="R367" s="322"/>
      <c r="S367" s="322"/>
      <c r="T367" s="323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165.35714285714286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168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1.0793000000000001</v>
      </c>
      <c r="Y367" s="315"/>
      <c r="Z367" s="315"/>
    </row>
    <row r="368" spans="1:53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19"/>
      <c r="M368" s="320"/>
      <c r="N368" s="321" t="s">
        <v>66</v>
      </c>
      <c r="O368" s="322"/>
      <c r="P368" s="322"/>
      <c r="Q368" s="322"/>
      <c r="R368" s="322"/>
      <c r="S368" s="322"/>
      <c r="T368" s="323"/>
      <c r="U368" s="37" t="s">
        <v>65</v>
      </c>
      <c r="V368" s="314">
        <f>IFERROR(SUM(V354:V366),"0")</f>
        <v>469.8</v>
      </c>
      <c r="W368" s="314">
        <f>IFERROR(SUM(W354:W366),"0")</f>
        <v>476.28</v>
      </c>
      <c r="X368" s="37"/>
      <c r="Y368" s="315"/>
      <c r="Z368" s="315"/>
    </row>
    <row r="369" spans="1:53" ht="14.25" hidden="1" customHeight="1" x14ac:dyDescent="0.25">
      <c r="A369" s="324" t="s">
        <v>68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19"/>
      <c r="Y369" s="308"/>
      <c r="Z369" s="308"/>
    </row>
    <row r="370" spans="1:53" ht="27" hidden="1" customHeight="1" x14ac:dyDescent="0.25">
      <c r="A370" s="54" t="s">
        <v>530</v>
      </c>
      <c r="B370" s="54" t="s">
        <v>531</v>
      </c>
      <c r="C370" s="31">
        <v>4301051258</v>
      </c>
      <c r="D370" s="325">
        <v>4607091389685</v>
      </c>
      <c r="E370" s="326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28"/>
      <c r="P370" s="328"/>
      <c r="Q370" s="328"/>
      <c r="R370" s="326"/>
      <c r="S370" s="34"/>
      <c r="T370" s="34"/>
      <c r="U370" s="35" t="s">
        <v>65</v>
      </c>
      <c r="V370" s="312">
        <v>0</v>
      </c>
      <c r="W370" s="313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7" t="s">
        <v>1</v>
      </c>
    </row>
    <row r="371" spans="1:53" ht="27" hidden="1" customHeight="1" x14ac:dyDescent="0.25">
      <c r="A371" s="54" t="s">
        <v>532</v>
      </c>
      <c r="B371" s="54" t="s">
        <v>533</v>
      </c>
      <c r="C371" s="31">
        <v>4301051431</v>
      </c>
      <c r="D371" s="325">
        <v>4607091389654</v>
      </c>
      <c r="E371" s="326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28"/>
      <c r="P371" s="328"/>
      <c r="Q371" s="328"/>
      <c r="R371" s="326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hidden="1" customHeight="1" x14ac:dyDescent="0.25">
      <c r="A372" s="54" t="s">
        <v>534</v>
      </c>
      <c r="B372" s="54" t="s">
        <v>535</v>
      </c>
      <c r="C372" s="31">
        <v>4301051284</v>
      </c>
      <c r="D372" s="325">
        <v>4607091384352</v>
      </c>
      <c r="E372" s="326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5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28"/>
      <c r="P372" s="328"/>
      <c r="Q372" s="328"/>
      <c r="R372" s="326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hidden="1" customHeight="1" x14ac:dyDescent="0.25">
      <c r="A373" s="54" t="s">
        <v>536</v>
      </c>
      <c r="B373" s="54" t="s">
        <v>537</v>
      </c>
      <c r="C373" s="31">
        <v>4301051257</v>
      </c>
      <c r="D373" s="325">
        <v>4607091389661</v>
      </c>
      <c r="E373" s="326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28"/>
      <c r="P373" s="328"/>
      <c r="Q373" s="328"/>
      <c r="R373" s="326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hidden="1" x14ac:dyDescent="0.2">
      <c r="A374" s="31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19"/>
      <c r="M374" s="320"/>
      <c r="N374" s="321" t="s">
        <v>66</v>
      </c>
      <c r="O374" s="322"/>
      <c r="P374" s="322"/>
      <c r="Q374" s="322"/>
      <c r="R374" s="322"/>
      <c r="S374" s="322"/>
      <c r="T374" s="323"/>
      <c r="U374" s="37" t="s">
        <v>67</v>
      </c>
      <c r="V374" s="314">
        <f>IFERROR(V370/H370,"0")+IFERROR(V371/H371,"0")+IFERROR(V372/H372,"0")+IFERROR(V373/H373,"0")</f>
        <v>0</v>
      </c>
      <c r="W374" s="314">
        <f>IFERROR(W370/H370,"0")+IFERROR(W371/H371,"0")+IFERROR(W372/H372,"0")+IFERROR(W373/H373,"0")</f>
        <v>0</v>
      </c>
      <c r="X374" s="314">
        <f>IFERROR(IF(X370="",0,X370),"0")+IFERROR(IF(X371="",0,X371),"0")+IFERROR(IF(X372="",0,X372),"0")+IFERROR(IF(X373="",0,X373),"0")</f>
        <v>0</v>
      </c>
      <c r="Y374" s="315"/>
      <c r="Z374" s="315"/>
    </row>
    <row r="375" spans="1:53" hidden="1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19"/>
      <c r="M375" s="320"/>
      <c r="N375" s="321" t="s">
        <v>66</v>
      </c>
      <c r="O375" s="322"/>
      <c r="P375" s="322"/>
      <c r="Q375" s="322"/>
      <c r="R375" s="322"/>
      <c r="S375" s="322"/>
      <c r="T375" s="323"/>
      <c r="U375" s="37" t="s">
        <v>65</v>
      </c>
      <c r="V375" s="314">
        <f>IFERROR(SUM(V370:V373),"0")</f>
        <v>0</v>
      </c>
      <c r="W375" s="314">
        <f>IFERROR(SUM(W370:W373),"0")</f>
        <v>0</v>
      </c>
      <c r="X375" s="37"/>
      <c r="Y375" s="315"/>
      <c r="Z375" s="315"/>
    </row>
    <row r="376" spans="1:53" ht="14.25" hidden="1" customHeight="1" x14ac:dyDescent="0.25">
      <c r="A376" s="324" t="s">
        <v>220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19"/>
      <c r="Y376" s="308"/>
      <c r="Z376" s="308"/>
    </row>
    <row r="377" spans="1:53" ht="27" hidden="1" customHeight="1" x14ac:dyDescent="0.25">
      <c r="A377" s="54" t="s">
        <v>538</v>
      </c>
      <c r="B377" s="54" t="s">
        <v>539</v>
      </c>
      <c r="C377" s="31">
        <v>4301060352</v>
      </c>
      <c r="D377" s="325">
        <v>4680115881648</v>
      </c>
      <c r="E377" s="326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3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28"/>
      <c r="P377" s="328"/>
      <c r="Q377" s="328"/>
      <c r="R377" s="326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hidden="1" x14ac:dyDescent="0.2">
      <c r="A378" s="31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19"/>
      <c r="M378" s="320"/>
      <c r="N378" s="321" t="s">
        <v>66</v>
      </c>
      <c r="O378" s="322"/>
      <c r="P378" s="322"/>
      <c r="Q378" s="322"/>
      <c r="R378" s="322"/>
      <c r="S378" s="322"/>
      <c r="T378" s="323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hidden="1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20"/>
      <c r="N379" s="321" t="s">
        <v>66</v>
      </c>
      <c r="O379" s="322"/>
      <c r="P379" s="322"/>
      <c r="Q379" s="322"/>
      <c r="R379" s="322"/>
      <c r="S379" s="322"/>
      <c r="T379" s="323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hidden="1" customHeight="1" x14ac:dyDescent="0.25">
      <c r="A380" s="324" t="s">
        <v>84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19"/>
      <c r="Y380" s="308"/>
      <c r="Z380" s="308"/>
    </row>
    <row r="381" spans="1:53" ht="27" hidden="1" customHeight="1" x14ac:dyDescent="0.25">
      <c r="A381" s="54" t="s">
        <v>540</v>
      </c>
      <c r="B381" s="54" t="s">
        <v>541</v>
      </c>
      <c r="C381" s="31">
        <v>4301032046</v>
      </c>
      <c r="D381" s="325">
        <v>4680115884359</v>
      </c>
      <c r="E381" s="326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7" t="s">
        <v>544</v>
      </c>
      <c r="O381" s="328"/>
      <c r="P381" s="328"/>
      <c r="Q381" s="328"/>
      <c r="R381" s="326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hidden="1" customHeight="1" x14ac:dyDescent="0.25">
      <c r="A382" s="54" t="s">
        <v>545</v>
      </c>
      <c r="B382" s="54" t="s">
        <v>546</v>
      </c>
      <c r="C382" s="31">
        <v>4301032045</v>
      </c>
      <c r="D382" s="325">
        <v>4680115884335</v>
      </c>
      <c r="E382" s="326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37" t="s">
        <v>547</v>
      </c>
      <c r="O382" s="328"/>
      <c r="P382" s="328"/>
      <c r="Q382" s="328"/>
      <c r="R382" s="326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548</v>
      </c>
      <c r="B383" s="54" t="s">
        <v>549</v>
      </c>
      <c r="C383" s="31">
        <v>4301032047</v>
      </c>
      <c r="D383" s="325">
        <v>4680115884342</v>
      </c>
      <c r="E383" s="326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53" t="s">
        <v>550</v>
      </c>
      <c r="O383" s="328"/>
      <c r="P383" s="328"/>
      <c r="Q383" s="328"/>
      <c r="R383" s="326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5">
        <v>4680115884113</v>
      </c>
      <c r="E384" s="326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67" t="s">
        <v>553</v>
      </c>
      <c r="O384" s="328"/>
      <c r="P384" s="328"/>
      <c r="Q384" s="328"/>
      <c r="R384" s="326"/>
      <c r="S384" s="34"/>
      <c r="T384" s="34"/>
      <c r="U384" s="35" t="s">
        <v>65</v>
      </c>
      <c r="V384" s="312">
        <v>25</v>
      </c>
      <c r="W384" s="313">
        <f>IFERROR(IF(V384="",0,CEILING((V384/$H384),1)*$H384),"")</f>
        <v>25.080000000000002</v>
      </c>
      <c r="X384" s="36">
        <f>IFERROR(IF(W384=0,"",ROUNDUP(W384/H384,0)*0.00627),"")</f>
        <v>0.11913000000000001</v>
      </c>
      <c r="Y384" s="56"/>
      <c r="Z384" s="57"/>
      <c r="AD384" s="58"/>
      <c r="BA384" s="265" t="s">
        <v>1</v>
      </c>
    </row>
    <row r="385" spans="1:53" x14ac:dyDescent="0.2">
      <c r="A385" s="318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19"/>
      <c r="M385" s="320"/>
      <c r="N385" s="321" t="s">
        <v>66</v>
      </c>
      <c r="O385" s="322"/>
      <c r="P385" s="322"/>
      <c r="Q385" s="322"/>
      <c r="R385" s="322"/>
      <c r="S385" s="322"/>
      <c r="T385" s="323"/>
      <c r="U385" s="37" t="s">
        <v>67</v>
      </c>
      <c r="V385" s="314">
        <f>IFERROR(V381/H381,"0")+IFERROR(V382/H382,"0")+IFERROR(V383/H383,"0")+IFERROR(V384/H384,"0")</f>
        <v>18.939393939393938</v>
      </c>
      <c r="W385" s="314">
        <f>IFERROR(W381/H381,"0")+IFERROR(W382/H382,"0")+IFERROR(W383/H383,"0")+IFERROR(W384/H384,"0")</f>
        <v>19</v>
      </c>
      <c r="X385" s="314">
        <f>IFERROR(IF(X381="",0,X381),"0")+IFERROR(IF(X382="",0,X382),"0")+IFERROR(IF(X383="",0,X383),"0")+IFERROR(IF(X384="",0,X384),"0")</f>
        <v>0.11913000000000001</v>
      </c>
      <c r="Y385" s="315"/>
      <c r="Z385" s="315"/>
    </row>
    <row r="386" spans="1:53" x14ac:dyDescent="0.2">
      <c r="A386" s="319"/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20"/>
      <c r="N386" s="321" t="s">
        <v>66</v>
      </c>
      <c r="O386" s="322"/>
      <c r="P386" s="322"/>
      <c r="Q386" s="322"/>
      <c r="R386" s="322"/>
      <c r="S386" s="322"/>
      <c r="T386" s="323"/>
      <c r="U386" s="37" t="s">
        <v>65</v>
      </c>
      <c r="V386" s="314">
        <f>IFERROR(SUM(V381:V384),"0")</f>
        <v>25</v>
      </c>
      <c r="W386" s="314">
        <f>IFERROR(SUM(W381:W384),"0")</f>
        <v>25.080000000000002</v>
      </c>
      <c r="X386" s="37"/>
      <c r="Y386" s="315"/>
      <c r="Z386" s="315"/>
    </row>
    <row r="387" spans="1:53" ht="16.5" hidden="1" customHeight="1" x14ac:dyDescent="0.25">
      <c r="A387" s="352" t="s">
        <v>554</v>
      </c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19"/>
      <c r="M387" s="319"/>
      <c r="N387" s="319"/>
      <c r="O387" s="319"/>
      <c r="P387" s="319"/>
      <c r="Q387" s="319"/>
      <c r="R387" s="319"/>
      <c r="S387" s="319"/>
      <c r="T387" s="319"/>
      <c r="U387" s="319"/>
      <c r="V387" s="319"/>
      <c r="W387" s="319"/>
      <c r="X387" s="319"/>
      <c r="Y387" s="307"/>
      <c r="Z387" s="307"/>
    </row>
    <row r="388" spans="1:53" ht="14.25" hidden="1" customHeight="1" x14ac:dyDescent="0.25">
      <c r="A388" s="324" t="s">
        <v>98</v>
      </c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19"/>
      <c r="M388" s="319"/>
      <c r="N388" s="319"/>
      <c r="O388" s="319"/>
      <c r="P388" s="319"/>
      <c r="Q388" s="319"/>
      <c r="R388" s="319"/>
      <c r="S388" s="319"/>
      <c r="T388" s="319"/>
      <c r="U388" s="319"/>
      <c r="V388" s="319"/>
      <c r="W388" s="319"/>
      <c r="X388" s="319"/>
      <c r="Y388" s="308"/>
      <c r="Z388" s="308"/>
    </row>
    <row r="389" spans="1:53" ht="27" hidden="1" customHeight="1" x14ac:dyDescent="0.25">
      <c r="A389" s="54" t="s">
        <v>555</v>
      </c>
      <c r="B389" s="54" t="s">
        <v>556</v>
      </c>
      <c r="C389" s="31">
        <v>4301020196</v>
      </c>
      <c r="D389" s="325">
        <v>4607091389388</v>
      </c>
      <c r="E389" s="326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28"/>
      <c r="P389" s="328"/>
      <c r="Q389" s="328"/>
      <c r="R389" s="326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hidden="1" customHeight="1" x14ac:dyDescent="0.25">
      <c r="A390" s="54" t="s">
        <v>557</v>
      </c>
      <c r="B390" s="54" t="s">
        <v>558</v>
      </c>
      <c r="C390" s="31">
        <v>4301020185</v>
      </c>
      <c r="D390" s="325">
        <v>4607091389364</v>
      </c>
      <c r="E390" s="326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28"/>
      <c r="P390" s="328"/>
      <c r="Q390" s="328"/>
      <c r="R390" s="326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hidden="1" x14ac:dyDescent="0.2">
      <c r="A391" s="318"/>
      <c r="B391" s="319"/>
      <c r="C391" s="319"/>
      <c r="D391" s="319"/>
      <c r="E391" s="319"/>
      <c r="F391" s="319"/>
      <c r="G391" s="319"/>
      <c r="H391" s="319"/>
      <c r="I391" s="319"/>
      <c r="J391" s="319"/>
      <c r="K391" s="319"/>
      <c r="L391" s="319"/>
      <c r="M391" s="320"/>
      <c r="N391" s="321" t="s">
        <v>66</v>
      </c>
      <c r="O391" s="322"/>
      <c r="P391" s="322"/>
      <c r="Q391" s="322"/>
      <c r="R391" s="322"/>
      <c r="S391" s="322"/>
      <c r="T391" s="323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hidden="1" x14ac:dyDescent="0.2">
      <c r="A392" s="319"/>
      <c r="B392" s="319"/>
      <c r="C392" s="319"/>
      <c r="D392" s="319"/>
      <c r="E392" s="319"/>
      <c r="F392" s="319"/>
      <c r="G392" s="319"/>
      <c r="H392" s="319"/>
      <c r="I392" s="319"/>
      <c r="J392" s="319"/>
      <c r="K392" s="319"/>
      <c r="L392" s="319"/>
      <c r="M392" s="320"/>
      <c r="N392" s="321" t="s">
        <v>66</v>
      </c>
      <c r="O392" s="322"/>
      <c r="P392" s="322"/>
      <c r="Q392" s="322"/>
      <c r="R392" s="322"/>
      <c r="S392" s="322"/>
      <c r="T392" s="323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hidden="1" customHeight="1" x14ac:dyDescent="0.25">
      <c r="A393" s="324" t="s">
        <v>60</v>
      </c>
      <c r="B393" s="319"/>
      <c r="C393" s="319"/>
      <c r="D393" s="319"/>
      <c r="E393" s="319"/>
      <c r="F393" s="319"/>
      <c r="G393" s="319"/>
      <c r="H393" s="319"/>
      <c r="I393" s="319"/>
      <c r="J393" s="319"/>
      <c r="K393" s="319"/>
      <c r="L393" s="319"/>
      <c r="M393" s="319"/>
      <c r="N393" s="319"/>
      <c r="O393" s="319"/>
      <c r="P393" s="319"/>
      <c r="Q393" s="319"/>
      <c r="R393" s="319"/>
      <c r="S393" s="319"/>
      <c r="T393" s="319"/>
      <c r="U393" s="319"/>
      <c r="V393" s="319"/>
      <c r="W393" s="319"/>
      <c r="X393" s="319"/>
      <c r="Y393" s="308"/>
      <c r="Z393" s="308"/>
    </row>
    <row r="394" spans="1:53" ht="27" hidden="1" customHeight="1" x14ac:dyDescent="0.25">
      <c r="A394" s="54" t="s">
        <v>559</v>
      </c>
      <c r="B394" s="54" t="s">
        <v>560</v>
      </c>
      <c r="C394" s="31">
        <v>4301031212</v>
      </c>
      <c r="D394" s="325">
        <v>4607091389739</v>
      </c>
      <c r="E394" s="326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8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28"/>
      <c r="P394" s="328"/>
      <c r="Q394" s="328"/>
      <c r="R394" s="326"/>
      <c r="S394" s="34"/>
      <c r="T394" s="34"/>
      <c r="U394" s="35" t="s">
        <v>65</v>
      </c>
      <c r="V394" s="312">
        <v>0</v>
      </c>
      <c r="W394" s="313">
        <f t="shared" ref="W394:W400" si="18">IFERROR(IF(V394="",0,CEILING((V394/$H394),1)*$H394),"")</f>
        <v>0</v>
      </c>
      <c r="X394" s="36" t="str">
        <f>IFERROR(IF(W394=0,"",ROUNDUP(W394/H394,0)*0.00753),"")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561</v>
      </c>
      <c r="B395" s="54" t="s">
        <v>562</v>
      </c>
      <c r="C395" s="31">
        <v>4301031247</v>
      </c>
      <c r="D395" s="325">
        <v>4680115883048</v>
      </c>
      <c r="E395" s="326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48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28"/>
      <c r="P395" s="328"/>
      <c r="Q395" s="328"/>
      <c r="R395" s="326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563</v>
      </c>
      <c r="B396" s="54" t="s">
        <v>564</v>
      </c>
      <c r="C396" s="31">
        <v>4301031176</v>
      </c>
      <c r="D396" s="325">
        <v>4607091389425</v>
      </c>
      <c r="E396" s="326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28"/>
      <c r="P396" s="328"/>
      <c r="Q396" s="328"/>
      <c r="R396" s="326"/>
      <c r="S396" s="34"/>
      <c r="T396" s="34"/>
      <c r="U396" s="35" t="s">
        <v>65</v>
      </c>
      <c r="V396" s="312">
        <v>0</v>
      </c>
      <c r="W396" s="313">
        <f t="shared" si="18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t="27" hidden="1" customHeight="1" x14ac:dyDescent="0.25">
      <c r="A397" s="54" t="s">
        <v>565</v>
      </c>
      <c r="B397" s="54" t="s">
        <v>566</v>
      </c>
      <c r="C397" s="31">
        <v>4301031215</v>
      </c>
      <c r="D397" s="325">
        <v>4680115882911</v>
      </c>
      <c r="E397" s="326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500" t="s">
        <v>567</v>
      </c>
      <c r="O397" s="328"/>
      <c r="P397" s="328"/>
      <c r="Q397" s="328"/>
      <c r="R397" s="326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568</v>
      </c>
      <c r="B398" s="54" t="s">
        <v>569</v>
      </c>
      <c r="C398" s="31">
        <v>4301031167</v>
      </c>
      <c r="D398" s="325">
        <v>4680115880771</v>
      </c>
      <c r="E398" s="326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7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28"/>
      <c r="P398" s="328"/>
      <c r="Q398" s="328"/>
      <c r="R398" s="326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570</v>
      </c>
      <c r="B399" s="54" t="s">
        <v>571</v>
      </c>
      <c r="C399" s="31">
        <v>4301031173</v>
      </c>
      <c r="D399" s="325">
        <v>4607091389500</v>
      </c>
      <c r="E399" s="326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28"/>
      <c r="P399" s="328"/>
      <c r="Q399" s="328"/>
      <c r="R399" s="326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4301031103</v>
      </c>
      <c r="D400" s="325">
        <v>4680115881983</v>
      </c>
      <c r="E400" s="326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28"/>
      <c r="P400" s="328"/>
      <c r="Q400" s="328"/>
      <c r="R400" s="326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idden="1" x14ac:dyDescent="0.2">
      <c r="A401" s="318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19"/>
      <c r="M401" s="320"/>
      <c r="N401" s="321" t="s">
        <v>66</v>
      </c>
      <c r="O401" s="322"/>
      <c r="P401" s="322"/>
      <c r="Q401" s="322"/>
      <c r="R401" s="322"/>
      <c r="S401" s="322"/>
      <c r="T401" s="323"/>
      <c r="U401" s="37" t="s">
        <v>67</v>
      </c>
      <c r="V401" s="314">
        <f>IFERROR(V394/H394,"0")+IFERROR(V395/H395,"0")+IFERROR(V396/H396,"0")+IFERROR(V397/H397,"0")+IFERROR(V398/H398,"0")+IFERROR(V399/H399,"0")+IFERROR(V400/H400,"0")</f>
        <v>0</v>
      </c>
      <c r="W401" s="314">
        <f>IFERROR(W394/H394,"0")+IFERROR(W395/H395,"0")+IFERROR(W396/H396,"0")+IFERROR(W397/H397,"0")+IFERROR(W398/H398,"0")+IFERROR(W399/H399,"0")+IFERROR(W400/H400,"0")</f>
        <v>0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0</v>
      </c>
      <c r="Y401" s="315"/>
      <c r="Z401" s="315"/>
    </row>
    <row r="402" spans="1:53" hidden="1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19"/>
      <c r="M402" s="320"/>
      <c r="N402" s="321" t="s">
        <v>66</v>
      </c>
      <c r="O402" s="322"/>
      <c r="P402" s="322"/>
      <c r="Q402" s="322"/>
      <c r="R402" s="322"/>
      <c r="S402" s="322"/>
      <c r="T402" s="323"/>
      <c r="U402" s="37" t="s">
        <v>65</v>
      </c>
      <c r="V402" s="314">
        <f>IFERROR(SUM(V394:V400),"0")</f>
        <v>0</v>
      </c>
      <c r="W402" s="314">
        <f>IFERROR(SUM(W394:W400),"0")</f>
        <v>0</v>
      </c>
      <c r="X402" s="37"/>
      <c r="Y402" s="315"/>
      <c r="Z402" s="315"/>
    </row>
    <row r="403" spans="1:53" ht="14.25" hidden="1" customHeight="1" x14ac:dyDescent="0.25">
      <c r="A403" s="324" t="s">
        <v>93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19"/>
      <c r="Y403" s="308"/>
      <c r="Z403" s="308"/>
    </row>
    <row r="404" spans="1:53" ht="27" hidden="1" customHeight="1" x14ac:dyDescent="0.25">
      <c r="A404" s="54" t="s">
        <v>574</v>
      </c>
      <c r="B404" s="54" t="s">
        <v>575</v>
      </c>
      <c r="C404" s="31">
        <v>4301170010</v>
      </c>
      <c r="D404" s="325">
        <v>4680115884090</v>
      </c>
      <c r="E404" s="326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64" t="s">
        <v>576</v>
      </c>
      <c r="O404" s="328"/>
      <c r="P404" s="328"/>
      <c r="Q404" s="328"/>
      <c r="R404" s="326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hidden="1" x14ac:dyDescent="0.2">
      <c r="A405" s="318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20"/>
      <c r="N405" s="321" t="s">
        <v>66</v>
      </c>
      <c r="O405" s="322"/>
      <c r="P405" s="322"/>
      <c r="Q405" s="322"/>
      <c r="R405" s="322"/>
      <c r="S405" s="322"/>
      <c r="T405" s="323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hidden="1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20"/>
      <c r="N406" s="321" t="s">
        <v>66</v>
      </c>
      <c r="O406" s="322"/>
      <c r="P406" s="322"/>
      <c r="Q406" s="322"/>
      <c r="R406" s="322"/>
      <c r="S406" s="322"/>
      <c r="T406" s="323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hidden="1" customHeight="1" x14ac:dyDescent="0.2">
      <c r="A407" s="316" t="s">
        <v>577</v>
      </c>
      <c r="B407" s="317"/>
      <c r="C407" s="317"/>
      <c r="D407" s="317"/>
      <c r="E407" s="317"/>
      <c r="F407" s="317"/>
      <c r="G407" s="317"/>
      <c r="H407" s="317"/>
      <c r="I407" s="317"/>
      <c r="J407" s="317"/>
      <c r="K407" s="317"/>
      <c r="L407" s="317"/>
      <c r="M407" s="317"/>
      <c r="N407" s="317"/>
      <c r="O407" s="317"/>
      <c r="P407" s="317"/>
      <c r="Q407" s="317"/>
      <c r="R407" s="317"/>
      <c r="S407" s="317"/>
      <c r="T407" s="317"/>
      <c r="U407" s="317"/>
      <c r="V407" s="317"/>
      <c r="W407" s="317"/>
      <c r="X407" s="317"/>
      <c r="Y407" s="48"/>
      <c r="Z407" s="48"/>
    </row>
    <row r="408" spans="1:53" ht="16.5" hidden="1" customHeight="1" x14ac:dyDescent="0.25">
      <c r="A408" s="352" t="s">
        <v>577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19"/>
      <c r="Y408" s="307"/>
      <c r="Z408" s="307"/>
    </row>
    <row r="409" spans="1:53" ht="14.25" hidden="1" customHeight="1" x14ac:dyDescent="0.25">
      <c r="A409" s="324" t="s">
        <v>106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19"/>
      <c r="Y409" s="308"/>
      <c r="Z409" s="308"/>
    </row>
    <row r="410" spans="1:53" ht="27" hidden="1" customHeight="1" x14ac:dyDescent="0.25">
      <c r="A410" s="54" t="s">
        <v>578</v>
      </c>
      <c r="B410" s="54" t="s">
        <v>579</v>
      </c>
      <c r="C410" s="31">
        <v>4301011371</v>
      </c>
      <c r="D410" s="325">
        <v>4607091389067</v>
      </c>
      <c r="E410" s="326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28"/>
      <c r="P410" s="328"/>
      <c r="Q410" s="328"/>
      <c r="R410" s="326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5">
        <v>4607091383522</v>
      </c>
      <c r="E411" s="326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7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28"/>
      <c r="P411" s="328"/>
      <c r="Q411" s="328"/>
      <c r="R411" s="326"/>
      <c r="S411" s="34"/>
      <c r="T411" s="34"/>
      <c r="U411" s="35" t="s">
        <v>65</v>
      </c>
      <c r="V411" s="312">
        <v>720</v>
      </c>
      <c r="W411" s="313">
        <f t="shared" si="19"/>
        <v>723.36</v>
      </c>
      <c r="X411" s="36">
        <f>IFERROR(IF(W411=0,"",ROUNDUP(W411/H411,0)*0.01196),"")</f>
        <v>1.63852</v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582</v>
      </c>
      <c r="B412" s="54" t="s">
        <v>583</v>
      </c>
      <c r="C412" s="31">
        <v>4301011431</v>
      </c>
      <c r="D412" s="325">
        <v>4607091384437</v>
      </c>
      <c r="E412" s="326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28"/>
      <c r="P412" s="328"/>
      <c r="Q412" s="328"/>
      <c r="R412" s="326"/>
      <c r="S412" s="34"/>
      <c r="T412" s="34"/>
      <c r="U412" s="35" t="s">
        <v>65</v>
      </c>
      <c r="V412" s="312">
        <v>0</v>
      </c>
      <c r="W412" s="313">
        <f t="shared" si="19"/>
        <v>0</v>
      </c>
      <c r="X412" s="36" t="str">
        <f>IFERROR(IF(W412=0,"",ROUNDUP(W412/H412,0)*0.01196),"")</f>
        <v/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5">
        <v>4607091389104</v>
      </c>
      <c r="E413" s="326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28"/>
      <c r="P413" s="328"/>
      <c r="Q413" s="328"/>
      <c r="R413" s="326"/>
      <c r="S413" s="34"/>
      <c r="T413" s="34"/>
      <c r="U413" s="35" t="s">
        <v>65</v>
      </c>
      <c r="V413" s="312">
        <v>520</v>
      </c>
      <c r="W413" s="313">
        <f t="shared" si="19"/>
        <v>522.72</v>
      </c>
      <c r="X413" s="36">
        <f>IFERROR(IF(W413=0,"",ROUNDUP(W413/H413,0)*0.01196),"")</f>
        <v>1.18404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5">
        <v>4680115880603</v>
      </c>
      <c r="E414" s="326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5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28"/>
      <c r="P414" s="328"/>
      <c r="Q414" s="328"/>
      <c r="R414" s="326"/>
      <c r="S414" s="34"/>
      <c r="T414" s="34"/>
      <c r="U414" s="35" t="s">
        <v>65</v>
      </c>
      <c r="V414" s="312">
        <v>96</v>
      </c>
      <c r="W414" s="313">
        <f t="shared" si="19"/>
        <v>97.2</v>
      </c>
      <c r="X414" s="36">
        <f>IFERROR(IF(W414=0,"",ROUNDUP(W414/H414,0)*0.00937),"")</f>
        <v>0.25298999999999999</v>
      </c>
      <c r="Y414" s="56"/>
      <c r="Z414" s="57"/>
      <c r="AD414" s="58"/>
      <c r="BA414" s="280" t="s">
        <v>1</v>
      </c>
    </row>
    <row r="415" spans="1:53" ht="27" hidden="1" customHeight="1" x14ac:dyDescent="0.25">
      <c r="A415" s="54" t="s">
        <v>588</v>
      </c>
      <c r="B415" s="54" t="s">
        <v>589</v>
      </c>
      <c r="C415" s="31">
        <v>4301011168</v>
      </c>
      <c r="D415" s="325">
        <v>4607091389999</v>
      </c>
      <c r="E415" s="326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28"/>
      <c r="P415" s="328"/>
      <c r="Q415" s="328"/>
      <c r="R415" s="326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hidden="1" customHeight="1" x14ac:dyDescent="0.25">
      <c r="A416" s="54" t="s">
        <v>590</v>
      </c>
      <c r="B416" s="54" t="s">
        <v>591</v>
      </c>
      <c r="C416" s="31">
        <v>4301011372</v>
      </c>
      <c r="D416" s="325">
        <v>4680115882782</v>
      </c>
      <c r="E416" s="326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28"/>
      <c r="P416" s="328"/>
      <c r="Q416" s="328"/>
      <c r="R416" s="326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5">
        <v>4607091389098</v>
      </c>
      <c r="E417" s="326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5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28"/>
      <c r="P417" s="328"/>
      <c r="Q417" s="328"/>
      <c r="R417" s="326"/>
      <c r="S417" s="34"/>
      <c r="T417" s="34"/>
      <c r="U417" s="35" t="s">
        <v>65</v>
      </c>
      <c r="V417" s="312">
        <v>16</v>
      </c>
      <c r="W417" s="313">
        <f t="shared" si="19"/>
        <v>16.8</v>
      </c>
      <c r="X417" s="36">
        <f>IFERROR(IF(W417=0,"",ROUNDUP(W417/H417,0)*0.00753),"")</f>
        <v>5.271E-2</v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594</v>
      </c>
      <c r="B418" s="54" t="s">
        <v>595</v>
      </c>
      <c r="C418" s="31">
        <v>4301011366</v>
      </c>
      <c r="D418" s="325">
        <v>4607091389982</v>
      </c>
      <c r="E418" s="326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28"/>
      <c r="P418" s="328"/>
      <c r="Q418" s="328"/>
      <c r="R418" s="326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18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19"/>
      <c r="M419" s="320"/>
      <c r="N419" s="321" t="s">
        <v>66</v>
      </c>
      <c r="O419" s="322"/>
      <c r="P419" s="322"/>
      <c r="Q419" s="322"/>
      <c r="R419" s="322"/>
      <c r="S419" s="322"/>
      <c r="T419" s="323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268.18181818181819</v>
      </c>
      <c r="W419" s="314">
        <f>IFERROR(W410/H410,"0")+IFERROR(W411/H411,"0")+IFERROR(W412/H412,"0")+IFERROR(W413/H413,"0")+IFERROR(W414/H414,"0")+IFERROR(W415/H415,"0")+IFERROR(W416/H416,"0")+IFERROR(W417/H417,"0")+IFERROR(W418/H418,"0")</f>
        <v>270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3.12826</v>
      </c>
      <c r="Y419" s="315"/>
      <c r="Z419" s="315"/>
    </row>
    <row r="420" spans="1:53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19"/>
      <c r="M420" s="320"/>
      <c r="N420" s="321" t="s">
        <v>66</v>
      </c>
      <c r="O420" s="322"/>
      <c r="P420" s="322"/>
      <c r="Q420" s="322"/>
      <c r="R420" s="322"/>
      <c r="S420" s="322"/>
      <c r="T420" s="323"/>
      <c r="U420" s="37" t="s">
        <v>65</v>
      </c>
      <c r="V420" s="314">
        <f>IFERROR(SUM(V410:V418),"0")</f>
        <v>1352</v>
      </c>
      <c r="W420" s="314">
        <f>IFERROR(SUM(W410:W418),"0")</f>
        <v>1360.08</v>
      </c>
      <c r="X420" s="37"/>
      <c r="Y420" s="315"/>
      <c r="Z420" s="315"/>
    </row>
    <row r="421" spans="1:53" ht="14.25" hidden="1" customHeight="1" x14ac:dyDescent="0.25">
      <c r="A421" s="324" t="s">
        <v>98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19"/>
      <c r="Y421" s="308"/>
      <c r="Z421" s="308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5">
        <v>4607091388930</v>
      </c>
      <c r="E422" s="326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28"/>
      <c r="P422" s="328"/>
      <c r="Q422" s="328"/>
      <c r="R422" s="326"/>
      <c r="S422" s="34"/>
      <c r="T422" s="34"/>
      <c r="U422" s="35" t="s">
        <v>65</v>
      </c>
      <c r="V422" s="312">
        <v>365</v>
      </c>
      <c r="W422" s="313">
        <f>IFERROR(IF(V422="",0,CEILING((V422/$H422),1)*$H422),"")</f>
        <v>369.6</v>
      </c>
      <c r="X422" s="36">
        <f>IFERROR(IF(W422=0,"",ROUNDUP(W422/H422,0)*0.01196),"")</f>
        <v>0.83720000000000006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5">
        <v>4680115880054</v>
      </c>
      <c r="E423" s="326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28"/>
      <c r="P423" s="328"/>
      <c r="Q423" s="328"/>
      <c r="R423" s="326"/>
      <c r="S423" s="34"/>
      <c r="T423" s="34"/>
      <c r="U423" s="35" t="s">
        <v>65</v>
      </c>
      <c r="V423" s="312">
        <v>60</v>
      </c>
      <c r="W423" s="313">
        <f>IFERROR(IF(V423="",0,CEILING((V423/$H423),1)*$H423),"")</f>
        <v>61.2</v>
      </c>
      <c r="X423" s="36">
        <f>IFERROR(IF(W423=0,"",ROUNDUP(W423/H423,0)*0.00937),"")</f>
        <v>0.15928999999999999</v>
      </c>
      <c r="Y423" s="56"/>
      <c r="Z423" s="57"/>
      <c r="AD423" s="58"/>
      <c r="BA423" s="286" t="s">
        <v>1</v>
      </c>
    </row>
    <row r="424" spans="1:53" x14ac:dyDescent="0.2">
      <c r="A424" s="318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19"/>
      <c r="M424" s="320"/>
      <c r="N424" s="321" t="s">
        <v>66</v>
      </c>
      <c r="O424" s="322"/>
      <c r="P424" s="322"/>
      <c r="Q424" s="322"/>
      <c r="R424" s="322"/>
      <c r="S424" s="322"/>
      <c r="T424" s="323"/>
      <c r="U424" s="37" t="s">
        <v>67</v>
      </c>
      <c r="V424" s="314">
        <f>IFERROR(V422/H422,"0")+IFERROR(V423/H423,"0")</f>
        <v>85.795454545454547</v>
      </c>
      <c r="W424" s="314">
        <f>IFERROR(W422/H422,"0")+IFERROR(W423/H423,"0")</f>
        <v>87</v>
      </c>
      <c r="X424" s="314">
        <f>IFERROR(IF(X422="",0,X422),"0")+IFERROR(IF(X423="",0,X423),"0")</f>
        <v>0.9964900000000001</v>
      </c>
      <c r="Y424" s="315"/>
      <c r="Z424" s="315"/>
    </row>
    <row r="425" spans="1:53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19"/>
      <c r="M425" s="320"/>
      <c r="N425" s="321" t="s">
        <v>66</v>
      </c>
      <c r="O425" s="322"/>
      <c r="P425" s="322"/>
      <c r="Q425" s="322"/>
      <c r="R425" s="322"/>
      <c r="S425" s="322"/>
      <c r="T425" s="323"/>
      <c r="U425" s="37" t="s">
        <v>65</v>
      </c>
      <c r="V425" s="314">
        <f>IFERROR(SUM(V422:V423),"0")</f>
        <v>425</v>
      </c>
      <c r="W425" s="314">
        <f>IFERROR(SUM(W422:W423),"0")</f>
        <v>430.8</v>
      </c>
      <c r="X425" s="37"/>
      <c r="Y425" s="315"/>
      <c r="Z425" s="315"/>
    </row>
    <row r="426" spans="1:53" ht="14.25" hidden="1" customHeight="1" x14ac:dyDescent="0.25">
      <c r="A426" s="324" t="s">
        <v>60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19"/>
      <c r="Y426" s="308"/>
      <c r="Z426" s="308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5">
        <v>4680115883116</v>
      </c>
      <c r="E427" s="326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28"/>
      <c r="P427" s="328"/>
      <c r="Q427" s="328"/>
      <c r="R427" s="326"/>
      <c r="S427" s="34"/>
      <c r="T427" s="34"/>
      <c r="U427" s="35" t="s">
        <v>65</v>
      </c>
      <c r="V427" s="312">
        <v>575</v>
      </c>
      <c r="W427" s="313">
        <f t="shared" ref="W427:W432" si="20">IFERROR(IF(V427="",0,CEILING((V427/$H427),1)*$H427),"")</f>
        <v>575.52</v>
      </c>
      <c r="X427" s="36">
        <f>IFERROR(IF(W427=0,"",ROUNDUP(W427/H427,0)*0.01196),"")</f>
        <v>1.3036399999999999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5">
        <v>4680115883093</v>
      </c>
      <c r="E428" s="326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28"/>
      <c r="P428" s="328"/>
      <c r="Q428" s="328"/>
      <c r="R428" s="326"/>
      <c r="S428" s="34"/>
      <c r="T428" s="34"/>
      <c r="U428" s="35" t="s">
        <v>65</v>
      </c>
      <c r="V428" s="312">
        <v>335</v>
      </c>
      <c r="W428" s="313">
        <f t="shared" si="20"/>
        <v>337.92</v>
      </c>
      <c r="X428" s="36">
        <f>IFERROR(IF(W428=0,"",ROUNDUP(W428/H428,0)*0.01196),"")</f>
        <v>0.76544000000000001</v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5">
        <v>4680115883109</v>
      </c>
      <c r="E429" s="326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28"/>
      <c r="P429" s="328"/>
      <c r="Q429" s="328"/>
      <c r="R429" s="326"/>
      <c r="S429" s="34"/>
      <c r="T429" s="34"/>
      <c r="U429" s="35" t="s">
        <v>65</v>
      </c>
      <c r="V429" s="312">
        <v>475</v>
      </c>
      <c r="W429" s="313">
        <f t="shared" si="20"/>
        <v>475.20000000000005</v>
      </c>
      <c r="X429" s="36">
        <f>IFERROR(IF(W429=0,"",ROUNDUP(W429/H429,0)*0.01196),"")</f>
        <v>1.0764</v>
      </c>
      <c r="Y429" s="56"/>
      <c r="Z429" s="57"/>
      <c r="AD429" s="58"/>
      <c r="BA429" s="289" t="s">
        <v>1</v>
      </c>
    </row>
    <row r="430" spans="1:53" ht="27" hidden="1" customHeight="1" x14ac:dyDescent="0.25">
      <c r="A430" s="54" t="s">
        <v>606</v>
      </c>
      <c r="B430" s="54" t="s">
        <v>607</v>
      </c>
      <c r="C430" s="31">
        <v>4301031249</v>
      </c>
      <c r="D430" s="325">
        <v>4680115882072</v>
      </c>
      <c r="E430" s="326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327" t="s">
        <v>608</v>
      </c>
      <c r="O430" s="328"/>
      <c r="P430" s="328"/>
      <c r="Q430" s="328"/>
      <c r="R430" s="326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hidden="1" customHeight="1" x14ac:dyDescent="0.25">
      <c r="A431" s="54" t="s">
        <v>609</v>
      </c>
      <c r="B431" s="54" t="s">
        <v>610</v>
      </c>
      <c r="C431" s="31">
        <v>4301031251</v>
      </c>
      <c r="D431" s="325">
        <v>4680115882102</v>
      </c>
      <c r="E431" s="326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82" t="s">
        <v>611</v>
      </c>
      <c r="O431" s="328"/>
      <c r="P431" s="328"/>
      <c r="Q431" s="328"/>
      <c r="R431" s="326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hidden="1" customHeight="1" x14ac:dyDescent="0.25">
      <c r="A432" s="54" t="s">
        <v>612</v>
      </c>
      <c r="B432" s="54" t="s">
        <v>613</v>
      </c>
      <c r="C432" s="31">
        <v>4301031253</v>
      </c>
      <c r="D432" s="325">
        <v>4680115882096</v>
      </c>
      <c r="E432" s="326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48" t="s">
        <v>614</v>
      </c>
      <c r="O432" s="328"/>
      <c r="P432" s="328"/>
      <c r="Q432" s="328"/>
      <c r="R432" s="326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18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19"/>
      <c r="M433" s="320"/>
      <c r="N433" s="321" t="s">
        <v>66</v>
      </c>
      <c r="O433" s="322"/>
      <c r="P433" s="322"/>
      <c r="Q433" s="322"/>
      <c r="R433" s="322"/>
      <c r="S433" s="322"/>
      <c r="T433" s="323"/>
      <c r="U433" s="37" t="s">
        <v>67</v>
      </c>
      <c r="V433" s="314">
        <f>IFERROR(V427/H427,"0")+IFERROR(V428/H428,"0")+IFERROR(V429/H429,"0")+IFERROR(V430/H430,"0")+IFERROR(V431/H431,"0")+IFERROR(V432/H432,"0")</f>
        <v>262.31060606060606</v>
      </c>
      <c r="W433" s="314">
        <f>IFERROR(W427/H427,"0")+IFERROR(W428/H428,"0")+IFERROR(W429/H429,"0")+IFERROR(W430/H430,"0")+IFERROR(W431/H431,"0")+IFERROR(W432/H432,"0")</f>
        <v>263</v>
      </c>
      <c r="X433" s="314">
        <f>IFERROR(IF(X427="",0,X427),"0")+IFERROR(IF(X428="",0,X428),"0")+IFERROR(IF(X429="",0,X429),"0")+IFERROR(IF(X430="",0,X430),"0")+IFERROR(IF(X431="",0,X431),"0")+IFERROR(IF(X432="",0,X432),"0")</f>
        <v>3.1454800000000001</v>
      </c>
      <c r="Y433" s="315"/>
      <c r="Z433" s="315"/>
    </row>
    <row r="434" spans="1:53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19"/>
      <c r="M434" s="320"/>
      <c r="N434" s="321" t="s">
        <v>66</v>
      </c>
      <c r="O434" s="322"/>
      <c r="P434" s="322"/>
      <c r="Q434" s="322"/>
      <c r="R434" s="322"/>
      <c r="S434" s="322"/>
      <c r="T434" s="323"/>
      <c r="U434" s="37" t="s">
        <v>65</v>
      </c>
      <c r="V434" s="314">
        <f>IFERROR(SUM(V427:V432),"0")</f>
        <v>1385</v>
      </c>
      <c r="W434" s="314">
        <f>IFERROR(SUM(W427:W432),"0")</f>
        <v>1388.64</v>
      </c>
      <c r="X434" s="37"/>
      <c r="Y434" s="315"/>
      <c r="Z434" s="315"/>
    </row>
    <row r="435" spans="1:53" ht="14.25" hidden="1" customHeight="1" x14ac:dyDescent="0.25">
      <c r="A435" s="324" t="s">
        <v>68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19"/>
      <c r="Y435" s="308"/>
      <c r="Z435" s="308"/>
    </row>
    <row r="436" spans="1:53" ht="27" hidden="1" customHeight="1" x14ac:dyDescent="0.25">
      <c r="A436" s="54" t="s">
        <v>615</v>
      </c>
      <c r="B436" s="54" t="s">
        <v>616</v>
      </c>
      <c r="C436" s="31">
        <v>4301051058</v>
      </c>
      <c r="D436" s="325">
        <v>4680115883536</v>
      </c>
      <c r="E436" s="326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3" t="s">
        <v>617</v>
      </c>
      <c r="O436" s="328"/>
      <c r="P436" s="328"/>
      <c r="Q436" s="328"/>
      <c r="R436" s="326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5">
        <v>4607091383409</v>
      </c>
      <c r="E437" s="326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8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28"/>
      <c r="P437" s="328"/>
      <c r="Q437" s="328"/>
      <c r="R437" s="326"/>
      <c r="S437" s="34"/>
      <c r="T437" s="34"/>
      <c r="U437" s="35" t="s">
        <v>65</v>
      </c>
      <c r="V437" s="312">
        <v>60</v>
      </c>
      <c r="W437" s="313">
        <f>IFERROR(IF(V437="",0,CEILING((V437/$H437),1)*$H437),"")</f>
        <v>62.4</v>
      </c>
      <c r="X437" s="36">
        <f>IFERROR(IF(W437=0,"",ROUNDUP(W437/H437,0)*0.02175),"")</f>
        <v>0.17399999999999999</v>
      </c>
      <c r="Y437" s="56"/>
      <c r="Z437" s="57"/>
      <c r="AD437" s="58"/>
      <c r="BA437" s="294" t="s">
        <v>1</v>
      </c>
    </row>
    <row r="438" spans="1:53" ht="16.5" hidden="1" customHeight="1" x14ac:dyDescent="0.25">
      <c r="A438" s="54" t="s">
        <v>620</v>
      </c>
      <c r="B438" s="54" t="s">
        <v>621</v>
      </c>
      <c r="C438" s="31">
        <v>4301051231</v>
      </c>
      <c r="D438" s="325">
        <v>4607091383416</v>
      </c>
      <c r="E438" s="326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60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28"/>
      <c r="P438" s="328"/>
      <c r="Q438" s="328"/>
      <c r="R438" s="326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18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20"/>
      <c r="N439" s="321" t="s">
        <v>66</v>
      </c>
      <c r="O439" s="322"/>
      <c r="P439" s="322"/>
      <c r="Q439" s="322"/>
      <c r="R439" s="322"/>
      <c r="S439" s="322"/>
      <c r="T439" s="323"/>
      <c r="U439" s="37" t="s">
        <v>67</v>
      </c>
      <c r="V439" s="314">
        <f>IFERROR(V436/H436,"0")+IFERROR(V437/H437,"0")+IFERROR(V438/H438,"0")</f>
        <v>7.6923076923076925</v>
      </c>
      <c r="W439" s="314">
        <f>IFERROR(W436/H436,"0")+IFERROR(W437/H437,"0")+IFERROR(W438/H438,"0")</f>
        <v>8</v>
      </c>
      <c r="X439" s="314">
        <f>IFERROR(IF(X436="",0,X436),"0")+IFERROR(IF(X437="",0,X437),"0")+IFERROR(IF(X438="",0,X438),"0")</f>
        <v>0.17399999999999999</v>
      </c>
      <c r="Y439" s="315"/>
      <c r="Z439" s="315"/>
    </row>
    <row r="440" spans="1:53" x14ac:dyDescent="0.2">
      <c r="A440" s="319"/>
      <c r="B440" s="319"/>
      <c r="C440" s="319"/>
      <c r="D440" s="319"/>
      <c r="E440" s="319"/>
      <c r="F440" s="319"/>
      <c r="G440" s="319"/>
      <c r="H440" s="319"/>
      <c r="I440" s="319"/>
      <c r="J440" s="319"/>
      <c r="K440" s="319"/>
      <c r="L440" s="319"/>
      <c r="M440" s="320"/>
      <c r="N440" s="321" t="s">
        <v>66</v>
      </c>
      <c r="O440" s="322"/>
      <c r="P440" s="322"/>
      <c r="Q440" s="322"/>
      <c r="R440" s="322"/>
      <c r="S440" s="322"/>
      <c r="T440" s="323"/>
      <c r="U440" s="37" t="s">
        <v>65</v>
      </c>
      <c r="V440" s="314">
        <f>IFERROR(SUM(V436:V438),"0")</f>
        <v>60</v>
      </c>
      <c r="W440" s="314">
        <f>IFERROR(SUM(W436:W438),"0")</f>
        <v>62.4</v>
      </c>
      <c r="X440" s="37"/>
      <c r="Y440" s="315"/>
      <c r="Z440" s="315"/>
    </row>
    <row r="441" spans="1:53" ht="27.75" hidden="1" customHeight="1" x14ac:dyDescent="0.2">
      <c r="A441" s="316" t="s">
        <v>622</v>
      </c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7"/>
      <c r="N441" s="317"/>
      <c r="O441" s="317"/>
      <c r="P441" s="317"/>
      <c r="Q441" s="317"/>
      <c r="R441" s="317"/>
      <c r="S441" s="317"/>
      <c r="T441" s="317"/>
      <c r="U441" s="317"/>
      <c r="V441" s="317"/>
      <c r="W441" s="317"/>
      <c r="X441" s="317"/>
      <c r="Y441" s="48"/>
      <c r="Z441" s="48"/>
    </row>
    <row r="442" spans="1:53" ht="16.5" hidden="1" customHeight="1" x14ac:dyDescent="0.25">
      <c r="A442" s="352" t="s">
        <v>623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19"/>
      <c r="Y442" s="307"/>
      <c r="Z442" s="307"/>
    </row>
    <row r="443" spans="1:53" ht="14.25" hidden="1" customHeight="1" x14ac:dyDescent="0.25">
      <c r="A443" s="324" t="s">
        <v>106</v>
      </c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19"/>
      <c r="M443" s="319"/>
      <c r="N443" s="319"/>
      <c r="O443" s="319"/>
      <c r="P443" s="319"/>
      <c r="Q443" s="319"/>
      <c r="R443" s="319"/>
      <c r="S443" s="319"/>
      <c r="T443" s="319"/>
      <c r="U443" s="319"/>
      <c r="V443" s="319"/>
      <c r="W443" s="319"/>
      <c r="X443" s="319"/>
      <c r="Y443" s="308"/>
      <c r="Z443" s="308"/>
    </row>
    <row r="444" spans="1:53" ht="27" hidden="1" customHeight="1" x14ac:dyDescent="0.25">
      <c r="A444" s="54" t="s">
        <v>624</v>
      </c>
      <c r="B444" s="54" t="s">
        <v>625</v>
      </c>
      <c r="C444" s="31">
        <v>4301011585</v>
      </c>
      <c r="D444" s="325">
        <v>4640242180441</v>
      </c>
      <c r="E444" s="326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20" t="s">
        <v>626</v>
      </c>
      <c r="O444" s="328"/>
      <c r="P444" s="328"/>
      <c r="Q444" s="328"/>
      <c r="R444" s="326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hidden="1" customHeight="1" x14ac:dyDescent="0.25">
      <c r="A445" s="54" t="s">
        <v>627</v>
      </c>
      <c r="B445" s="54" t="s">
        <v>628</v>
      </c>
      <c r="C445" s="31">
        <v>4301011584</v>
      </c>
      <c r="D445" s="325">
        <v>4640242180564</v>
      </c>
      <c r="E445" s="326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509" t="s">
        <v>629</v>
      </c>
      <c r="O445" s="328"/>
      <c r="P445" s="328"/>
      <c r="Q445" s="328"/>
      <c r="R445" s="326"/>
      <c r="S445" s="34"/>
      <c r="T445" s="34"/>
      <c r="U445" s="35" t="s">
        <v>65</v>
      </c>
      <c r="V445" s="312">
        <v>0</v>
      </c>
      <c r="W445" s="31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7" t="s">
        <v>1</v>
      </c>
    </row>
    <row r="446" spans="1:53" hidden="1" x14ac:dyDescent="0.2">
      <c r="A446" s="318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19"/>
      <c r="M446" s="320"/>
      <c r="N446" s="321" t="s">
        <v>66</v>
      </c>
      <c r="O446" s="322"/>
      <c r="P446" s="322"/>
      <c r="Q446" s="322"/>
      <c r="R446" s="322"/>
      <c r="S446" s="322"/>
      <c r="T446" s="323"/>
      <c r="U446" s="37" t="s">
        <v>67</v>
      </c>
      <c r="V446" s="314">
        <f>IFERROR(V444/H444,"0")+IFERROR(V445/H445,"0")</f>
        <v>0</v>
      </c>
      <c r="W446" s="314">
        <f>IFERROR(W444/H444,"0")+IFERROR(W445/H445,"0")</f>
        <v>0</v>
      </c>
      <c r="X446" s="314">
        <f>IFERROR(IF(X444="",0,X444),"0")+IFERROR(IF(X445="",0,X445),"0")</f>
        <v>0</v>
      </c>
      <c r="Y446" s="315"/>
      <c r="Z446" s="315"/>
    </row>
    <row r="447" spans="1:53" hidden="1" x14ac:dyDescent="0.2">
      <c r="A447" s="319"/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20"/>
      <c r="N447" s="321" t="s">
        <v>66</v>
      </c>
      <c r="O447" s="322"/>
      <c r="P447" s="322"/>
      <c r="Q447" s="322"/>
      <c r="R447" s="322"/>
      <c r="S447" s="322"/>
      <c r="T447" s="323"/>
      <c r="U447" s="37" t="s">
        <v>65</v>
      </c>
      <c r="V447" s="314">
        <f>IFERROR(SUM(V444:V445),"0")</f>
        <v>0</v>
      </c>
      <c r="W447" s="314">
        <f>IFERROR(SUM(W444:W445),"0")</f>
        <v>0</v>
      </c>
      <c r="X447" s="37"/>
      <c r="Y447" s="315"/>
      <c r="Z447" s="315"/>
    </row>
    <row r="448" spans="1:53" ht="14.25" hidden="1" customHeight="1" x14ac:dyDescent="0.25">
      <c r="A448" s="324" t="s">
        <v>98</v>
      </c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19"/>
      <c r="M448" s="319"/>
      <c r="N448" s="319"/>
      <c r="O448" s="319"/>
      <c r="P448" s="319"/>
      <c r="Q448" s="319"/>
      <c r="R448" s="319"/>
      <c r="S448" s="319"/>
      <c r="T448" s="319"/>
      <c r="U448" s="319"/>
      <c r="V448" s="319"/>
      <c r="W448" s="319"/>
      <c r="X448" s="319"/>
      <c r="Y448" s="308"/>
      <c r="Z448" s="308"/>
    </row>
    <row r="449" spans="1:53" ht="27" hidden="1" customHeight="1" x14ac:dyDescent="0.25">
      <c r="A449" s="54" t="s">
        <v>630</v>
      </c>
      <c r="B449" s="54" t="s">
        <v>631</v>
      </c>
      <c r="C449" s="31">
        <v>4301020260</v>
      </c>
      <c r="D449" s="325">
        <v>4640242180526</v>
      </c>
      <c r="E449" s="326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69" t="s">
        <v>632</v>
      </c>
      <c r="O449" s="328"/>
      <c r="P449" s="328"/>
      <c r="Q449" s="328"/>
      <c r="R449" s="326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hidden="1" customHeight="1" x14ac:dyDescent="0.25">
      <c r="A450" s="54" t="s">
        <v>633</v>
      </c>
      <c r="B450" s="54" t="s">
        <v>634</v>
      </c>
      <c r="C450" s="31">
        <v>4301020269</v>
      </c>
      <c r="D450" s="325">
        <v>4640242180519</v>
      </c>
      <c r="E450" s="326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5" t="s">
        <v>635</v>
      </c>
      <c r="O450" s="328"/>
      <c r="P450" s="328"/>
      <c r="Q450" s="328"/>
      <c r="R450" s="326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idden="1" x14ac:dyDescent="0.2">
      <c r="A451" s="318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19"/>
      <c r="M451" s="320"/>
      <c r="N451" s="321" t="s">
        <v>66</v>
      </c>
      <c r="O451" s="322"/>
      <c r="P451" s="322"/>
      <c r="Q451" s="322"/>
      <c r="R451" s="322"/>
      <c r="S451" s="322"/>
      <c r="T451" s="323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hidden="1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19"/>
      <c r="M452" s="320"/>
      <c r="N452" s="321" t="s">
        <v>66</v>
      </c>
      <c r="O452" s="322"/>
      <c r="P452" s="322"/>
      <c r="Q452" s="322"/>
      <c r="R452" s="322"/>
      <c r="S452" s="322"/>
      <c r="T452" s="323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hidden="1" customHeight="1" x14ac:dyDescent="0.25">
      <c r="A453" s="324" t="s">
        <v>60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19"/>
      <c r="Y453" s="308"/>
      <c r="Z453" s="308"/>
    </row>
    <row r="454" spans="1:53" ht="27" hidden="1" customHeight="1" x14ac:dyDescent="0.25">
      <c r="A454" s="54" t="s">
        <v>636</v>
      </c>
      <c r="B454" s="54" t="s">
        <v>637</v>
      </c>
      <c r="C454" s="31">
        <v>4301031280</v>
      </c>
      <c r="D454" s="325">
        <v>4640242180816</v>
      </c>
      <c r="E454" s="326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2" t="s">
        <v>638</v>
      </c>
      <c r="O454" s="328"/>
      <c r="P454" s="328"/>
      <c r="Q454" s="328"/>
      <c r="R454" s="326"/>
      <c r="S454" s="34"/>
      <c r="T454" s="34"/>
      <c r="U454" s="35" t="s">
        <v>65</v>
      </c>
      <c r="V454" s="312">
        <v>0</v>
      </c>
      <c r="W454" s="313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639</v>
      </c>
      <c r="B455" s="54" t="s">
        <v>640</v>
      </c>
      <c r="C455" s="31">
        <v>4301031244</v>
      </c>
      <c r="D455" s="325">
        <v>4640242180595</v>
      </c>
      <c r="E455" s="326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4" t="s">
        <v>641</v>
      </c>
      <c r="O455" s="328"/>
      <c r="P455" s="328"/>
      <c r="Q455" s="328"/>
      <c r="R455" s="326"/>
      <c r="S455" s="34"/>
      <c r="T455" s="34"/>
      <c r="U455" s="35" t="s">
        <v>65</v>
      </c>
      <c r="V455" s="312">
        <v>0</v>
      </c>
      <c r="W455" s="313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301" t="s">
        <v>1</v>
      </c>
    </row>
    <row r="456" spans="1:53" hidden="1" x14ac:dyDescent="0.2">
      <c r="A456" s="318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20"/>
      <c r="N456" s="321" t="s">
        <v>66</v>
      </c>
      <c r="O456" s="322"/>
      <c r="P456" s="322"/>
      <c r="Q456" s="322"/>
      <c r="R456" s="322"/>
      <c r="S456" s="322"/>
      <c r="T456" s="323"/>
      <c r="U456" s="37" t="s">
        <v>67</v>
      </c>
      <c r="V456" s="314">
        <f>IFERROR(V454/H454,"0")+IFERROR(V455/H455,"0")</f>
        <v>0</v>
      </c>
      <c r="W456" s="314">
        <f>IFERROR(W454/H454,"0")+IFERROR(W455/H455,"0")</f>
        <v>0</v>
      </c>
      <c r="X456" s="314">
        <f>IFERROR(IF(X454="",0,X454),"0")+IFERROR(IF(X455="",0,X455),"0")</f>
        <v>0</v>
      </c>
      <c r="Y456" s="315"/>
      <c r="Z456" s="315"/>
    </row>
    <row r="457" spans="1:53" hidden="1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19"/>
      <c r="M457" s="320"/>
      <c r="N457" s="321" t="s">
        <v>66</v>
      </c>
      <c r="O457" s="322"/>
      <c r="P457" s="322"/>
      <c r="Q457" s="322"/>
      <c r="R457" s="322"/>
      <c r="S457" s="322"/>
      <c r="T457" s="323"/>
      <c r="U457" s="37" t="s">
        <v>65</v>
      </c>
      <c r="V457" s="314">
        <f>IFERROR(SUM(V454:V455),"0")</f>
        <v>0</v>
      </c>
      <c r="W457" s="314">
        <f>IFERROR(SUM(W454:W455),"0")</f>
        <v>0</v>
      </c>
      <c r="X457" s="37"/>
      <c r="Y457" s="315"/>
      <c r="Z457" s="315"/>
    </row>
    <row r="458" spans="1:53" ht="14.25" hidden="1" customHeight="1" x14ac:dyDescent="0.25">
      <c r="A458" s="324" t="s">
        <v>68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19"/>
      <c r="Y458" s="308"/>
      <c r="Z458" s="308"/>
    </row>
    <row r="459" spans="1:53" ht="27" hidden="1" customHeight="1" x14ac:dyDescent="0.25">
      <c r="A459" s="54" t="s">
        <v>642</v>
      </c>
      <c r="B459" s="54" t="s">
        <v>643</v>
      </c>
      <c r="C459" s="31">
        <v>4301051310</v>
      </c>
      <c r="D459" s="325">
        <v>4680115880870</v>
      </c>
      <c r="E459" s="326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5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8"/>
      <c r="P459" s="328"/>
      <c r="Q459" s="328"/>
      <c r="R459" s="326"/>
      <c r="S459" s="34"/>
      <c r="T459" s="34"/>
      <c r="U459" s="35" t="s">
        <v>65</v>
      </c>
      <c r="V459" s="312">
        <v>0</v>
      </c>
      <c r="W459" s="313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27" hidden="1" customHeight="1" x14ac:dyDescent="0.25">
      <c r="A460" s="54" t="s">
        <v>644</v>
      </c>
      <c r="B460" s="54" t="s">
        <v>645</v>
      </c>
      <c r="C460" s="31">
        <v>4301051510</v>
      </c>
      <c r="D460" s="325">
        <v>4640242180540</v>
      </c>
      <c r="E460" s="326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0" t="s">
        <v>646</v>
      </c>
      <c r="O460" s="328"/>
      <c r="P460" s="328"/>
      <c r="Q460" s="328"/>
      <c r="R460" s="326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hidden="1" customHeight="1" x14ac:dyDescent="0.25">
      <c r="A461" s="54" t="s">
        <v>647</v>
      </c>
      <c r="B461" s="54" t="s">
        <v>648</v>
      </c>
      <c r="C461" s="31">
        <v>4301051508</v>
      </c>
      <c r="D461" s="325">
        <v>4640242180557</v>
      </c>
      <c r="E461" s="326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28"/>
      <c r="P461" s="328"/>
      <c r="Q461" s="328"/>
      <c r="R461" s="326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idden="1" x14ac:dyDescent="0.2">
      <c r="A462" s="318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20"/>
      <c r="N462" s="321" t="s">
        <v>66</v>
      </c>
      <c r="O462" s="322"/>
      <c r="P462" s="322"/>
      <c r="Q462" s="322"/>
      <c r="R462" s="322"/>
      <c r="S462" s="322"/>
      <c r="T462" s="323"/>
      <c r="U462" s="37" t="s">
        <v>67</v>
      </c>
      <c r="V462" s="314">
        <f>IFERROR(V459/H459,"0")+IFERROR(V460/H460,"0")+IFERROR(V461/H461,"0")</f>
        <v>0</v>
      </c>
      <c r="W462" s="314">
        <f>IFERROR(W459/H459,"0")+IFERROR(W460/H460,"0")+IFERROR(W461/H461,"0")</f>
        <v>0</v>
      </c>
      <c r="X462" s="314">
        <f>IFERROR(IF(X459="",0,X459),"0")+IFERROR(IF(X460="",0,X460),"0")+IFERROR(IF(X461="",0,X461),"0")</f>
        <v>0</v>
      </c>
      <c r="Y462" s="315"/>
      <c r="Z462" s="315"/>
    </row>
    <row r="463" spans="1:53" hidden="1" x14ac:dyDescent="0.2">
      <c r="A463" s="319"/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20"/>
      <c r="N463" s="321" t="s">
        <v>66</v>
      </c>
      <c r="O463" s="322"/>
      <c r="P463" s="322"/>
      <c r="Q463" s="322"/>
      <c r="R463" s="322"/>
      <c r="S463" s="322"/>
      <c r="T463" s="323"/>
      <c r="U463" s="37" t="s">
        <v>65</v>
      </c>
      <c r="V463" s="314">
        <f>IFERROR(SUM(V459:V461),"0")</f>
        <v>0</v>
      </c>
      <c r="W463" s="314">
        <f>IFERROR(SUM(W459:W461),"0")</f>
        <v>0</v>
      </c>
      <c r="X463" s="37"/>
      <c r="Y463" s="315"/>
      <c r="Z463" s="315"/>
    </row>
    <row r="464" spans="1:53" ht="15" customHeight="1" x14ac:dyDescent="0.2">
      <c r="A464" s="377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49"/>
      <c r="N464" s="357" t="s">
        <v>650</v>
      </c>
      <c r="O464" s="358"/>
      <c r="P464" s="358"/>
      <c r="Q464" s="358"/>
      <c r="R464" s="358"/>
      <c r="S464" s="358"/>
      <c r="T464" s="359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17241.5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17373.03</v>
      </c>
      <c r="X464" s="37"/>
      <c r="Y464" s="315"/>
      <c r="Z464" s="315"/>
    </row>
    <row r="465" spans="1:29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19"/>
      <c r="M465" s="349"/>
      <c r="N465" s="357" t="s">
        <v>651</v>
      </c>
      <c r="O465" s="358"/>
      <c r="P465" s="358"/>
      <c r="Q465" s="358"/>
      <c r="R465" s="358"/>
      <c r="S465" s="358"/>
      <c r="T465" s="359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18255.97935663315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18395.683999999997</v>
      </c>
      <c r="X465" s="37"/>
      <c r="Y465" s="315"/>
      <c r="Z465" s="315"/>
    </row>
    <row r="466" spans="1:29" x14ac:dyDescent="0.2">
      <c r="A466" s="319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19"/>
      <c r="M466" s="349"/>
      <c r="N466" s="357" t="s">
        <v>652</v>
      </c>
      <c r="O466" s="358"/>
      <c r="P466" s="358"/>
      <c r="Q466" s="358"/>
      <c r="R466" s="358"/>
      <c r="S466" s="358"/>
      <c r="T466" s="359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32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32</v>
      </c>
      <c r="X466" s="37"/>
      <c r="Y466" s="315"/>
      <c r="Z466" s="315"/>
    </row>
    <row r="467" spans="1:29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19"/>
      <c r="M467" s="349"/>
      <c r="N467" s="357" t="s">
        <v>654</v>
      </c>
      <c r="O467" s="358"/>
      <c r="P467" s="358"/>
      <c r="Q467" s="358"/>
      <c r="R467" s="358"/>
      <c r="S467" s="358"/>
      <c r="T467" s="359"/>
      <c r="U467" s="37" t="s">
        <v>65</v>
      </c>
      <c r="V467" s="314">
        <f>GrossWeightTotal+PalletQtyTotal*25</f>
        <v>19055.97935663315</v>
      </c>
      <c r="W467" s="314">
        <f>GrossWeightTotalR+PalletQtyTotalR*25</f>
        <v>19195.683999999997</v>
      </c>
      <c r="X467" s="37"/>
      <c r="Y467" s="315"/>
      <c r="Z467" s="315"/>
    </row>
    <row r="468" spans="1:29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49"/>
      <c r="N468" s="357" t="s">
        <v>655</v>
      </c>
      <c r="O468" s="358"/>
      <c r="P468" s="358"/>
      <c r="Q468" s="358"/>
      <c r="R468" s="358"/>
      <c r="S468" s="358"/>
      <c r="T468" s="359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2983.43086298546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3008</v>
      </c>
      <c r="X468" s="37"/>
      <c r="Y468" s="315"/>
      <c r="Z468" s="315"/>
    </row>
    <row r="469" spans="1:29" ht="14.25" hidden="1" customHeight="1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19"/>
      <c r="M469" s="349"/>
      <c r="N469" s="357" t="s">
        <v>656</v>
      </c>
      <c r="O469" s="358"/>
      <c r="P469" s="358"/>
      <c r="Q469" s="358"/>
      <c r="R469" s="358"/>
      <c r="S469" s="358"/>
      <c r="T469" s="359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36.934519999999992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9" t="s">
        <v>59</v>
      </c>
      <c r="C471" s="371" t="s">
        <v>96</v>
      </c>
      <c r="D471" s="498"/>
      <c r="E471" s="498"/>
      <c r="F471" s="415"/>
      <c r="G471" s="371" t="s">
        <v>243</v>
      </c>
      <c r="H471" s="498"/>
      <c r="I471" s="498"/>
      <c r="J471" s="498"/>
      <c r="K471" s="498"/>
      <c r="L471" s="498"/>
      <c r="M471" s="498"/>
      <c r="N471" s="415"/>
      <c r="O471" s="371" t="s">
        <v>447</v>
      </c>
      <c r="P471" s="415"/>
      <c r="Q471" s="371" t="s">
        <v>497</v>
      </c>
      <c r="R471" s="415"/>
      <c r="S471" s="309" t="s">
        <v>577</v>
      </c>
      <c r="T471" s="309" t="s">
        <v>622</v>
      </c>
      <c r="U471" s="310"/>
      <c r="Z471" s="52"/>
      <c r="AC471" s="310"/>
    </row>
    <row r="472" spans="1:29" ht="14.25" customHeight="1" thickTop="1" x14ac:dyDescent="0.2">
      <c r="A472" s="418" t="s">
        <v>659</v>
      </c>
      <c r="B472" s="371" t="s">
        <v>59</v>
      </c>
      <c r="C472" s="371" t="s">
        <v>97</v>
      </c>
      <c r="D472" s="371" t="s">
        <v>105</v>
      </c>
      <c r="E472" s="371" t="s">
        <v>96</v>
      </c>
      <c r="F472" s="371" t="s">
        <v>235</v>
      </c>
      <c r="G472" s="371" t="s">
        <v>244</v>
      </c>
      <c r="H472" s="371" t="s">
        <v>251</v>
      </c>
      <c r="I472" s="371" t="s">
        <v>271</v>
      </c>
      <c r="J472" s="371" t="s">
        <v>337</v>
      </c>
      <c r="K472" s="310"/>
      <c r="L472" s="371" t="s">
        <v>340</v>
      </c>
      <c r="M472" s="371" t="s">
        <v>420</v>
      </c>
      <c r="N472" s="371" t="s">
        <v>438</v>
      </c>
      <c r="O472" s="371" t="s">
        <v>448</v>
      </c>
      <c r="P472" s="371" t="s">
        <v>474</v>
      </c>
      <c r="Q472" s="371" t="s">
        <v>498</v>
      </c>
      <c r="R472" s="371" t="s">
        <v>554</v>
      </c>
      <c r="S472" s="371" t="s">
        <v>577</v>
      </c>
      <c r="T472" s="371" t="s">
        <v>623</v>
      </c>
      <c r="U472" s="310"/>
      <c r="Z472" s="52"/>
      <c r="AC472" s="310"/>
    </row>
    <row r="473" spans="1:29" ht="13.5" customHeight="1" thickBot="1" x14ac:dyDescent="0.25">
      <c r="A473" s="419"/>
      <c r="B473" s="372"/>
      <c r="C473" s="372"/>
      <c r="D473" s="372"/>
      <c r="E473" s="372"/>
      <c r="F473" s="372"/>
      <c r="G473" s="372"/>
      <c r="H473" s="372"/>
      <c r="I473" s="372"/>
      <c r="J473" s="372"/>
      <c r="K473" s="310"/>
      <c r="L473" s="372"/>
      <c r="M473" s="372"/>
      <c r="N473" s="372"/>
      <c r="O473" s="372"/>
      <c r="P473" s="372"/>
      <c r="Q473" s="372"/>
      <c r="R473" s="372"/>
      <c r="S473" s="372"/>
      <c r="T473" s="372"/>
      <c r="U473" s="310"/>
      <c r="Z473" s="52"/>
      <c r="AC473" s="310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464.40000000000003</v>
      </c>
      <c r="D474" s="46">
        <f>IFERROR(W56*1,"0")+IFERROR(W57*1,"0")+IFERROR(W58*1,"0")+IFERROR(W59*1,"0")</f>
        <v>574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2354.9</v>
      </c>
      <c r="F474" s="46">
        <f>IFERROR(W127*1,"0")+IFERROR(W128*1,"0")+IFERROR(W129*1,"0")</f>
        <v>316.20000000000005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438.9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2800.5000000000005</v>
      </c>
      <c r="J474" s="46">
        <f>IFERROR(W200*1,"0")</f>
        <v>31.5</v>
      </c>
      <c r="K474" s="310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1204.3500000000001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10.199999999999999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5434.8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0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501.35999999999996</v>
      </c>
      <c r="R474" s="46">
        <f>IFERROR(W389*1,"0")+IFERROR(W390*1,"0")+IFERROR(W394*1,"0")+IFERROR(W395*1,"0")+IFERROR(W396*1,"0")+IFERROR(W397*1,"0")+IFERROR(W398*1,"0")+IFERROR(W399*1,"0")+IFERROR(W400*1,"0")+IFERROR(W404*1,"0")</f>
        <v>0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3241.9199999999996</v>
      </c>
      <c r="T474" s="46">
        <f>IFERROR(W444*1,"0")+IFERROR(W445*1,"0")+IFERROR(W449*1,"0")+IFERROR(W450*1,"0")+IFERROR(W454*1,"0")+IFERROR(W455*1,"0")+IFERROR(W459*1,"0")+IFERROR(W460*1,"0")+IFERROR(W461*1,"0")</f>
        <v>0</v>
      </c>
      <c r="U474" s="310"/>
      <c r="Z474" s="52"/>
      <c r="AC474" s="310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46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52,00"/>
        <filter val="1 385,00"/>
        <filter val="1 483,55"/>
        <filter val="1 550,00"/>
        <filter val="10,00"/>
        <filter val="100,00"/>
        <filter val="105,00"/>
        <filter val="105,75"/>
        <filter val="110,00"/>
        <filter val="124,00"/>
        <filter val="128,33"/>
        <filter val="140,48"/>
        <filter val="15,00"/>
        <filter val="150,00"/>
        <filter val="155,00"/>
        <filter val="157,50"/>
        <filter val="16,00"/>
        <filter val="160,00"/>
        <filter val="165,00"/>
        <filter val="165,36"/>
        <filter val="165,89"/>
        <filter val="168,00"/>
        <filter val="17 241,50"/>
        <filter val="17,50"/>
        <filter val="172,00"/>
        <filter val="18 255,98"/>
        <filter val="18,94"/>
        <filter val="19 055,98"/>
        <filter val="19,87"/>
        <filter val="190,00"/>
        <filter val="2 151,00"/>
        <filter val="2 200,00"/>
        <filter val="2 983,43"/>
        <filter val="20,51"/>
        <filter val="215,00"/>
        <filter val="225,00"/>
        <filter val="23,46"/>
        <filter val="232,00"/>
        <filter val="235,00"/>
        <filter val="240,00"/>
        <filter val="25,00"/>
        <filter val="262,31"/>
        <filter val="268,18"/>
        <filter val="270,00"/>
        <filter val="28,00"/>
        <filter val="28,33"/>
        <filter val="290,00"/>
        <filter val="3,67"/>
        <filter val="304,00"/>
        <filter val="31,00"/>
        <filter val="31,50"/>
        <filter val="313,75"/>
        <filter val="32"/>
        <filter val="32,50"/>
        <filter val="334,00"/>
        <filter val="335,00"/>
        <filter val="365,00"/>
        <filter val="372,00"/>
        <filter val="39,17"/>
        <filter val="390,00"/>
        <filter val="4 350,00"/>
        <filter val="4,00"/>
        <filter val="410,00"/>
        <filter val="42,59"/>
        <filter val="425,00"/>
        <filter val="432,50"/>
        <filter val="445,00"/>
        <filter val="460,00"/>
        <filter val="469,80"/>
        <filter val="47,60"/>
        <filter val="475,00"/>
        <filter val="479,50"/>
        <filter val="480,00"/>
        <filter val="490,00"/>
        <filter val="50,00"/>
        <filter val="520,00"/>
        <filter val="555,00"/>
        <filter val="568,00"/>
        <filter val="57,14"/>
        <filter val="575,00"/>
        <filter val="59,50"/>
        <filter val="60,00"/>
        <filter val="600,00"/>
        <filter val="635,00"/>
        <filter val="66,44"/>
        <filter val="7,69"/>
        <filter val="70,30"/>
        <filter val="720,00"/>
        <filter val="74,00"/>
        <filter val="74,20"/>
        <filter val="750,00"/>
        <filter val="761,98"/>
        <filter val="78,00"/>
        <filter val="78,75"/>
        <filter val="79,05"/>
        <filter val="79,35"/>
        <filter val="85,80"/>
        <filter val="88,00"/>
        <filter val="88,69"/>
        <filter val="9,35"/>
        <filter val="90,00"/>
        <filter val="90,74"/>
        <filter val="94,00"/>
        <filter val="96,00"/>
      </filters>
    </filterColumn>
  </autoFilter>
  <mergeCells count="844">
    <mergeCell ref="P1:R1"/>
    <mergeCell ref="N338:R338"/>
    <mergeCell ref="D173:E173"/>
    <mergeCell ref="D17:E18"/>
    <mergeCell ref="I472:I473"/>
    <mergeCell ref="V17:V18"/>
    <mergeCell ref="X17:X18"/>
    <mergeCell ref="A132:X132"/>
    <mergeCell ref="D50:E50"/>
    <mergeCell ref="D110:E110"/>
    <mergeCell ref="D44:E44"/>
    <mergeCell ref="N79:R79"/>
    <mergeCell ref="C472:C473"/>
    <mergeCell ref="N468:T468"/>
    <mergeCell ref="D239:E239"/>
    <mergeCell ref="D266:E266"/>
    <mergeCell ref="N316:T316"/>
    <mergeCell ref="D95:E95"/>
    <mergeCell ref="S17:T17"/>
    <mergeCell ref="D331:E331"/>
    <mergeCell ref="D395:E395"/>
    <mergeCell ref="N452:T452"/>
    <mergeCell ref="J9:L9"/>
    <mergeCell ref="R5:S5"/>
    <mergeCell ref="D455:E455"/>
    <mergeCell ref="D430:E430"/>
    <mergeCell ref="N333:T333"/>
    <mergeCell ref="A138:M139"/>
    <mergeCell ref="D247:E247"/>
    <mergeCell ref="Y17:Y18"/>
    <mergeCell ref="D57:E57"/>
    <mergeCell ref="N163:T163"/>
    <mergeCell ref="D355:E355"/>
    <mergeCell ref="D32:E32"/>
    <mergeCell ref="N138:T138"/>
    <mergeCell ref="D268:E268"/>
    <mergeCell ref="D97:E97"/>
    <mergeCell ref="N374:T374"/>
    <mergeCell ref="A203:X203"/>
    <mergeCell ref="N180:R180"/>
    <mergeCell ref="N247:R247"/>
    <mergeCell ref="A43:X43"/>
    <mergeCell ref="A285:M286"/>
    <mergeCell ref="N182:R182"/>
    <mergeCell ref="N217:R217"/>
    <mergeCell ref="N27:R27"/>
    <mergeCell ref="N325:R325"/>
    <mergeCell ref="A48:X48"/>
    <mergeCell ref="N454:R454"/>
    <mergeCell ref="A320:M321"/>
    <mergeCell ref="N90:R90"/>
    <mergeCell ref="D121:E121"/>
    <mergeCell ref="D192:E192"/>
    <mergeCell ref="N233:R233"/>
    <mergeCell ref="A196:M197"/>
    <mergeCell ref="D105:E105"/>
    <mergeCell ref="N143:R143"/>
    <mergeCell ref="N370:R370"/>
    <mergeCell ref="N289:T289"/>
    <mergeCell ref="N160:R160"/>
    <mergeCell ref="A13:L13"/>
    <mergeCell ref="A19:X19"/>
    <mergeCell ref="N81:T81"/>
    <mergeCell ref="N259:R259"/>
    <mergeCell ref="N152:T152"/>
    <mergeCell ref="N88:R88"/>
    <mergeCell ref="A353:X353"/>
    <mergeCell ref="N324:R324"/>
    <mergeCell ref="A15:L15"/>
    <mergeCell ref="N285:T285"/>
    <mergeCell ref="D237:E237"/>
    <mergeCell ref="N85:R85"/>
    <mergeCell ref="N327:R327"/>
    <mergeCell ref="N156:R156"/>
    <mergeCell ref="N23:T23"/>
    <mergeCell ref="N40:R40"/>
    <mergeCell ref="N72:R72"/>
    <mergeCell ref="N84:R84"/>
    <mergeCell ref="N169:T169"/>
    <mergeCell ref="A433:M434"/>
    <mergeCell ref="N299:R299"/>
    <mergeCell ref="N321:T321"/>
    <mergeCell ref="N255:T255"/>
    <mergeCell ref="D336:E336"/>
    <mergeCell ref="N386:T386"/>
    <mergeCell ref="N242:T242"/>
    <mergeCell ref="N390:R390"/>
    <mergeCell ref="N389:R389"/>
    <mergeCell ref="O5:P5"/>
    <mergeCell ref="D120:E120"/>
    <mergeCell ref="F17:F18"/>
    <mergeCell ref="N235:R235"/>
    <mergeCell ref="A322:X322"/>
    <mergeCell ref="D107:E107"/>
    <mergeCell ref="A116:X116"/>
    <mergeCell ref="D234:E234"/>
    <mergeCell ref="N185:R185"/>
    <mergeCell ref="N136:R136"/>
    <mergeCell ref="A126:X126"/>
    <mergeCell ref="D175:E175"/>
    <mergeCell ref="A312:M313"/>
    <mergeCell ref="N253:R253"/>
    <mergeCell ref="T11:U11"/>
    <mergeCell ref="A134:X134"/>
    <mergeCell ref="N57:R57"/>
    <mergeCell ref="D29:E29"/>
    <mergeCell ref="F5:G5"/>
    <mergeCell ref="A14:L14"/>
    <mergeCell ref="N309:R309"/>
    <mergeCell ref="D252:E252"/>
    <mergeCell ref="A201:M202"/>
    <mergeCell ref="D218:E218"/>
    <mergeCell ref="Q471:R471"/>
    <mergeCell ref="D165:E165"/>
    <mergeCell ref="N146:R146"/>
    <mergeCell ref="D394:E394"/>
    <mergeCell ref="D450:E450"/>
    <mergeCell ref="A403:X403"/>
    <mergeCell ref="D223:E223"/>
    <mergeCell ref="N33:T33"/>
    <mergeCell ref="N465:T465"/>
    <mergeCell ref="N294:T294"/>
    <mergeCell ref="A421:X421"/>
    <mergeCell ref="N319:R319"/>
    <mergeCell ref="D265:E265"/>
    <mergeCell ref="D216:E216"/>
    <mergeCell ref="N231:T231"/>
    <mergeCell ref="D101:E101"/>
    <mergeCell ref="N209:R209"/>
    <mergeCell ref="N378:T378"/>
    <mergeCell ref="D76:E76"/>
    <mergeCell ref="A278:X278"/>
    <mergeCell ref="A254:M255"/>
    <mergeCell ref="N251:R251"/>
    <mergeCell ref="A47:X47"/>
    <mergeCell ref="A248:M249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N135:R135"/>
    <mergeCell ref="D10:E10"/>
    <mergeCell ref="F10:G10"/>
    <mergeCell ref="A8:C8"/>
    <mergeCell ref="A10:C10"/>
    <mergeCell ref="D184:E184"/>
    <mergeCell ref="A63:X63"/>
    <mergeCell ref="D6:L6"/>
    <mergeCell ref="O13:P13"/>
    <mergeCell ref="D389:E389"/>
    <mergeCell ref="N237:R237"/>
    <mergeCell ref="N212:R212"/>
    <mergeCell ref="D84:E84"/>
    <mergeCell ref="D155:E155"/>
    <mergeCell ref="D22:E22"/>
    <mergeCell ref="D149:E149"/>
    <mergeCell ref="N301:R301"/>
    <mergeCell ref="N51:R51"/>
    <mergeCell ref="N239:R239"/>
    <mergeCell ref="N122:R122"/>
    <mergeCell ref="N105:R105"/>
    <mergeCell ref="N214:R214"/>
    <mergeCell ref="D257:E257"/>
    <mergeCell ref="D86:E86"/>
    <mergeCell ref="D384:E384"/>
    <mergeCell ref="D213:E213"/>
    <mergeCell ref="N107:R107"/>
    <mergeCell ref="A335:X335"/>
    <mergeCell ref="N246:R246"/>
    <mergeCell ref="A164:X164"/>
    <mergeCell ref="A340:M341"/>
    <mergeCell ref="A9:C9"/>
    <mergeCell ref="D373:E373"/>
    <mergeCell ref="D58:E58"/>
    <mergeCell ref="N248:T248"/>
    <mergeCell ref="O12:P12"/>
    <mergeCell ref="N52:T52"/>
    <mergeCell ref="D358:E358"/>
    <mergeCell ref="N312:T312"/>
    <mergeCell ref="N208:R208"/>
    <mergeCell ref="N300:R300"/>
    <mergeCell ref="N183:R183"/>
    <mergeCell ref="N352:T352"/>
    <mergeCell ref="N103:T103"/>
    <mergeCell ref="D215:E215"/>
    <mergeCell ref="N221:T221"/>
    <mergeCell ref="N286:T286"/>
    <mergeCell ref="M17:M18"/>
    <mergeCell ref="N131:T131"/>
    <mergeCell ref="N67:R67"/>
    <mergeCell ref="N303:R303"/>
    <mergeCell ref="D305:E305"/>
    <mergeCell ref="N227:R227"/>
    <mergeCell ref="N110:R110"/>
    <mergeCell ref="D270:E270"/>
    <mergeCell ref="Z17:Z18"/>
    <mergeCell ref="O472:O473"/>
    <mergeCell ref="N271:T271"/>
    <mergeCell ref="N167:R167"/>
    <mergeCell ref="A140:X140"/>
    <mergeCell ref="N111:R111"/>
    <mergeCell ref="A401:M402"/>
    <mergeCell ref="D212:E212"/>
    <mergeCell ref="D146:E146"/>
    <mergeCell ref="N119:R119"/>
    <mergeCell ref="D304:E304"/>
    <mergeCell ref="N211:R211"/>
    <mergeCell ref="N398:R398"/>
    <mergeCell ref="D143:E143"/>
    <mergeCell ref="D319:E319"/>
    <mergeCell ref="A279:X279"/>
    <mergeCell ref="N177:R177"/>
    <mergeCell ref="N269:R269"/>
    <mergeCell ref="D207:E207"/>
    <mergeCell ref="D85:E85"/>
    <mergeCell ref="D150:E150"/>
    <mergeCell ref="A159:X159"/>
    <mergeCell ref="A37:M38"/>
    <mergeCell ref="N243:T243"/>
    <mergeCell ref="H1:O1"/>
    <mergeCell ref="D186:E186"/>
    <mergeCell ref="D413:E413"/>
    <mergeCell ref="N463:T463"/>
    <mergeCell ref="D217:E217"/>
    <mergeCell ref="N193:R193"/>
    <mergeCell ref="N22:R22"/>
    <mergeCell ref="O9:P9"/>
    <mergeCell ref="D65:E65"/>
    <mergeCell ref="A443:X443"/>
    <mergeCell ref="D428:E428"/>
    <mergeCell ref="N334:T334"/>
    <mergeCell ref="D415:E415"/>
    <mergeCell ref="D194:E194"/>
    <mergeCell ref="D299:E299"/>
    <mergeCell ref="D370:E370"/>
    <mergeCell ref="N206:R206"/>
    <mergeCell ref="G17:G18"/>
    <mergeCell ref="N293:T293"/>
    <mergeCell ref="N220:T220"/>
    <mergeCell ref="N320:T320"/>
    <mergeCell ref="D99:E99"/>
    <mergeCell ref="D310:E310"/>
    <mergeCell ref="A12:L12"/>
    <mergeCell ref="H10:L10"/>
    <mergeCell ref="N414:R414"/>
    <mergeCell ref="A169:M170"/>
    <mergeCell ref="D80:E80"/>
    <mergeCell ref="N472:N473"/>
    <mergeCell ref="N187:R187"/>
    <mergeCell ref="P472:P473"/>
    <mergeCell ref="N423:R423"/>
    <mergeCell ref="D418:E418"/>
    <mergeCell ref="N410:R410"/>
    <mergeCell ref="D89:E89"/>
    <mergeCell ref="A291:X291"/>
    <mergeCell ref="A446:M447"/>
    <mergeCell ref="N216:R216"/>
    <mergeCell ref="N343:R343"/>
    <mergeCell ref="N230:T230"/>
    <mergeCell ref="D128:E128"/>
    <mergeCell ref="N280:R280"/>
    <mergeCell ref="N109:R109"/>
    <mergeCell ref="A330:X330"/>
    <mergeCell ref="D364:E364"/>
    <mergeCell ref="M472:M473"/>
    <mergeCell ref="N188:R188"/>
    <mergeCell ref="A376:X376"/>
    <mergeCell ref="A162:M163"/>
    <mergeCell ref="N416:R416"/>
    <mergeCell ref="D459:E459"/>
    <mergeCell ref="D288:E288"/>
    <mergeCell ref="N459:R459"/>
    <mergeCell ref="N419:T419"/>
    <mergeCell ref="D269:E269"/>
    <mergeCell ref="A306:M307"/>
    <mergeCell ref="D427:E427"/>
    <mergeCell ref="N165:R165"/>
    <mergeCell ref="D350:E350"/>
    <mergeCell ref="A189:M190"/>
    <mergeCell ref="A380:X380"/>
    <mergeCell ref="N417:R417"/>
    <mergeCell ref="D292:E292"/>
    <mergeCell ref="A171:X171"/>
    <mergeCell ref="D227:E227"/>
    <mergeCell ref="N446:T446"/>
    <mergeCell ref="A276:M277"/>
    <mergeCell ref="N451:T451"/>
    <mergeCell ref="N329:T329"/>
    <mergeCell ref="D410:E410"/>
    <mergeCell ref="D332:E332"/>
    <mergeCell ref="D436:E436"/>
    <mergeCell ref="N461:R461"/>
    <mergeCell ref="D206:E206"/>
    <mergeCell ref="N277:T277"/>
    <mergeCell ref="D298:E298"/>
    <mergeCell ref="D181:E181"/>
    <mergeCell ref="A451:M452"/>
    <mergeCell ref="N341:T341"/>
    <mergeCell ref="A224:M225"/>
    <mergeCell ref="N432:R432"/>
    <mergeCell ref="A456:M457"/>
    <mergeCell ref="N440:T440"/>
    <mergeCell ref="D461:E461"/>
    <mergeCell ref="D200:E200"/>
    <mergeCell ref="A453:X453"/>
    <mergeCell ref="N344:T344"/>
    <mergeCell ref="N326:R326"/>
    <mergeCell ref="A387:X387"/>
    <mergeCell ref="D383:E383"/>
    <mergeCell ref="A458:X458"/>
    <mergeCell ref="A287:X287"/>
    <mergeCell ref="A439:M440"/>
    <mergeCell ref="N274:R274"/>
    <mergeCell ref="A442:X442"/>
    <mergeCell ref="N456:T456"/>
    <mergeCell ref="D7:L7"/>
    <mergeCell ref="A55:X55"/>
    <mergeCell ref="N340:T340"/>
    <mergeCell ref="A351:M352"/>
    <mergeCell ref="N121:R121"/>
    <mergeCell ref="N382:R382"/>
    <mergeCell ref="A316:M317"/>
    <mergeCell ref="N238:R238"/>
    <mergeCell ref="A263:X263"/>
    <mergeCell ref="N148:R148"/>
    <mergeCell ref="N179:R179"/>
    <mergeCell ref="A374:M375"/>
    <mergeCell ref="N240:R240"/>
    <mergeCell ref="N215:R215"/>
    <mergeCell ref="N44:R44"/>
    <mergeCell ref="D112:E112"/>
    <mergeCell ref="D56:E56"/>
    <mergeCell ref="D193:E193"/>
    <mergeCell ref="D127:E127"/>
    <mergeCell ref="N304:R304"/>
    <mergeCell ref="D176:E176"/>
    <mergeCell ref="D64:E64"/>
    <mergeCell ref="D362:E362"/>
    <mergeCell ref="N170:T170"/>
    <mergeCell ref="H472:H473"/>
    <mergeCell ref="N467:T467"/>
    <mergeCell ref="D178:E178"/>
    <mergeCell ref="N26:R26"/>
    <mergeCell ref="D172:E172"/>
    <mergeCell ref="N249:T249"/>
    <mergeCell ref="N234:R234"/>
    <mergeCell ref="D36:E36"/>
    <mergeCell ref="N313:T313"/>
    <mergeCell ref="A45:M46"/>
    <mergeCell ref="A281:M282"/>
    <mergeCell ref="N184:R184"/>
    <mergeCell ref="N391:T391"/>
    <mergeCell ref="D412:E412"/>
    <mergeCell ref="N462:T462"/>
    <mergeCell ref="C471:F471"/>
    <mergeCell ref="E472:E473"/>
    <mergeCell ref="D51:E51"/>
    <mergeCell ref="N328:T328"/>
    <mergeCell ref="D349:E349"/>
    <mergeCell ref="N157:T157"/>
    <mergeCell ref="N108:R108"/>
    <mergeCell ref="N392:T392"/>
    <mergeCell ref="N266:R266"/>
    <mergeCell ref="T6:U9"/>
    <mergeCell ref="D185:E185"/>
    <mergeCell ref="N91:T91"/>
    <mergeCell ref="A151:M152"/>
    <mergeCell ref="D371:E371"/>
    <mergeCell ref="N229:R229"/>
    <mergeCell ref="N200:R200"/>
    <mergeCell ref="N29:R29"/>
    <mergeCell ref="N265:R265"/>
    <mergeCell ref="D137:E137"/>
    <mergeCell ref="N31:R31"/>
    <mergeCell ref="N258:R258"/>
    <mergeCell ref="N151:T151"/>
    <mergeCell ref="N87:R87"/>
    <mergeCell ref="D74:E74"/>
    <mergeCell ref="A83:X83"/>
    <mergeCell ref="N245:R245"/>
    <mergeCell ref="D68:E68"/>
    <mergeCell ref="N272:T272"/>
    <mergeCell ref="D188:E188"/>
    <mergeCell ref="N168:R168"/>
    <mergeCell ref="A49:X49"/>
    <mergeCell ref="N89:R89"/>
    <mergeCell ref="N38:T38"/>
    <mergeCell ref="D472:D473"/>
    <mergeCell ref="N76:R76"/>
    <mergeCell ref="F472:F473"/>
    <mergeCell ref="T5:U5"/>
    <mergeCell ref="D119:E119"/>
    <mergeCell ref="N174:R174"/>
    <mergeCell ref="N445:R445"/>
    <mergeCell ref="D246:E246"/>
    <mergeCell ref="U17:U18"/>
    <mergeCell ref="A426:X426"/>
    <mergeCell ref="N361:R361"/>
    <mergeCell ref="D40:E40"/>
    <mergeCell ref="N261:T261"/>
    <mergeCell ref="D233:E233"/>
    <mergeCell ref="D338:E338"/>
    <mergeCell ref="D111:E111"/>
    <mergeCell ref="N311:R311"/>
    <mergeCell ref="D183:E183"/>
    <mergeCell ref="A21:X21"/>
    <mergeCell ref="D444:E444"/>
    <mergeCell ref="N254:T254"/>
    <mergeCell ref="D275:E275"/>
    <mergeCell ref="D219:E219"/>
    <mergeCell ref="N77:R77"/>
    <mergeCell ref="N469:T469"/>
    <mergeCell ref="N427:R427"/>
    <mergeCell ref="D416:E416"/>
    <mergeCell ref="D106:E106"/>
    <mergeCell ref="N37:T37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D280:E280"/>
    <mergeCell ref="D109:E109"/>
    <mergeCell ref="N101:R101"/>
    <mergeCell ref="A52:M53"/>
    <mergeCell ref="N385:T385"/>
    <mergeCell ref="N464:T464"/>
    <mergeCell ref="N219:R219"/>
    <mergeCell ref="A424:M425"/>
    <mergeCell ref="N194:R194"/>
    <mergeCell ref="A244:X244"/>
    <mergeCell ref="N439:T439"/>
    <mergeCell ref="D460:E460"/>
    <mergeCell ref="A342:X342"/>
    <mergeCell ref="A35:X35"/>
    <mergeCell ref="D398:E398"/>
    <mergeCell ref="D454:E454"/>
    <mergeCell ref="D327:E327"/>
    <mergeCell ref="A262:X262"/>
    <mergeCell ref="D156:E156"/>
    <mergeCell ref="A62:X62"/>
    <mergeCell ref="N401:T401"/>
    <mergeCell ref="D422:E422"/>
    <mergeCell ref="D372:E372"/>
    <mergeCell ref="D399:E399"/>
    <mergeCell ref="D59:E59"/>
    <mergeCell ref="N95:R95"/>
    <mergeCell ref="N70:R70"/>
    <mergeCell ref="N457:T457"/>
    <mergeCell ref="N331:R331"/>
    <mergeCell ref="N450:R450"/>
    <mergeCell ref="N375:T375"/>
    <mergeCell ref="D396:E396"/>
    <mergeCell ref="D325:E325"/>
    <mergeCell ref="D414:E414"/>
    <mergeCell ref="N32:R32"/>
    <mergeCell ref="N268:R268"/>
    <mergeCell ref="N97:R97"/>
    <mergeCell ref="N395:R395"/>
    <mergeCell ref="A41:M42"/>
    <mergeCell ref="D438:E438"/>
    <mergeCell ref="D267:E267"/>
    <mergeCell ref="D359:E359"/>
    <mergeCell ref="N96:R96"/>
    <mergeCell ref="N332:R332"/>
    <mergeCell ref="D94:E94"/>
    <mergeCell ref="D361:E361"/>
    <mergeCell ref="D417:E417"/>
    <mergeCell ref="A296:X296"/>
    <mergeCell ref="D69:E69"/>
    <mergeCell ref="N162:T162"/>
    <mergeCell ref="D354:E354"/>
    <mergeCell ref="A114:M115"/>
    <mergeCell ref="N98:R98"/>
    <mergeCell ref="A5:C5"/>
    <mergeCell ref="G472:G473"/>
    <mergeCell ref="N306:T306"/>
    <mergeCell ref="N71:R71"/>
    <mergeCell ref="N433:T433"/>
    <mergeCell ref="N373:R373"/>
    <mergeCell ref="N58:R58"/>
    <mergeCell ref="D179:E179"/>
    <mergeCell ref="N420:T420"/>
    <mergeCell ref="D337:E337"/>
    <mergeCell ref="D166:E166"/>
    <mergeCell ref="N73:R73"/>
    <mergeCell ref="N437:R437"/>
    <mergeCell ref="N371:R371"/>
    <mergeCell ref="A20:X20"/>
    <mergeCell ref="N431:R431"/>
    <mergeCell ref="A125:X125"/>
    <mergeCell ref="A318:X318"/>
    <mergeCell ref="A17:A18"/>
    <mergeCell ref="N358:R358"/>
    <mergeCell ref="C17:C18"/>
    <mergeCell ref="K17:K18"/>
    <mergeCell ref="D339:E339"/>
    <mergeCell ref="D168:E168"/>
    <mergeCell ref="AD17:AD18"/>
    <mergeCell ref="D88:E88"/>
    <mergeCell ref="N80:R80"/>
    <mergeCell ref="D148:E148"/>
    <mergeCell ref="D26:E26"/>
    <mergeCell ref="D324:E324"/>
    <mergeCell ref="D311:E311"/>
    <mergeCell ref="N218:R218"/>
    <mergeCell ref="N411:R411"/>
    <mergeCell ref="D90:E90"/>
    <mergeCell ref="N367:T367"/>
    <mergeCell ref="N196:T196"/>
    <mergeCell ref="A25:X25"/>
    <mergeCell ref="N158:T158"/>
    <mergeCell ref="D390:E390"/>
    <mergeCell ref="N225:T225"/>
    <mergeCell ref="A348:X348"/>
    <mergeCell ref="N137:R137"/>
    <mergeCell ref="D180:E180"/>
    <mergeCell ref="D118:E118"/>
    <mergeCell ref="N224:T224"/>
    <mergeCell ref="D167:E167"/>
    <mergeCell ref="A347:X347"/>
    <mergeCell ref="A314:X314"/>
    <mergeCell ref="A6:C6"/>
    <mergeCell ref="N92:T92"/>
    <mergeCell ref="D309:E309"/>
    <mergeCell ref="D113:E113"/>
    <mergeCell ref="N422:R422"/>
    <mergeCell ref="N118:R118"/>
    <mergeCell ref="Q472:Q473"/>
    <mergeCell ref="N360:R360"/>
    <mergeCell ref="N142:R142"/>
    <mergeCell ref="N425:T425"/>
    <mergeCell ref="N436:R436"/>
    <mergeCell ref="D9:E9"/>
    <mergeCell ref="F9:G9"/>
    <mergeCell ref="N189:T189"/>
    <mergeCell ref="S472:S473"/>
    <mergeCell ref="D161:E161"/>
    <mergeCell ref="A191:X191"/>
    <mergeCell ref="N82:T82"/>
    <mergeCell ref="A123:M124"/>
    <mergeCell ref="N317:T317"/>
    <mergeCell ref="N86:R86"/>
    <mergeCell ref="N384:R384"/>
    <mergeCell ref="N213:R213"/>
    <mergeCell ref="N449:R449"/>
    <mergeCell ref="T472:T473"/>
    <mergeCell ref="N350:R350"/>
    <mergeCell ref="N201:T201"/>
    <mergeCell ref="A104:X104"/>
    <mergeCell ref="A297:X297"/>
    <mergeCell ref="N406:T406"/>
    <mergeCell ref="D160:E160"/>
    <mergeCell ref="N139:T139"/>
    <mergeCell ref="I17:I18"/>
    <mergeCell ref="D135:E135"/>
    <mergeCell ref="D377:E377"/>
    <mergeCell ref="A405:M406"/>
    <mergeCell ref="D72:E72"/>
    <mergeCell ref="A323:X323"/>
    <mergeCell ref="N276:T276"/>
    <mergeCell ref="D235:E235"/>
    <mergeCell ref="N383:R383"/>
    <mergeCell ref="A23:M24"/>
    <mergeCell ref="N78:R78"/>
    <mergeCell ref="N149:R149"/>
    <mergeCell ref="N205:R205"/>
    <mergeCell ref="A344:M345"/>
    <mergeCell ref="A226:X226"/>
    <mergeCell ref="N241:R241"/>
    <mergeCell ref="D1:F1"/>
    <mergeCell ref="N282:T282"/>
    <mergeCell ref="N210:R210"/>
    <mergeCell ref="N61:T61"/>
    <mergeCell ref="J17:J18"/>
    <mergeCell ref="L17:L18"/>
    <mergeCell ref="A333:M334"/>
    <mergeCell ref="D240:E240"/>
    <mergeCell ref="N290:T290"/>
    <mergeCell ref="A222:X222"/>
    <mergeCell ref="A102:M103"/>
    <mergeCell ref="N65:R65"/>
    <mergeCell ref="N192:R192"/>
    <mergeCell ref="N228:R228"/>
    <mergeCell ref="N17:R18"/>
    <mergeCell ref="D100:E100"/>
    <mergeCell ref="N129:R129"/>
    <mergeCell ref="O6:P6"/>
    <mergeCell ref="N305:R305"/>
    <mergeCell ref="N50:R50"/>
    <mergeCell ref="N292:R292"/>
    <mergeCell ref="D31:E31"/>
    <mergeCell ref="D229:E229"/>
    <mergeCell ref="N236:R236"/>
    <mergeCell ref="D8:L8"/>
    <mergeCell ref="N337:R337"/>
    <mergeCell ref="N166:R166"/>
    <mergeCell ref="D209:E209"/>
    <mergeCell ref="D87:E87"/>
    <mergeCell ref="D147:E147"/>
    <mergeCell ref="D445:E445"/>
    <mergeCell ref="D274:E274"/>
    <mergeCell ref="D301:E301"/>
    <mergeCell ref="N351:T351"/>
    <mergeCell ref="D245:E245"/>
    <mergeCell ref="D122:E122"/>
    <mergeCell ref="N53:T53"/>
    <mergeCell ref="N339:R339"/>
    <mergeCell ref="N130:T130"/>
    <mergeCell ref="A93:X93"/>
    <mergeCell ref="D382:E382"/>
    <mergeCell ref="D211:E211"/>
    <mergeCell ref="N46:T46"/>
    <mergeCell ref="A33:M34"/>
    <mergeCell ref="N363:R363"/>
    <mergeCell ref="N428:R428"/>
    <mergeCell ref="N355:R355"/>
    <mergeCell ref="N415:R415"/>
    <mergeCell ref="O471:P471"/>
    <mergeCell ref="A273:X273"/>
    <mergeCell ref="D356:E356"/>
    <mergeCell ref="N75:R75"/>
    <mergeCell ref="A230:M231"/>
    <mergeCell ref="N114:T114"/>
    <mergeCell ref="N298:R298"/>
    <mergeCell ref="A242:M243"/>
    <mergeCell ref="A472:A473"/>
    <mergeCell ref="N444:R444"/>
    <mergeCell ref="N400:R400"/>
    <mergeCell ref="D145:E145"/>
    <mergeCell ref="D381:E381"/>
    <mergeCell ref="D210:E210"/>
    <mergeCell ref="N365:R365"/>
    <mergeCell ref="N357:R357"/>
    <mergeCell ref="N379:T379"/>
    <mergeCell ref="D400:E400"/>
    <mergeCell ref="A409:X409"/>
    <mergeCell ref="D77:E77"/>
    <mergeCell ref="N429:R429"/>
    <mergeCell ref="D108:E108"/>
    <mergeCell ref="R472:R473"/>
    <mergeCell ref="N223:R223"/>
    <mergeCell ref="O10:P10"/>
    <mergeCell ref="T12:U12"/>
    <mergeCell ref="O11:P11"/>
    <mergeCell ref="A60:M61"/>
    <mergeCell ref="N15:R16"/>
    <mergeCell ref="H17:H18"/>
    <mergeCell ref="N161:R161"/>
    <mergeCell ref="N41:T41"/>
    <mergeCell ref="N34:T34"/>
    <mergeCell ref="N66:R66"/>
    <mergeCell ref="N68:R68"/>
    <mergeCell ref="N115:T115"/>
    <mergeCell ref="N42:T42"/>
    <mergeCell ref="N102:T102"/>
    <mergeCell ref="N30:R30"/>
    <mergeCell ref="D98:E98"/>
    <mergeCell ref="D73:E73"/>
    <mergeCell ref="D27:E27"/>
    <mergeCell ref="D75:E75"/>
    <mergeCell ref="D136:E136"/>
    <mergeCell ref="N117:R117"/>
    <mergeCell ref="A91:M92"/>
    <mergeCell ref="N150:R150"/>
    <mergeCell ref="D96:E9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A441:X441"/>
    <mergeCell ref="N413:R413"/>
    <mergeCell ref="D117:E117"/>
    <mergeCell ref="N307:T307"/>
    <mergeCell ref="N195:R195"/>
    <mergeCell ref="A232:X232"/>
    <mergeCell ref="A289:M290"/>
    <mergeCell ref="D67:E67"/>
    <mergeCell ref="N2:U3"/>
    <mergeCell ref="D79:E79"/>
    <mergeCell ref="N394:R394"/>
    <mergeCell ref="BA17:BA18"/>
    <mergeCell ref="N123:T123"/>
    <mergeCell ref="D315:E315"/>
    <mergeCell ref="D144:E144"/>
    <mergeCell ref="A153:X153"/>
    <mergeCell ref="A346:X346"/>
    <mergeCell ref="N113:R113"/>
    <mergeCell ref="D302:E302"/>
    <mergeCell ref="N173:R173"/>
    <mergeCell ref="N100:R100"/>
    <mergeCell ref="A54:X54"/>
    <mergeCell ref="N94:R94"/>
    <mergeCell ref="N60:T60"/>
    <mergeCell ref="N336:R336"/>
    <mergeCell ref="D208:E208"/>
    <mergeCell ref="A283:X283"/>
    <mergeCell ref="A388:X388"/>
    <mergeCell ref="AA17:AC18"/>
    <mergeCell ref="D366:E366"/>
    <mergeCell ref="D300:E300"/>
    <mergeCell ref="N124:T124"/>
    <mergeCell ref="J472:J473"/>
    <mergeCell ref="A199:X199"/>
    <mergeCell ref="W17:W18"/>
    <mergeCell ref="B472:B473"/>
    <mergeCell ref="A435:X435"/>
    <mergeCell ref="N399:R399"/>
    <mergeCell ref="N59:R59"/>
    <mergeCell ref="A464:M469"/>
    <mergeCell ref="N178:R178"/>
    <mergeCell ref="N270:R270"/>
    <mergeCell ref="D142:E142"/>
    <mergeCell ref="A391:M392"/>
    <mergeCell ref="A462:M463"/>
    <mergeCell ref="D129:E129"/>
    <mergeCell ref="N359:R359"/>
    <mergeCell ref="D365:E365"/>
    <mergeCell ref="N207:R207"/>
    <mergeCell ref="N36:R36"/>
    <mergeCell ref="D429:E429"/>
    <mergeCell ref="A448:X448"/>
    <mergeCell ref="A154:X154"/>
    <mergeCell ref="N45:T45"/>
    <mergeCell ref="N281:T281"/>
    <mergeCell ref="N424:T424"/>
    <mergeCell ref="N466:T466"/>
    <mergeCell ref="A157:M158"/>
    <mergeCell ref="B17:B18"/>
    <mergeCell ref="A271:M272"/>
    <mergeCell ref="N112:R112"/>
    <mergeCell ref="D258:E258"/>
    <mergeCell ref="A385:M386"/>
    <mergeCell ref="N106:R106"/>
    <mergeCell ref="N404:R404"/>
    <mergeCell ref="N252:R252"/>
    <mergeCell ref="N56:R56"/>
    <mergeCell ref="D195:E195"/>
    <mergeCell ref="A204:X204"/>
    <mergeCell ref="A378:M379"/>
    <mergeCell ref="D360:E360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N127:R127"/>
    <mergeCell ref="H5:L5"/>
    <mergeCell ref="N402:T402"/>
    <mergeCell ref="N190:T190"/>
    <mergeCell ref="A220:M221"/>
    <mergeCell ref="N257:R257"/>
    <mergeCell ref="N275:R275"/>
    <mergeCell ref="N175:R175"/>
    <mergeCell ref="T10:U10"/>
    <mergeCell ref="R6:S9"/>
    <mergeCell ref="N176:R176"/>
    <mergeCell ref="N345:T345"/>
    <mergeCell ref="D28:E28"/>
    <mergeCell ref="D30:E30"/>
    <mergeCell ref="D5:E5"/>
    <mergeCell ref="D303:E303"/>
    <mergeCell ref="N284:R284"/>
    <mergeCell ref="A133:X133"/>
    <mergeCell ref="N24:T24"/>
    <mergeCell ref="A198:X198"/>
    <mergeCell ref="H9:I9"/>
    <mergeCell ref="A369:X369"/>
    <mergeCell ref="N260:T260"/>
    <mergeCell ref="N267:R267"/>
    <mergeCell ref="N28:R28"/>
    <mergeCell ref="N460:R460"/>
    <mergeCell ref="N197:T197"/>
    <mergeCell ref="N155:R155"/>
    <mergeCell ref="N264:R264"/>
    <mergeCell ref="D70:E70"/>
    <mergeCell ref="N366:R366"/>
    <mergeCell ref="N405:T405"/>
    <mergeCell ref="D238:E238"/>
    <mergeCell ref="N455:R455"/>
    <mergeCell ref="D78:E78"/>
    <mergeCell ref="D205:E205"/>
    <mergeCell ref="D363:E363"/>
    <mergeCell ref="N172:R172"/>
    <mergeCell ref="D357:E357"/>
    <mergeCell ref="D71:E71"/>
    <mergeCell ref="N186:R186"/>
    <mergeCell ref="N144:R144"/>
    <mergeCell ref="N315:R315"/>
    <mergeCell ref="D187:E187"/>
    <mergeCell ref="N302:R302"/>
    <mergeCell ref="A256:X256"/>
    <mergeCell ref="D423:E423"/>
    <mergeCell ref="N202:T202"/>
    <mergeCell ref="D174:E174"/>
    <mergeCell ref="A407:X407"/>
    <mergeCell ref="A293:M294"/>
    <mergeCell ref="N434:T434"/>
    <mergeCell ref="A393:X393"/>
    <mergeCell ref="D449:E449"/>
    <mergeCell ref="N430:R430"/>
    <mergeCell ref="D397:E397"/>
    <mergeCell ref="N447:T447"/>
    <mergeCell ref="A419:M420"/>
    <mergeCell ref="N377:R377"/>
    <mergeCell ref="A367:M368"/>
    <mergeCell ref="N396:R39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2023-12-27T11:02:37Z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