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CF7ED7-AA9C-4F85-AAE5-AF1A27C119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X460" i="1"/>
  <c r="W460" i="1"/>
  <c r="W459" i="1"/>
  <c r="W462" i="1" s="1"/>
  <c r="N459" i="1"/>
  <c r="V457" i="1"/>
  <c r="V456" i="1"/>
  <c r="W455" i="1"/>
  <c r="X455" i="1" s="1"/>
  <c r="W454" i="1"/>
  <c r="V452" i="1"/>
  <c r="V451" i="1"/>
  <c r="W450" i="1"/>
  <c r="X450" i="1" s="1"/>
  <c r="W449" i="1"/>
  <c r="V447" i="1"/>
  <c r="V446" i="1"/>
  <c r="X445" i="1"/>
  <c r="W445" i="1"/>
  <c r="W444" i="1"/>
  <c r="V440" i="1"/>
  <c r="V439" i="1"/>
  <c r="W438" i="1"/>
  <c r="X438" i="1" s="1"/>
  <c r="N438" i="1"/>
  <c r="W437" i="1"/>
  <c r="X437" i="1" s="1"/>
  <c r="N437" i="1"/>
  <c r="W436" i="1"/>
  <c r="X436" i="1" s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V425" i="1"/>
  <c r="V424" i="1"/>
  <c r="W423" i="1"/>
  <c r="N423" i="1"/>
  <c r="W422" i="1"/>
  <c r="N422" i="1"/>
  <c r="V420" i="1"/>
  <c r="V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N411" i="1"/>
  <c r="W410" i="1"/>
  <c r="N410" i="1"/>
  <c r="V406" i="1"/>
  <c r="V405" i="1"/>
  <c r="W404" i="1"/>
  <c r="X404" i="1" s="1"/>
  <c r="X405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W391" i="1" s="1"/>
  <c r="N389" i="1"/>
  <c r="V386" i="1"/>
  <c r="V385" i="1"/>
  <c r="W384" i="1"/>
  <c r="X384" i="1" s="1"/>
  <c r="W383" i="1"/>
  <c r="X383" i="1" s="1"/>
  <c r="W382" i="1"/>
  <c r="X382" i="1" s="1"/>
  <c r="W381" i="1"/>
  <c r="W386" i="1" s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X349" i="1"/>
  <c r="X351" i="1" s="1"/>
  <c r="W349" i="1"/>
  <c r="N349" i="1"/>
  <c r="V345" i="1"/>
  <c r="V344" i="1"/>
  <c r="W343" i="1"/>
  <c r="W345" i="1" s="1"/>
  <c r="N343" i="1"/>
  <c r="V341" i="1"/>
  <c r="V340" i="1"/>
  <c r="W339" i="1"/>
  <c r="X339" i="1" s="1"/>
  <c r="N339" i="1"/>
  <c r="W338" i="1"/>
  <c r="X338" i="1" s="1"/>
  <c r="N338" i="1"/>
  <c r="W337" i="1"/>
  <c r="N337" i="1"/>
  <c r="W336" i="1"/>
  <c r="N336" i="1"/>
  <c r="V334" i="1"/>
  <c r="V333" i="1"/>
  <c r="W332" i="1"/>
  <c r="X332" i="1" s="1"/>
  <c r="N332" i="1"/>
  <c r="X331" i="1"/>
  <c r="X333" i="1" s="1"/>
  <c r="W331" i="1"/>
  <c r="N331" i="1"/>
  <c r="V329" i="1"/>
  <c r="W328" i="1"/>
  <c r="V328" i="1"/>
  <c r="X327" i="1"/>
  <c r="W327" i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X288" i="1" s="1"/>
  <c r="X289" i="1" s="1"/>
  <c r="N288" i="1"/>
  <c r="V286" i="1"/>
  <c r="V285" i="1"/>
  <c r="W284" i="1"/>
  <c r="W286" i="1" s="1"/>
  <c r="N284" i="1"/>
  <c r="V282" i="1"/>
  <c r="V281" i="1"/>
  <c r="W280" i="1"/>
  <c r="W281" i="1" s="1"/>
  <c r="N280" i="1"/>
  <c r="V277" i="1"/>
  <c r="V276" i="1"/>
  <c r="X275" i="1"/>
  <c r="W275" i="1"/>
  <c r="N275" i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N264" i="1"/>
  <c r="V261" i="1"/>
  <c r="V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X252" i="1"/>
  <c r="W252" i="1"/>
  <c r="W251" i="1"/>
  <c r="W254" i="1" s="1"/>
  <c r="V249" i="1"/>
  <c r="V248" i="1"/>
  <c r="W247" i="1"/>
  <c r="X247" i="1" s="1"/>
  <c r="N247" i="1"/>
  <c r="W246" i="1"/>
  <c r="X246" i="1" s="1"/>
  <c r="N246" i="1"/>
  <c r="W245" i="1"/>
  <c r="W249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X229" i="1"/>
  <c r="W229" i="1"/>
  <c r="N229" i="1"/>
  <c r="W228" i="1"/>
  <c r="X228" i="1" s="1"/>
  <c r="N228" i="1"/>
  <c r="W227" i="1"/>
  <c r="W231" i="1" s="1"/>
  <c r="N227" i="1"/>
  <c r="V225" i="1"/>
  <c r="W224" i="1"/>
  <c r="V224" i="1"/>
  <c r="X223" i="1"/>
  <c r="X224" i="1" s="1"/>
  <c r="W223" i="1"/>
  <c r="W225" i="1" s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N206" i="1"/>
  <c r="W205" i="1"/>
  <c r="X205" i="1" s="1"/>
  <c r="N205" i="1"/>
  <c r="W202" i="1"/>
  <c r="V202" i="1"/>
  <c r="W201" i="1"/>
  <c r="V201" i="1"/>
  <c r="X200" i="1"/>
  <c r="X201" i="1" s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X165" i="1"/>
  <c r="W165" i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N143" i="1"/>
  <c r="W142" i="1"/>
  <c r="X142" i="1" s="1"/>
  <c r="N142" i="1"/>
  <c r="V139" i="1"/>
  <c r="V138" i="1"/>
  <c r="W137" i="1"/>
  <c r="X137" i="1" s="1"/>
  <c r="N137" i="1"/>
  <c r="W136" i="1"/>
  <c r="X136" i="1" s="1"/>
  <c r="N136" i="1"/>
  <c r="W135" i="1"/>
  <c r="N135" i="1"/>
  <c r="V131" i="1"/>
  <c r="V130" i="1"/>
  <c r="W129" i="1"/>
  <c r="X129" i="1" s="1"/>
  <c r="N129" i="1"/>
  <c r="W128" i="1"/>
  <c r="X128" i="1" s="1"/>
  <c r="N128" i="1"/>
  <c r="W127" i="1"/>
  <c r="V124" i="1"/>
  <c r="V123" i="1"/>
  <c r="W122" i="1"/>
  <c r="X122" i="1" s="1"/>
  <c r="W121" i="1"/>
  <c r="X121" i="1" s="1"/>
  <c r="N121" i="1"/>
  <c r="X120" i="1"/>
  <c r="W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W91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X68" i="1"/>
  <c r="W68" i="1"/>
  <c r="N68" i="1"/>
  <c r="W67" i="1"/>
  <c r="X67" i="1" s="1"/>
  <c r="X66" i="1"/>
  <c r="W66" i="1"/>
  <c r="W65" i="1"/>
  <c r="W82" i="1" s="1"/>
  <c r="W64" i="1"/>
  <c r="X64" i="1" s="1"/>
  <c r="V61" i="1"/>
  <c r="V60" i="1"/>
  <c r="W59" i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N50" i="1"/>
  <c r="V46" i="1"/>
  <c r="V45" i="1"/>
  <c r="W44" i="1"/>
  <c r="X44" i="1" s="1"/>
  <c r="X45" i="1" s="1"/>
  <c r="N44" i="1"/>
  <c r="V42" i="1"/>
  <c r="V41" i="1"/>
  <c r="W40" i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J9" i="1"/>
  <c r="A9" i="1"/>
  <c r="D7" i="1"/>
  <c r="O6" i="1"/>
  <c r="N2" i="1"/>
  <c r="W406" i="1" l="1"/>
  <c r="X433" i="1"/>
  <c r="W317" i="1"/>
  <c r="X381" i="1"/>
  <c r="W385" i="1"/>
  <c r="W457" i="1"/>
  <c r="X40" i="1"/>
  <c r="X41" i="1" s="1"/>
  <c r="W42" i="1"/>
  <c r="W41" i="1"/>
  <c r="X169" i="1"/>
  <c r="W261" i="1"/>
  <c r="X257" i="1"/>
  <c r="X260" i="1" s="1"/>
  <c r="M474" i="1"/>
  <c r="X264" i="1"/>
  <c r="X271" i="1" s="1"/>
  <c r="W294" i="1"/>
  <c r="W293" i="1"/>
  <c r="X292" i="1"/>
  <c r="X293" i="1" s="1"/>
  <c r="W312" i="1"/>
  <c r="W333" i="1"/>
  <c r="W334" i="1"/>
  <c r="F474" i="1"/>
  <c r="W130" i="1"/>
  <c r="X127" i="1"/>
  <c r="X130" i="1" s="1"/>
  <c r="H9" i="1"/>
  <c r="A10" i="1"/>
  <c r="F9" i="1"/>
  <c r="W466" i="1"/>
  <c r="W23" i="1"/>
  <c r="W340" i="1"/>
  <c r="W351" i="1"/>
  <c r="W352" i="1"/>
  <c r="W392" i="1"/>
  <c r="W419" i="1"/>
  <c r="W424" i="1"/>
  <c r="X439" i="1"/>
  <c r="V464" i="1"/>
  <c r="W33" i="1"/>
  <c r="W45" i="1"/>
  <c r="D474" i="1"/>
  <c r="W115" i="1"/>
  <c r="W163" i="1"/>
  <c r="W316" i="1"/>
  <c r="X343" i="1"/>
  <c r="X344" i="1" s="1"/>
  <c r="W344" i="1"/>
  <c r="X389" i="1"/>
  <c r="X391" i="1" s="1"/>
  <c r="W405" i="1"/>
  <c r="X454" i="1"/>
  <c r="X456" i="1" s="1"/>
  <c r="W456" i="1"/>
  <c r="W114" i="1"/>
  <c r="W81" i="1"/>
  <c r="W103" i="1"/>
  <c r="G474" i="1"/>
  <c r="W139" i="1"/>
  <c r="X319" i="1"/>
  <c r="X320" i="1" s="1"/>
  <c r="W321" i="1"/>
  <c r="W374" i="1"/>
  <c r="X401" i="1"/>
  <c r="W451" i="1"/>
  <c r="X449" i="1"/>
  <c r="X451" i="1" s="1"/>
  <c r="W38" i="1"/>
  <c r="C474" i="1"/>
  <c r="W53" i="1"/>
  <c r="X50" i="1"/>
  <c r="X52" i="1" s="1"/>
  <c r="X59" i="1"/>
  <c r="W61" i="1"/>
  <c r="X65" i="1"/>
  <c r="X81" i="1" s="1"/>
  <c r="X84" i="1"/>
  <c r="X91" i="1" s="1"/>
  <c r="X94" i="1"/>
  <c r="X102" i="1" s="1"/>
  <c r="W196" i="1"/>
  <c r="X193" i="1"/>
  <c r="X196" i="1" s="1"/>
  <c r="X284" i="1"/>
  <c r="X285" i="1" s="1"/>
  <c r="W375" i="1"/>
  <c r="W401" i="1"/>
  <c r="E474" i="1"/>
  <c r="X26" i="1"/>
  <c r="X33" i="1" s="1"/>
  <c r="W34" i="1"/>
  <c r="W37" i="1"/>
  <c r="W52" i="1"/>
  <c r="W60" i="1"/>
  <c r="W92" i="1"/>
  <c r="W102" i="1"/>
  <c r="X105" i="1"/>
  <c r="X114" i="1" s="1"/>
  <c r="W151" i="1"/>
  <c r="W158" i="1"/>
  <c r="X155" i="1"/>
  <c r="X157" i="1" s="1"/>
  <c r="I474" i="1"/>
  <c r="X160" i="1"/>
  <c r="X162" i="1" s="1"/>
  <c r="W197" i="1"/>
  <c r="X206" i="1"/>
  <c r="X220" i="1" s="1"/>
  <c r="W220" i="1"/>
  <c r="X251" i="1"/>
  <c r="X254" i="1" s="1"/>
  <c r="W255" i="1"/>
  <c r="W271" i="1"/>
  <c r="W277" i="1"/>
  <c r="X274" i="1"/>
  <c r="X276" i="1" s="1"/>
  <c r="W282" i="1"/>
  <c r="X280" i="1"/>
  <c r="X281" i="1" s="1"/>
  <c r="W320" i="1"/>
  <c r="P474" i="1"/>
  <c r="X324" i="1"/>
  <c r="X328" i="1" s="1"/>
  <c r="W329" i="1"/>
  <c r="X336" i="1"/>
  <c r="W341" i="1"/>
  <c r="X370" i="1"/>
  <c r="X374" i="1" s="1"/>
  <c r="X385" i="1"/>
  <c r="X411" i="1"/>
  <c r="T474" i="1"/>
  <c r="W446" i="1"/>
  <c r="X444" i="1"/>
  <c r="X446" i="1" s="1"/>
  <c r="W452" i="1"/>
  <c r="W248" i="1"/>
  <c r="X245" i="1"/>
  <c r="X248" i="1" s="1"/>
  <c r="X377" i="1"/>
  <c r="X378" i="1" s="1"/>
  <c r="W378" i="1"/>
  <c r="W379" i="1"/>
  <c r="W420" i="1"/>
  <c r="W123" i="1"/>
  <c r="W124" i="1"/>
  <c r="X117" i="1"/>
  <c r="X123" i="1" s="1"/>
  <c r="X135" i="1"/>
  <c r="X138" i="1" s="1"/>
  <c r="W138" i="1"/>
  <c r="W189" i="1"/>
  <c r="W190" i="1"/>
  <c r="X172" i="1"/>
  <c r="X189" i="1" s="1"/>
  <c r="W242" i="1"/>
  <c r="X337" i="1"/>
  <c r="W368" i="1"/>
  <c r="X354" i="1"/>
  <c r="X367" i="1" s="1"/>
  <c r="Q474" i="1"/>
  <c r="W367" i="1"/>
  <c r="X423" i="1"/>
  <c r="W440" i="1"/>
  <c r="B474" i="1"/>
  <c r="W465" i="1"/>
  <c r="W24" i="1"/>
  <c r="F10" i="1"/>
  <c r="X22" i="1"/>
  <c r="X23" i="1" s="1"/>
  <c r="W46" i="1"/>
  <c r="X56" i="1"/>
  <c r="X60" i="1" s="1"/>
  <c r="X143" i="1"/>
  <c r="X151" i="1" s="1"/>
  <c r="W152" i="1"/>
  <c r="H474" i="1"/>
  <c r="W157" i="1"/>
  <c r="W170" i="1"/>
  <c r="L474" i="1"/>
  <c r="W230" i="1"/>
  <c r="X227" i="1"/>
  <c r="X230" i="1" s="1"/>
  <c r="X242" i="1"/>
  <c r="W260" i="1"/>
  <c r="W272" i="1"/>
  <c r="W276" i="1"/>
  <c r="W285" i="1"/>
  <c r="W290" i="1"/>
  <c r="W289" i="1"/>
  <c r="O474" i="1"/>
  <c r="W307" i="1"/>
  <c r="W306" i="1"/>
  <c r="X298" i="1"/>
  <c r="X306" i="1" s="1"/>
  <c r="X312" i="1"/>
  <c r="W313" i="1"/>
  <c r="W402" i="1"/>
  <c r="S474" i="1"/>
  <c r="X410" i="1"/>
  <c r="W434" i="1"/>
  <c r="W433" i="1"/>
  <c r="W439" i="1"/>
  <c r="W447" i="1"/>
  <c r="W463" i="1"/>
  <c r="X459" i="1"/>
  <c r="X462" i="1" s="1"/>
  <c r="N474" i="1"/>
  <c r="V468" i="1"/>
  <c r="W169" i="1"/>
  <c r="W243" i="1"/>
  <c r="W425" i="1"/>
  <c r="X422" i="1"/>
  <c r="X424" i="1" s="1"/>
  <c r="R474" i="1"/>
  <c r="W131" i="1"/>
  <c r="W221" i="1"/>
  <c r="W468" i="1" l="1"/>
  <c r="W467" i="1"/>
  <c r="X340" i="1"/>
  <c r="X419" i="1"/>
  <c r="W464" i="1"/>
  <c r="X469" i="1" l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<sst xmlns="http://schemas.openxmlformats.org/spreadsheetml/2006/main" count="1985" uniqueCount="686">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</sst>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67" sqref="Z67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2" t="s">
        <v>0</v>
      </c>
      <c r="E1" s="317"/>
      <c r="F1" s="317"/>
      <c r="G1" s="12" t="s">
        <v>1</v>
      </c>
      <c r="H1" s="432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16" t="s">
        <v>8</v>
      </c>
      <c r="B5" s="333"/>
      <c r="C5" s="334"/>
      <c r="D5" s="627"/>
      <c r="E5" s="629"/>
      <c r="F5" s="391" t="s">
        <v>9</v>
      </c>
      <c r="G5" s="334"/>
      <c r="H5" s="627" t="s">
        <v>685</v>
      </c>
      <c r="I5" s="628"/>
      <c r="J5" s="628"/>
      <c r="K5" s="628"/>
      <c r="L5" s="629"/>
      <c r="N5" s="24" t="s">
        <v>10</v>
      </c>
      <c r="O5" s="378">
        <v>45290</v>
      </c>
      <c r="P5" s="379"/>
      <c r="R5" s="352" t="s">
        <v>11</v>
      </c>
      <c r="S5" s="353"/>
      <c r="T5" s="487" t="s">
        <v>12</v>
      </c>
      <c r="U5" s="379"/>
      <c r="Z5" s="51"/>
      <c r="AA5" s="51"/>
      <c r="AB5" s="51"/>
    </row>
    <row r="6" spans="1:29" s="305" customFormat="1" ht="24" customHeight="1" x14ac:dyDescent="0.2">
      <c r="A6" s="516" t="s">
        <v>13</v>
      </c>
      <c r="B6" s="333"/>
      <c r="C6" s="334"/>
      <c r="D6" s="407" t="s">
        <v>14</v>
      </c>
      <c r="E6" s="408"/>
      <c r="F6" s="408"/>
      <c r="G6" s="408"/>
      <c r="H6" s="408"/>
      <c r="I6" s="408"/>
      <c r="J6" s="408"/>
      <c r="K6" s="408"/>
      <c r="L6" s="379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Суббота</v>
      </c>
      <c r="P6" s="320"/>
      <c r="R6" s="634" t="s">
        <v>16</v>
      </c>
      <c r="S6" s="353"/>
      <c r="T6" s="470" t="s">
        <v>17</v>
      </c>
      <c r="U6" s="471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53" t="str">
        <f>IFERROR(VLOOKUP(DeliveryAddress,Table,3,0),1)</f>
        <v>1</v>
      </c>
      <c r="E7" s="454"/>
      <c r="F7" s="454"/>
      <c r="G7" s="454"/>
      <c r="H7" s="454"/>
      <c r="I7" s="454"/>
      <c r="J7" s="454"/>
      <c r="K7" s="454"/>
      <c r="L7" s="419"/>
      <c r="N7" s="24"/>
      <c r="O7" s="42"/>
      <c r="P7" s="42"/>
      <c r="R7" s="342"/>
      <c r="S7" s="353"/>
      <c r="T7" s="472"/>
      <c r="U7" s="473"/>
      <c r="Z7" s="51"/>
      <c r="AA7" s="51"/>
      <c r="AB7" s="51"/>
    </row>
    <row r="8" spans="1:29" s="305" customFormat="1" ht="25.5" customHeight="1" x14ac:dyDescent="0.2">
      <c r="A8" s="362" t="s">
        <v>18</v>
      </c>
      <c r="B8" s="336"/>
      <c r="C8" s="337"/>
      <c r="D8" s="559"/>
      <c r="E8" s="560"/>
      <c r="F8" s="560"/>
      <c r="G8" s="560"/>
      <c r="H8" s="560"/>
      <c r="I8" s="560"/>
      <c r="J8" s="560"/>
      <c r="K8" s="560"/>
      <c r="L8" s="561"/>
      <c r="N8" s="24" t="s">
        <v>19</v>
      </c>
      <c r="O8" s="396">
        <v>0.58333333333333337</v>
      </c>
      <c r="P8" s="379"/>
      <c r="R8" s="342"/>
      <c r="S8" s="353"/>
      <c r="T8" s="472"/>
      <c r="U8" s="473"/>
      <c r="Z8" s="51"/>
      <c r="AA8" s="51"/>
      <c r="AB8" s="51"/>
    </row>
    <row r="9" spans="1:29" s="30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4"/>
      <c r="E9" s="351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78"/>
      <c r="P9" s="379"/>
      <c r="R9" s="342"/>
      <c r="S9" s="353"/>
      <c r="T9" s="474"/>
      <c r="U9" s="47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4"/>
      <c r="E10" s="351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3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396"/>
      <c r="P10" s="379"/>
      <c r="S10" s="24" t="s">
        <v>22</v>
      </c>
      <c r="T10" s="633" t="s">
        <v>23</v>
      </c>
      <c r="U10" s="471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79"/>
      <c r="S11" s="24" t="s">
        <v>26</v>
      </c>
      <c r="T11" s="384" t="s">
        <v>27</v>
      </c>
      <c r="U11" s="385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67" t="s">
        <v>28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4"/>
      <c r="N12" s="24" t="s">
        <v>29</v>
      </c>
      <c r="O12" s="418"/>
      <c r="P12" s="419"/>
      <c r="Q12" s="23"/>
      <c r="S12" s="24"/>
      <c r="T12" s="317"/>
      <c r="U12" s="342"/>
      <c r="Z12" s="51"/>
      <c r="AA12" s="51"/>
      <c r="AB12" s="51"/>
    </row>
    <row r="13" spans="1:29" s="305" customFormat="1" ht="23.25" customHeight="1" x14ac:dyDescent="0.2">
      <c r="A13" s="367" t="s">
        <v>30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4"/>
      <c r="M13" s="26"/>
      <c r="N13" s="26" t="s">
        <v>31</v>
      </c>
      <c r="O13" s="384"/>
      <c r="P13" s="385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67" t="s">
        <v>32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71" t="s">
        <v>33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4"/>
      <c r="N15" s="57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25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1"/>
      <c r="P17" s="551"/>
      <c r="Q17" s="551"/>
      <c r="R17" s="323"/>
      <c r="S17" s="338" t="s">
        <v>48</v>
      </c>
      <c r="T17" s="334"/>
      <c r="U17" s="322" t="s">
        <v>49</v>
      </c>
      <c r="V17" s="322" t="s">
        <v>50</v>
      </c>
      <c r="W17" s="607" t="s">
        <v>51</v>
      </c>
      <c r="X17" s="322" t="s">
        <v>52</v>
      </c>
      <c r="Y17" s="339" t="s">
        <v>53</v>
      </c>
      <c r="Z17" s="339" t="s">
        <v>54</v>
      </c>
      <c r="AA17" s="339" t="s">
        <v>55</v>
      </c>
      <c r="AB17" s="602"/>
      <c r="AC17" s="603"/>
      <c r="AD17" s="526"/>
      <c r="BA17" s="596" t="s">
        <v>56</v>
      </c>
    </row>
    <row r="18" spans="1:53" ht="14.25" customHeight="1" x14ac:dyDescent="0.2">
      <c r="A18" s="328"/>
      <c r="B18" s="328"/>
      <c r="C18" s="328"/>
      <c r="D18" s="324"/>
      <c r="E18" s="325"/>
      <c r="F18" s="328"/>
      <c r="G18" s="328"/>
      <c r="H18" s="328"/>
      <c r="I18" s="328"/>
      <c r="J18" s="328"/>
      <c r="K18" s="328"/>
      <c r="L18" s="328"/>
      <c r="M18" s="328"/>
      <c r="N18" s="324"/>
      <c r="O18" s="552"/>
      <c r="P18" s="552"/>
      <c r="Q18" s="552"/>
      <c r="R18" s="325"/>
      <c r="S18" s="306" t="s">
        <v>57</v>
      </c>
      <c r="T18" s="306" t="s">
        <v>58</v>
      </c>
      <c r="U18" s="328"/>
      <c r="V18" s="328"/>
      <c r="W18" s="608"/>
      <c r="X18" s="328"/>
      <c r="Y18" s="340"/>
      <c r="Z18" s="340"/>
      <c r="AA18" s="604"/>
      <c r="AB18" s="605"/>
      <c r="AC18" s="606"/>
      <c r="AD18" s="527"/>
      <c r="BA18" s="342"/>
    </row>
    <row r="19" spans="1:53" ht="27.75" hidden="1" customHeight="1" x14ac:dyDescent="0.2">
      <c r="A19" s="329" t="s">
        <v>59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48"/>
      <c r="Z19" s="48"/>
    </row>
    <row r="20" spans="1:53" ht="16.5" hidden="1" customHeight="1" x14ac:dyDescent="0.25">
      <c r="A20" s="34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07"/>
      <c r="Z20" s="307"/>
    </row>
    <row r="21" spans="1:53" ht="14.25" hidden="1" customHeight="1" x14ac:dyDescent="0.25">
      <c r="A21" s="345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35" t="s">
        <v>66</v>
      </c>
      <c r="O23" s="336"/>
      <c r="P23" s="336"/>
      <c r="Q23" s="336"/>
      <c r="R23" s="336"/>
      <c r="S23" s="336"/>
      <c r="T23" s="337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35" t="s">
        <v>66</v>
      </c>
      <c r="O24" s="336"/>
      <c r="P24" s="336"/>
      <c r="Q24" s="336"/>
      <c r="R24" s="336"/>
      <c r="S24" s="336"/>
      <c r="T24" s="337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5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0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19"/>
      <c r="P28" s="319"/>
      <c r="Q28" s="319"/>
      <c r="R28" s="320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1">
        <v>4607091383935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1">
        <v>4680115881853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1">
        <v>4607091383911</v>
      </c>
      <c r="E31" s="320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1">
        <v>4607091388244</v>
      </c>
      <c r="E32" s="320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9"/>
      <c r="P32" s="319"/>
      <c r="Q32" s="319"/>
      <c r="R32" s="320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6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35" t="s">
        <v>66</v>
      </c>
      <c r="O33" s="336"/>
      <c r="P33" s="336"/>
      <c r="Q33" s="336"/>
      <c r="R33" s="336"/>
      <c r="S33" s="336"/>
      <c r="T33" s="337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7"/>
      <c r="N34" s="335" t="s">
        <v>66</v>
      </c>
      <c r="O34" s="336"/>
      <c r="P34" s="336"/>
      <c r="Q34" s="336"/>
      <c r="R34" s="336"/>
      <c r="S34" s="336"/>
      <c r="T34" s="337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5" t="s">
        <v>84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1">
        <v>4607091388503</v>
      </c>
      <c r="E36" s="320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9"/>
      <c r="P36" s="319"/>
      <c r="Q36" s="319"/>
      <c r="R36" s="320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6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35" t="s">
        <v>66</v>
      </c>
      <c r="O37" s="336"/>
      <c r="P37" s="336"/>
      <c r="Q37" s="336"/>
      <c r="R37" s="336"/>
      <c r="S37" s="336"/>
      <c r="T37" s="337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7"/>
      <c r="N38" s="335" t="s">
        <v>66</v>
      </c>
      <c r="O38" s="336"/>
      <c r="P38" s="336"/>
      <c r="Q38" s="336"/>
      <c r="R38" s="336"/>
      <c r="S38" s="336"/>
      <c r="T38" s="337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5" t="s">
        <v>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1">
        <v>4607091388282</v>
      </c>
      <c r="E40" s="320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9"/>
      <c r="P40" s="319"/>
      <c r="Q40" s="319"/>
      <c r="R40" s="320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6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35" t="s">
        <v>66</v>
      </c>
      <c r="O41" s="336"/>
      <c r="P41" s="336"/>
      <c r="Q41" s="336"/>
      <c r="R41" s="336"/>
      <c r="S41" s="336"/>
      <c r="T41" s="337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7"/>
      <c r="N42" s="335" t="s">
        <v>66</v>
      </c>
      <c r="O42" s="336"/>
      <c r="P42" s="336"/>
      <c r="Q42" s="336"/>
      <c r="R42" s="336"/>
      <c r="S42" s="336"/>
      <c r="T42" s="337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5" t="s">
        <v>93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1">
        <v>4607091389111</v>
      </c>
      <c r="E44" s="320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9"/>
      <c r="P44" s="319"/>
      <c r="Q44" s="319"/>
      <c r="R44" s="320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6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35" t="s">
        <v>66</v>
      </c>
      <c r="O45" s="336"/>
      <c r="P45" s="336"/>
      <c r="Q45" s="336"/>
      <c r="R45" s="336"/>
      <c r="S45" s="336"/>
      <c r="T45" s="337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7"/>
      <c r="N46" s="335" t="s">
        <v>66</v>
      </c>
      <c r="O46" s="336"/>
      <c r="P46" s="336"/>
      <c r="Q46" s="336"/>
      <c r="R46" s="336"/>
      <c r="S46" s="336"/>
      <c r="T46" s="337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29" t="s">
        <v>96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48"/>
      <c r="Z47" s="48"/>
    </row>
    <row r="48" spans="1:53" ht="16.5" hidden="1" customHeight="1" x14ac:dyDescent="0.25">
      <c r="A48" s="341" t="s">
        <v>97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07"/>
      <c r="Z48" s="307"/>
    </row>
    <row r="49" spans="1:53" ht="14.25" hidden="1" customHeight="1" x14ac:dyDescent="0.25">
      <c r="A49" s="345" t="s">
        <v>98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08"/>
      <c r="Z49" s="308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1">
        <v>4680115881440</v>
      </c>
      <c r="E50" s="320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1">
        <v>4680115881433</v>
      </c>
      <c r="E51" s="320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9"/>
      <c r="P51" s="319"/>
      <c r="Q51" s="319"/>
      <c r="R51" s="320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6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35" t="s">
        <v>66</v>
      </c>
      <c r="O52" s="336"/>
      <c r="P52" s="336"/>
      <c r="Q52" s="336"/>
      <c r="R52" s="336"/>
      <c r="S52" s="336"/>
      <c r="T52" s="337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7"/>
      <c r="N53" s="335" t="s">
        <v>66</v>
      </c>
      <c r="O53" s="336"/>
      <c r="P53" s="336"/>
      <c r="Q53" s="336"/>
      <c r="R53" s="336"/>
      <c r="S53" s="336"/>
      <c r="T53" s="337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1" t="s">
        <v>105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07"/>
      <c r="Z54" s="307"/>
    </row>
    <row r="55" spans="1:53" ht="14.25" hidden="1" customHeight="1" x14ac:dyDescent="0.25">
      <c r="A55" s="345" t="s">
        <v>106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08"/>
      <c r="Z55" s="308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9"/>
      <c r="P56" s="319"/>
      <c r="Q56" s="319"/>
      <c r="R56" s="320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1">
        <v>4680115881426</v>
      </c>
      <c r="E57" s="320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6" t="s">
        <v>111</v>
      </c>
      <c r="O57" s="319"/>
      <c r="P57" s="319"/>
      <c r="Q57" s="319"/>
      <c r="R57" s="320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1">
        <v>4680115881419</v>
      </c>
      <c r="E58" s="320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1">
        <v>4680115881525</v>
      </c>
      <c r="E59" s="320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0" t="s">
        <v>116</v>
      </c>
      <c r="O59" s="319"/>
      <c r="P59" s="319"/>
      <c r="Q59" s="319"/>
      <c r="R59" s="320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6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35" t="s">
        <v>66</v>
      </c>
      <c r="O60" s="336"/>
      <c r="P60" s="336"/>
      <c r="Q60" s="336"/>
      <c r="R60" s="336"/>
      <c r="S60" s="336"/>
      <c r="T60" s="337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42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7"/>
      <c r="N61" s="335" t="s">
        <v>66</v>
      </c>
      <c r="O61" s="336"/>
      <c r="P61" s="336"/>
      <c r="Q61" s="336"/>
      <c r="R61" s="336"/>
      <c r="S61" s="336"/>
      <c r="T61" s="337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1" t="s">
        <v>96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07"/>
      <c r="Z62" s="307"/>
    </row>
    <row r="63" spans="1:53" ht="14.25" hidden="1" customHeight="1" x14ac:dyDescent="0.25">
      <c r="A63" s="345" t="s">
        <v>106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08"/>
      <c r="Z63" s="308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1">
        <v>4680115883956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86" t="s">
        <v>119</v>
      </c>
      <c r="O64" s="319"/>
      <c r="P64" s="319"/>
      <c r="Q64" s="319"/>
      <c r="R64" s="320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1">
        <v>4680115883949</v>
      </c>
      <c r="E65" s="320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48" t="s">
        <v>124</v>
      </c>
      <c r="O65" s="319"/>
      <c r="P65" s="319"/>
      <c r="Q65" s="319"/>
      <c r="R65" s="320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1">
        <v>4607091382945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82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1">
        <v>4607091385670</v>
      </c>
      <c r="E67" s="320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23" t="s">
        <v>131</v>
      </c>
      <c r="O67" s="319"/>
      <c r="P67" s="319"/>
      <c r="Q67" s="319"/>
      <c r="R67" s="320"/>
      <c r="S67" s="34"/>
      <c r="T67" s="34"/>
      <c r="U67" s="35" t="s">
        <v>65</v>
      </c>
      <c r="V67" s="312">
        <v>150</v>
      </c>
      <c r="W67" s="313">
        <f t="shared" si="2"/>
        <v>156.79999999999998</v>
      </c>
      <c r="X67" s="36">
        <f>IFERROR(IF(W67=0,"",ROUNDUP(W67/H67,0)*0.02175),"")</f>
        <v>0.30449999999999999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1">
        <v>4680115881327</v>
      </c>
      <c r="E68" s="320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1">
        <v>4680115882133</v>
      </c>
      <c r="E69" s="320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7" t="s">
        <v>137</v>
      </c>
      <c r="O69" s="319"/>
      <c r="P69" s="319"/>
      <c r="Q69" s="319"/>
      <c r="R69" s="320"/>
      <c r="S69" s="34"/>
      <c r="T69" s="34"/>
      <c r="U69" s="35" t="s">
        <v>65</v>
      </c>
      <c r="V69" s="312">
        <v>400</v>
      </c>
      <c r="W69" s="313">
        <f t="shared" si="2"/>
        <v>403.2</v>
      </c>
      <c r="X69" s="36">
        <f>IFERROR(IF(W69=0,"",ROUNDUP(W69/H69,0)*0.02175),"")</f>
        <v>0.78299999999999992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1">
        <v>4607091382952</v>
      </c>
      <c r="E70" s="320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1">
        <v>4607091385687</v>
      </c>
      <c r="E71" s="320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1">
        <v>4680115882539</v>
      </c>
      <c r="E72" s="320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1">
        <v>4607091384604</v>
      </c>
      <c r="E73" s="320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1">
        <v>4680115880283</v>
      </c>
      <c r="E74" s="320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1">
        <v>4680115881303</v>
      </c>
      <c r="E75" s="320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1">
        <v>4680115882720</v>
      </c>
      <c r="E76" s="320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6" t="s">
        <v>152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1">
        <v>4607091388466</v>
      </c>
      <c r="E77" s="320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1">
        <v>4680115880269</v>
      </c>
      <c r="E78" s="320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1">
        <v>4680115880429</v>
      </c>
      <c r="E79" s="320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1">
        <v>4680115881457</v>
      </c>
      <c r="E80" s="320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6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7"/>
      <c r="N81" s="335" t="s">
        <v>66</v>
      </c>
      <c r="O81" s="336"/>
      <c r="P81" s="336"/>
      <c r="Q81" s="336"/>
      <c r="R81" s="336"/>
      <c r="S81" s="336"/>
      <c r="T81" s="337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49.107142857142861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1.0874999999999999</v>
      </c>
      <c r="Y81" s="315"/>
      <c r="Z81" s="315"/>
    </row>
    <row r="82" spans="1:53" x14ac:dyDescent="0.2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7"/>
      <c r="N82" s="335" t="s">
        <v>66</v>
      </c>
      <c r="O82" s="336"/>
      <c r="P82" s="336"/>
      <c r="Q82" s="336"/>
      <c r="R82" s="336"/>
      <c r="S82" s="336"/>
      <c r="T82" s="337"/>
      <c r="U82" s="37" t="s">
        <v>65</v>
      </c>
      <c r="V82" s="314">
        <f>IFERROR(SUM(V64:V80),"0")</f>
        <v>550</v>
      </c>
      <c r="W82" s="314">
        <f>IFERROR(SUM(W64:W80),"0")</f>
        <v>560</v>
      </c>
      <c r="X82" s="37"/>
      <c r="Y82" s="315"/>
      <c r="Z82" s="315"/>
    </row>
    <row r="83" spans="1:53" ht="14.25" hidden="1" customHeight="1" x14ac:dyDescent="0.25">
      <c r="A83" s="345" t="s">
        <v>98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1">
        <v>4607091384789</v>
      </c>
      <c r="E84" s="320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365" t="s">
        <v>163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1">
        <v>4680115881488</v>
      </c>
      <c r="E85" s="320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9"/>
      <c r="P85" s="319"/>
      <c r="Q85" s="319"/>
      <c r="R85" s="320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1">
        <v>4607091384765</v>
      </c>
      <c r="E86" s="320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37" t="s">
        <v>168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1">
        <v>4680115882751</v>
      </c>
      <c r="E87" s="320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82" t="s">
        <v>171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1">
        <v>4680115882775</v>
      </c>
      <c r="E88" s="320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69" t="s">
        <v>175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1">
        <v>4680115880658</v>
      </c>
      <c r="E89" s="320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1">
        <v>4607091381962</v>
      </c>
      <c r="E90" s="320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9"/>
      <c r="P90" s="319"/>
      <c r="Q90" s="319"/>
      <c r="R90" s="320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6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7"/>
      <c r="N91" s="335" t="s">
        <v>66</v>
      </c>
      <c r="O91" s="336"/>
      <c r="P91" s="336"/>
      <c r="Q91" s="336"/>
      <c r="R91" s="336"/>
      <c r="S91" s="336"/>
      <c r="T91" s="337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7"/>
      <c r="N92" s="335" t="s">
        <v>66</v>
      </c>
      <c r="O92" s="336"/>
      <c r="P92" s="336"/>
      <c r="Q92" s="336"/>
      <c r="R92" s="336"/>
      <c r="S92" s="336"/>
      <c r="T92" s="337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5" t="s">
        <v>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08"/>
      <c r="Z93" s="308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1">
        <v>4607091387667</v>
      </c>
      <c r="E94" s="320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1">
        <v>4607091387636</v>
      </c>
      <c r="E95" s="320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1">
        <v>4607091384727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1">
        <v>4607091386745</v>
      </c>
      <c r="E97" s="320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1">
        <v>4607091382426</v>
      </c>
      <c r="E98" s="320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1">
        <v>4607091386547</v>
      </c>
      <c r="E99" s="320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1">
        <v>4607091384734</v>
      </c>
      <c r="E100" s="320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5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1">
        <v>4607091382464</v>
      </c>
      <c r="E101" s="320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6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7"/>
      <c r="N102" s="335" t="s">
        <v>66</v>
      </c>
      <c r="O102" s="336"/>
      <c r="P102" s="336"/>
      <c r="Q102" s="336"/>
      <c r="R102" s="336"/>
      <c r="S102" s="336"/>
      <c r="T102" s="337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7"/>
      <c r="N103" s="335" t="s">
        <v>66</v>
      </c>
      <c r="O103" s="336"/>
      <c r="P103" s="336"/>
      <c r="Q103" s="336"/>
      <c r="R103" s="336"/>
      <c r="S103" s="336"/>
      <c r="T103" s="337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5" t="s">
        <v>68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1">
        <v>4607091386967</v>
      </c>
      <c r="E105" s="320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5" t="s">
        <v>198</v>
      </c>
      <c r="O105" s="319"/>
      <c r="P105" s="319"/>
      <c r="Q105" s="319"/>
      <c r="R105" s="320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1">
        <v>4607091386967</v>
      </c>
      <c r="E106" s="320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18" t="s">
        <v>200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250</v>
      </c>
      <c r="W106" s="313">
        <f t="shared" si="6"/>
        <v>252</v>
      </c>
      <c r="X106" s="36">
        <f>IFERROR(IF(W106=0,"",ROUNDUP(W106/H106,0)*0.02175),"")</f>
        <v>0.65249999999999997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1">
        <v>4607091385304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7" t="s">
        <v>203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100</v>
      </c>
      <c r="W107" s="313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1">
        <v>4607091386264</v>
      </c>
      <c r="E108" s="320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1">
        <v>4607091385731</v>
      </c>
      <c r="E109" s="320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44" t="s">
        <v>208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1">
        <v>4680115880214</v>
      </c>
      <c r="E110" s="320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6" t="s">
        <v>211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1">
        <v>4680115880894</v>
      </c>
      <c r="E111" s="320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6" t="s">
        <v>214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1">
        <v>4607091385427</v>
      </c>
      <c r="E112" s="320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1">
        <v>4680115882645</v>
      </c>
      <c r="E113" s="320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7" t="s">
        <v>219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6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7"/>
      <c r="N114" s="335" t="s">
        <v>66</v>
      </c>
      <c r="O114" s="336"/>
      <c r="P114" s="336"/>
      <c r="Q114" s="336"/>
      <c r="R114" s="336"/>
      <c r="S114" s="336"/>
      <c r="T114" s="337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41.666666666666664</v>
      </c>
      <c r="W114" s="314">
        <f>IFERROR(W105/H105,"0")+IFERROR(W106/H106,"0")+IFERROR(W107/H107,"0")+IFERROR(W108/H108,"0")+IFERROR(W109/H109,"0")+IFERROR(W110/H110,"0")+IFERROR(W111/H111,"0")+IFERROR(W112/H112,"0")+IFERROR(W113/H113,"0")</f>
        <v>42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0.91349999999999998</v>
      </c>
      <c r="Y114" s="315"/>
      <c r="Z114" s="315"/>
    </row>
    <row r="115" spans="1:53" x14ac:dyDescent="0.2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7"/>
      <c r="N115" s="335" t="s">
        <v>66</v>
      </c>
      <c r="O115" s="336"/>
      <c r="P115" s="336"/>
      <c r="Q115" s="336"/>
      <c r="R115" s="336"/>
      <c r="S115" s="336"/>
      <c r="T115" s="337"/>
      <c r="U115" s="37" t="s">
        <v>65</v>
      </c>
      <c r="V115" s="314">
        <f>IFERROR(SUM(V105:V113),"0")</f>
        <v>350</v>
      </c>
      <c r="W115" s="314">
        <f>IFERROR(SUM(W105:W113),"0")</f>
        <v>352.8</v>
      </c>
      <c r="X115" s="37"/>
      <c r="Y115" s="315"/>
      <c r="Z115" s="315"/>
    </row>
    <row r="116" spans="1:53" ht="14.25" hidden="1" customHeight="1" x14ac:dyDescent="0.25">
      <c r="A116" s="345" t="s">
        <v>220</v>
      </c>
      <c r="B116" s="342"/>
      <c r="C116" s="342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1">
        <v>4607091383065</v>
      </c>
      <c r="E117" s="320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9"/>
      <c r="P117" s="319"/>
      <c r="Q117" s="319"/>
      <c r="R117" s="320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1">
        <v>4680115881532</v>
      </c>
      <c r="E118" s="320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9"/>
      <c r="P118" s="319"/>
      <c r="Q118" s="319"/>
      <c r="R118" s="320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1">
        <v>4680115881532</v>
      </c>
      <c r="E119" s="320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7" t="s">
        <v>226</v>
      </c>
      <c r="O119" s="319"/>
      <c r="P119" s="319"/>
      <c r="Q119" s="319"/>
      <c r="R119" s="320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1">
        <v>4680115882652</v>
      </c>
      <c r="E120" s="320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87" t="s">
        <v>229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1">
        <v>4680115880238</v>
      </c>
      <c r="E121" s="320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1">
        <v>4680115881464</v>
      </c>
      <c r="E122" s="320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14" t="s">
        <v>234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46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7"/>
      <c r="N123" s="335" t="s">
        <v>66</v>
      </c>
      <c r="O123" s="336"/>
      <c r="P123" s="336"/>
      <c r="Q123" s="336"/>
      <c r="R123" s="336"/>
      <c r="S123" s="336"/>
      <c r="T123" s="337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7"/>
      <c r="N124" s="335" t="s">
        <v>66</v>
      </c>
      <c r="O124" s="336"/>
      <c r="P124" s="336"/>
      <c r="Q124" s="336"/>
      <c r="R124" s="336"/>
      <c r="S124" s="336"/>
      <c r="T124" s="337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1" t="s">
        <v>235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07"/>
      <c r="Z125" s="307"/>
    </row>
    <row r="126" spans="1:53" ht="14.25" hidden="1" customHeight="1" x14ac:dyDescent="0.25">
      <c r="A126" s="345" t="s">
        <v>68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08"/>
      <c r="Z126" s="308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1">
        <v>4607091385168</v>
      </c>
      <c r="E127" s="320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25" t="s">
        <v>238</v>
      </c>
      <c r="O127" s="319"/>
      <c r="P127" s="319"/>
      <c r="Q127" s="319"/>
      <c r="R127" s="320"/>
      <c r="S127" s="34"/>
      <c r="T127" s="34"/>
      <c r="U127" s="35" t="s">
        <v>65</v>
      </c>
      <c r="V127" s="312">
        <v>300</v>
      </c>
      <c r="W127" s="313">
        <f>IFERROR(IF(V127="",0,CEILING((V127/$H127),1)*$H127),"")</f>
        <v>302.40000000000003</v>
      </c>
      <c r="X127" s="36">
        <f>IFERROR(IF(W127=0,"",ROUNDUP(W127/H127,0)*0.02175),"")</f>
        <v>0.78299999999999992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1">
        <v>4607091383256</v>
      </c>
      <c r="E128" s="320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9"/>
      <c r="P128" s="319"/>
      <c r="Q128" s="319"/>
      <c r="R128" s="320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1">
        <v>4607091385748</v>
      </c>
      <c r="E129" s="320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x14ac:dyDescent="0.2">
      <c r="A130" s="346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7"/>
      <c r="N130" s="335" t="s">
        <v>66</v>
      </c>
      <c r="O130" s="336"/>
      <c r="P130" s="336"/>
      <c r="Q130" s="336"/>
      <c r="R130" s="336"/>
      <c r="S130" s="336"/>
      <c r="T130" s="337"/>
      <c r="U130" s="37" t="s">
        <v>67</v>
      </c>
      <c r="V130" s="314">
        <f>IFERROR(V127/H127,"0")+IFERROR(V128/H128,"0")+IFERROR(V129/H129,"0")</f>
        <v>35.714285714285715</v>
      </c>
      <c r="W130" s="314">
        <f>IFERROR(W127/H127,"0")+IFERROR(W128/H128,"0")+IFERROR(W129/H129,"0")</f>
        <v>36</v>
      </c>
      <c r="X130" s="314">
        <f>IFERROR(IF(X127="",0,X127),"0")+IFERROR(IF(X128="",0,X128),"0")+IFERROR(IF(X129="",0,X129),"0")</f>
        <v>0.78299999999999992</v>
      </c>
      <c r="Y130" s="315"/>
      <c r="Z130" s="315"/>
    </row>
    <row r="131" spans="1:53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7"/>
      <c r="N131" s="335" t="s">
        <v>66</v>
      </c>
      <c r="O131" s="336"/>
      <c r="P131" s="336"/>
      <c r="Q131" s="336"/>
      <c r="R131" s="336"/>
      <c r="S131" s="336"/>
      <c r="T131" s="337"/>
      <c r="U131" s="37" t="s">
        <v>65</v>
      </c>
      <c r="V131" s="314">
        <f>IFERROR(SUM(V127:V129),"0")</f>
        <v>300</v>
      </c>
      <c r="W131" s="314">
        <f>IFERROR(SUM(W127:W129),"0")</f>
        <v>302.40000000000003</v>
      </c>
      <c r="X131" s="37"/>
      <c r="Y131" s="315"/>
      <c r="Z131" s="315"/>
    </row>
    <row r="132" spans="1:53" ht="27.75" hidden="1" customHeight="1" x14ac:dyDescent="0.2">
      <c r="A132" s="329" t="s">
        <v>243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48"/>
      <c r="Z132" s="48"/>
    </row>
    <row r="133" spans="1:53" ht="16.5" hidden="1" customHeight="1" x14ac:dyDescent="0.25">
      <c r="A133" s="341" t="s">
        <v>244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07"/>
      <c r="Z133" s="307"/>
    </row>
    <row r="134" spans="1:53" ht="14.25" hidden="1" customHeight="1" x14ac:dyDescent="0.25">
      <c r="A134" s="345" t="s">
        <v>106</v>
      </c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1">
        <v>4607091383423</v>
      </c>
      <c r="E135" s="320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4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9"/>
      <c r="P135" s="319"/>
      <c r="Q135" s="319"/>
      <c r="R135" s="320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1">
        <v>4607091381405</v>
      </c>
      <c r="E136" s="320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9"/>
      <c r="P136" s="319"/>
      <c r="Q136" s="319"/>
      <c r="R136" s="320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1">
        <v>4607091386516</v>
      </c>
      <c r="E137" s="320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6"/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7"/>
      <c r="N138" s="335" t="s">
        <v>66</v>
      </c>
      <c r="O138" s="336"/>
      <c r="P138" s="336"/>
      <c r="Q138" s="336"/>
      <c r="R138" s="336"/>
      <c r="S138" s="336"/>
      <c r="T138" s="337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7"/>
      <c r="N139" s="335" t="s">
        <v>66</v>
      </c>
      <c r="O139" s="336"/>
      <c r="P139" s="336"/>
      <c r="Q139" s="336"/>
      <c r="R139" s="336"/>
      <c r="S139" s="336"/>
      <c r="T139" s="337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1" t="s">
        <v>251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07"/>
      <c r="Z140" s="307"/>
    </row>
    <row r="141" spans="1:53" ht="14.25" hidden="1" customHeight="1" x14ac:dyDescent="0.25">
      <c r="A141" s="345" t="s">
        <v>60</v>
      </c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08"/>
      <c r="Z141" s="308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1">
        <v>4680115880993</v>
      </c>
      <c r="E142" s="320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9"/>
      <c r="P142" s="319"/>
      <c r="Q142" s="319"/>
      <c r="R142" s="320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1">
        <v>4680115881761</v>
      </c>
      <c r="E143" s="320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1">
        <v>4680115881563</v>
      </c>
      <c r="E144" s="320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100</v>
      </c>
      <c r="W144" s="313">
        <f t="shared" si="8"/>
        <v>100.80000000000001</v>
      </c>
      <c r="X144" s="36">
        <f>IFERROR(IF(W144=0,"",ROUNDUP(W144/H144,0)*0.00753),"")</f>
        <v>0.18071999999999999</v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1">
        <v>4680115880986</v>
      </c>
      <c r="E145" s="320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1">
        <v>4680115880207</v>
      </c>
      <c r="E146" s="320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1">
        <v>4680115881785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1">
        <v>4680115881679</v>
      </c>
      <c r="E148" s="320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1">
        <v>4680115880191</v>
      </c>
      <c r="E149" s="320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1">
        <v>4680115883963</v>
      </c>
      <c r="E150" s="320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6" t="s">
        <v>270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6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7"/>
      <c r="N151" s="335" t="s">
        <v>66</v>
      </c>
      <c r="O151" s="336"/>
      <c r="P151" s="336"/>
      <c r="Q151" s="336"/>
      <c r="R151" s="336"/>
      <c r="S151" s="336"/>
      <c r="T151" s="337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23.80952380952381</v>
      </c>
      <c r="W151" s="314">
        <f>IFERROR(W142/H142,"0")+IFERROR(W143/H143,"0")+IFERROR(W144/H144,"0")+IFERROR(W145/H145,"0")+IFERROR(W146/H146,"0")+IFERROR(W147/H147,"0")+IFERROR(W148/H148,"0")+IFERROR(W149/H149,"0")+IFERROR(W150/H150,"0")</f>
        <v>24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0.18071999999999999</v>
      </c>
      <c r="Y151" s="315"/>
      <c r="Z151" s="315"/>
    </row>
    <row r="152" spans="1:53" x14ac:dyDescent="0.2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7"/>
      <c r="N152" s="335" t="s">
        <v>66</v>
      </c>
      <c r="O152" s="336"/>
      <c r="P152" s="336"/>
      <c r="Q152" s="336"/>
      <c r="R152" s="336"/>
      <c r="S152" s="336"/>
      <c r="T152" s="337"/>
      <c r="U152" s="37" t="s">
        <v>65</v>
      </c>
      <c r="V152" s="314">
        <f>IFERROR(SUM(V142:V150),"0")</f>
        <v>100</v>
      </c>
      <c r="W152" s="314">
        <f>IFERROR(SUM(W142:W150),"0")</f>
        <v>100.80000000000001</v>
      </c>
      <c r="X152" s="37"/>
      <c r="Y152" s="315"/>
      <c r="Z152" s="315"/>
    </row>
    <row r="153" spans="1:53" ht="16.5" hidden="1" customHeight="1" x14ac:dyDescent="0.25">
      <c r="A153" s="341" t="s">
        <v>271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07"/>
      <c r="Z153" s="307"/>
    </row>
    <row r="154" spans="1:53" ht="14.25" hidden="1" customHeight="1" x14ac:dyDescent="0.25">
      <c r="A154" s="345" t="s">
        <v>106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1">
        <v>4680115881402</v>
      </c>
      <c r="E155" s="320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9"/>
      <c r="P155" s="319"/>
      <c r="Q155" s="319"/>
      <c r="R155" s="320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1">
        <v>4680115881396</v>
      </c>
      <c r="E156" s="320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35" t="s">
        <v>66</v>
      </c>
      <c r="O157" s="336"/>
      <c r="P157" s="336"/>
      <c r="Q157" s="336"/>
      <c r="R157" s="336"/>
      <c r="S157" s="336"/>
      <c r="T157" s="337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35" t="s">
        <v>66</v>
      </c>
      <c r="O158" s="336"/>
      <c r="P158" s="336"/>
      <c r="Q158" s="336"/>
      <c r="R158" s="336"/>
      <c r="S158" s="336"/>
      <c r="T158" s="337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5" t="s">
        <v>98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1">
        <v>4680115882935</v>
      </c>
      <c r="E160" s="320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94" t="s">
        <v>278</v>
      </c>
      <c r="O160" s="319"/>
      <c r="P160" s="319"/>
      <c r="Q160" s="319"/>
      <c r="R160" s="320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1">
        <v>4680115880764</v>
      </c>
      <c r="E161" s="320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6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7"/>
      <c r="N162" s="335" t="s">
        <v>66</v>
      </c>
      <c r="O162" s="336"/>
      <c r="P162" s="336"/>
      <c r="Q162" s="336"/>
      <c r="R162" s="336"/>
      <c r="S162" s="336"/>
      <c r="T162" s="337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35" t="s">
        <v>66</v>
      </c>
      <c r="O163" s="336"/>
      <c r="P163" s="336"/>
      <c r="Q163" s="336"/>
      <c r="R163" s="336"/>
      <c r="S163" s="336"/>
      <c r="T163" s="337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5" t="s">
        <v>60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08"/>
      <c r="Z164" s="308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1">
        <v>4680115882683</v>
      </c>
      <c r="E165" s="320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1">
        <v>4680115882690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1">
        <v>4680115882669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1">
        <v>4680115882676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46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35" t="s">
        <v>66</v>
      </c>
      <c r="O169" s="336"/>
      <c r="P169" s="336"/>
      <c r="Q169" s="336"/>
      <c r="R169" s="336"/>
      <c r="S169" s="336"/>
      <c r="T169" s="337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7"/>
      <c r="N170" s="335" t="s">
        <v>66</v>
      </c>
      <c r="O170" s="336"/>
      <c r="P170" s="336"/>
      <c r="Q170" s="336"/>
      <c r="R170" s="336"/>
      <c r="S170" s="336"/>
      <c r="T170" s="337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5" t="s">
        <v>68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1">
        <v>4680115881556</v>
      </c>
      <c r="E172" s="320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9"/>
      <c r="P172" s="319"/>
      <c r="Q172" s="319"/>
      <c r="R172" s="320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1">
        <v>4680115880573</v>
      </c>
      <c r="E173" s="320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598" t="s">
        <v>293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400</v>
      </c>
      <c r="W173" s="313">
        <f t="shared" si="9"/>
        <v>400.2</v>
      </c>
      <c r="X173" s="36">
        <f>IFERROR(IF(W173=0,"",ROUNDUP(W173/H173,0)*0.02175),"")</f>
        <v>1.0004999999999999</v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1">
        <v>4680115881594</v>
      </c>
      <c r="E174" s="320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1">
        <v>4680115881587</v>
      </c>
      <c r="E175" s="320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32" t="s">
        <v>298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1">
        <v>4680115880962</v>
      </c>
      <c r="E176" s="320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1">
        <v>4680115881617</v>
      </c>
      <c r="E177" s="320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1">
        <v>4680115881228</v>
      </c>
      <c r="E178" s="320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2" t="s">
        <v>305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1">
        <v>4680115881037</v>
      </c>
      <c r="E179" s="320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9" t="s">
        <v>308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1">
        <v>4680115881211</v>
      </c>
      <c r="E180" s="320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1">
        <v>4680115881020</v>
      </c>
      <c r="E181" s="320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1">
        <v>4680115882195</v>
      </c>
      <c r="E182" s="320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1">
        <v>4680115882607</v>
      </c>
      <c r="E183" s="320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1">
        <v>4680115880092</v>
      </c>
      <c r="E184" s="320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1">
        <v>4680115880221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1">
        <v>4680115882942</v>
      </c>
      <c r="E186" s="320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1">
        <v>4680115880504</v>
      </c>
      <c r="E187" s="320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1">
        <v>4680115882164</v>
      </c>
      <c r="E188" s="320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x14ac:dyDescent="0.2">
      <c r="A189" s="346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7"/>
      <c r="N189" s="335" t="s">
        <v>66</v>
      </c>
      <c r="O189" s="336"/>
      <c r="P189" s="336"/>
      <c r="Q189" s="336"/>
      <c r="R189" s="336"/>
      <c r="S189" s="336"/>
      <c r="T189" s="337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45.977011494252878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46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1.0004999999999999</v>
      </c>
      <c r="Y189" s="315"/>
      <c r="Z189" s="315"/>
    </row>
    <row r="190" spans="1:53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7"/>
      <c r="N190" s="335" t="s">
        <v>66</v>
      </c>
      <c r="O190" s="336"/>
      <c r="P190" s="336"/>
      <c r="Q190" s="336"/>
      <c r="R190" s="336"/>
      <c r="S190" s="336"/>
      <c r="T190" s="337"/>
      <c r="U190" s="37" t="s">
        <v>65</v>
      </c>
      <c r="V190" s="314">
        <f>IFERROR(SUM(V172:V188),"0")</f>
        <v>400</v>
      </c>
      <c r="W190" s="314">
        <f>IFERROR(SUM(W172:W188),"0")</f>
        <v>400.2</v>
      </c>
      <c r="X190" s="37"/>
      <c r="Y190" s="315"/>
      <c r="Z190" s="315"/>
    </row>
    <row r="191" spans="1:53" ht="14.25" hidden="1" customHeight="1" x14ac:dyDescent="0.25">
      <c r="A191" s="345" t="s">
        <v>220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1">
        <v>4680115882874</v>
      </c>
      <c r="E192" s="320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49" t="s">
        <v>329</v>
      </c>
      <c r="O192" s="319"/>
      <c r="P192" s="319"/>
      <c r="Q192" s="319"/>
      <c r="R192" s="320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1">
        <v>4680115884434</v>
      </c>
      <c r="E193" s="320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3" t="s">
        <v>332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1">
        <v>4680115880801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1">
        <v>4680115880818</v>
      </c>
      <c r="E195" s="320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9"/>
      <c r="P195" s="319"/>
      <c r="Q195" s="319"/>
      <c r="R195" s="320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46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35" t="s">
        <v>66</v>
      </c>
      <c r="O196" s="336"/>
      <c r="P196" s="336"/>
      <c r="Q196" s="336"/>
      <c r="R196" s="336"/>
      <c r="S196" s="336"/>
      <c r="T196" s="337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42"/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7"/>
      <c r="N197" s="335" t="s">
        <v>66</v>
      </c>
      <c r="O197" s="336"/>
      <c r="P197" s="336"/>
      <c r="Q197" s="336"/>
      <c r="R197" s="336"/>
      <c r="S197" s="336"/>
      <c r="T197" s="337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41" t="s">
        <v>337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07"/>
      <c r="Z198" s="307"/>
    </row>
    <row r="199" spans="1:53" ht="14.25" hidden="1" customHeight="1" x14ac:dyDescent="0.25">
      <c r="A199" s="345" t="s">
        <v>60</v>
      </c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08"/>
      <c r="Z199" s="308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1">
        <v>4607091389845</v>
      </c>
      <c r="E200" s="320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7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6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7"/>
      <c r="N201" s="335" t="s">
        <v>66</v>
      </c>
      <c r="O201" s="336"/>
      <c r="P201" s="336"/>
      <c r="Q201" s="336"/>
      <c r="R201" s="336"/>
      <c r="S201" s="336"/>
      <c r="T201" s="337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35" t="s">
        <v>66</v>
      </c>
      <c r="O202" s="336"/>
      <c r="P202" s="336"/>
      <c r="Q202" s="336"/>
      <c r="R202" s="336"/>
      <c r="S202" s="336"/>
      <c r="T202" s="337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1" t="s">
        <v>340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07"/>
      <c r="Z203" s="307"/>
    </row>
    <row r="204" spans="1:53" ht="14.25" hidden="1" customHeight="1" x14ac:dyDescent="0.25">
      <c r="A204" s="345" t="s">
        <v>106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1">
        <v>4607091387445</v>
      </c>
      <c r="E205" s="320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1">
        <v>4607091386004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1">
        <v>4607091386004</v>
      </c>
      <c r="E207" s="320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1">
        <v>4607091386073</v>
      </c>
      <c r="E208" s="320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1">
        <v>4607091387322</v>
      </c>
      <c r="E209" s="320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1">
        <v>4607091387322</v>
      </c>
      <c r="E210" s="320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1">
        <v>4607091387377</v>
      </c>
      <c r="E211" s="320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1">
        <v>4607091387353</v>
      </c>
      <c r="E212" s="320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1">
        <v>4607091386011</v>
      </c>
      <c r="E213" s="320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9"/>
      <c r="P213" s="319"/>
      <c r="Q213" s="319"/>
      <c r="R213" s="320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1">
        <v>4607091387308</v>
      </c>
      <c r="E214" s="320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9"/>
      <c r="P214" s="319"/>
      <c r="Q214" s="319"/>
      <c r="R214" s="320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1">
        <v>4607091387339</v>
      </c>
      <c r="E215" s="320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1">
        <v>4680115882638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1">
        <v>4680115881938</v>
      </c>
      <c r="E217" s="320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9"/>
      <c r="P217" s="319"/>
      <c r="Q217" s="319"/>
      <c r="R217" s="320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1">
        <v>4607091387346</v>
      </c>
      <c r="E218" s="320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9"/>
      <c r="P218" s="319"/>
      <c r="Q218" s="319"/>
      <c r="R218" s="320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1">
        <v>4607091389807</v>
      </c>
      <c r="E219" s="320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9"/>
      <c r="P219" s="319"/>
      <c r="Q219" s="319"/>
      <c r="R219" s="320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6"/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7"/>
      <c r="N220" s="335" t="s">
        <v>66</v>
      </c>
      <c r="O220" s="336"/>
      <c r="P220" s="336"/>
      <c r="Q220" s="336"/>
      <c r="R220" s="336"/>
      <c r="S220" s="336"/>
      <c r="T220" s="337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42"/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7"/>
      <c r="N221" s="335" t="s">
        <v>66</v>
      </c>
      <c r="O221" s="336"/>
      <c r="P221" s="336"/>
      <c r="Q221" s="336"/>
      <c r="R221" s="336"/>
      <c r="S221" s="336"/>
      <c r="T221" s="337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5" t="s">
        <v>98</v>
      </c>
      <c r="B222" s="342"/>
      <c r="C222" s="342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1">
        <v>4680115881914</v>
      </c>
      <c r="E223" s="320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6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7"/>
      <c r="N224" s="335" t="s">
        <v>66</v>
      </c>
      <c r="O224" s="336"/>
      <c r="P224" s="336"/>
      <c r="Q224" s="336"/>
      <c r="R224" s="336"/>
      <c r="S224" s="336"/>
      <c r="T224" s="337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7"/>
      <c r="N225" s="335" t="s">
        <v>66</v>
      </c>
      <c r="O225" s="336"/>
      <c r="P225" s="336"/>
      <c r="Q225" s="336"/>
      <c r="R225" s="336"/>
      <c r="S225" s="336"/>
      <c r="T225" s="337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5" t="s">
        <v>60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08"/>
      <c r="Z226" s="308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1">
        <v>4607091387193</v>
      </c>
      <c r="E227" s="320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1">
        <v>4607091387230</v>
      </c>
      <c r="E228" s="320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1">
        <v>4607091387285</v>
      </c>
      <c r="E229" s="320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46"/>
      <c r="B230" s="34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7"/>
      <c r="N230" s="335" t="s">
        <v>66</v>
      </c>
      <c r="O230" s="336"/>
      <c r="P230" s="336"/>
      <c r="Q230" s="336"/>
      <c r="R230" s="336"/>
      <c r="S230" s="336"/>
      <c r="T230" s="337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4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7"/>
      <c r="N231" s="335" t="s">
        <v>66</v>
      </c>
      <c r="O231" s="336"/>
      <c r="P231" s="336"/>
      <c r="Q231" s="336"/>
      <c r="R231" s="336"/>
      <c r="S231" s="336"/>
      <c r="T231" s="337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5" t="s">
        <v>68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1">
        <v>4607091387766</v>
      </c>
      <c r="E233" s="320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1">
        <v>4607091387957</v>
      </c>
      <c r="E234" s="320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1">
        <v>4607091387964</v>
      </c>
      <c r="E235" s="320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1">
        <v>4680115883604</v>
      </c>
      <c r="E236" s="320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58" t="s">
        <v>385</v>
      </c>
      <c r="O236" s="319"/>
      <c r="P236" s="319"/>
      <c r="Q236" s="319"/>
      <c r="R236" s="320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1">
        <v>4680115883567</v>
      </c>
      <c r="E237" s="320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9" t="s">
        <v>388</v>
      </c>
      <c r="O237" s="319"/>
      <c r="P237" s="319"/>
      <c r="Q237" s="319"/>
      <c r="R237" s="320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1">
        <v>4607091381672</v>
      </c>
      <c r="E238" s="320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9"/>
      <c r="P238" s="319"/>
      <c r="Q238" s="319"/>
      <c r="R238" s="320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1">
        <v>4607091387537</v>
      </c>
      <c r="E239" s="320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1">
        <v>4607091387513</v>
      </c>
      <c r="E240" s="320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1">
        <v>4680115880511</v>
      </c>
      <c r="E241" s="320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46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7"/>
      <c r="N242" s="335" t="s">
        <v>66</v>
      </c>
      <c r="O242" s="336"/>
      <c r="P242" s="336"/>
      <c r="Q242" s="336"/>
      <c r="R242" s="336"/>
      <c r="S242" s="336"/>
      <c r="T242" s="337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7"/>
      <c r="N243" s="335" t="s">
        <v>66</v>
      </c>
      <c r="O243" s="336"/>
      <c r="P243" s="336"/>
      <c r="Q243" s="336"/>
      <c r="R243" s="336"/>
      <c r="S243" s="336"/>
      <c r="T243" s="337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5" t="s">
        <v>220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08"/>
      <c r="Z244" s="308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1">
        <v>4607091380880</v>
      </c>
      <c r="E245" s="320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1">
        <v>4607091384482</v>
      </c>
      <c r="E246" s="320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1">
        <v>4607091380897</v>
      </c>
      <c r="E247" s="320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46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7"/>
      <c r="N248" s="335" t="s">
        <v>66</v>
      </c>
      <c r="O248" s="336"/>
      <c r="P248" s="336"/>
      <c r="Q248" s="336"/>
      <c r="R248" s="336"/>
      <c r="S248" s="336"/>
      <c r="T248" s="337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7"/>
      <c r="N249" s="335" t="s">
        <v>66</v>
      </c>
      <c r="O249" s="336"/>
      <c r="P249" s="336"/>
      <c r="Q249" s="336"/>
      <c r="R249" s="336"/>
      <c r="S249" s="336"/>
      <c r="T249" s="337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5" t="s">
        <v>84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1">
        <v>4607091388374</v>
      </c>
      <c r="E251" s="320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92" t="s">
        <v>405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1">
        <v>4607091388381</v>
      </c>
      <c r="E252" s="320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0" t="s">
        <v>408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1">
        <v>4607091388404</v>
      </c>
      <c r="E253" s="320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46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7"/>
      <c r="N254" s="335" t="s">
        <v>66</v>
      </c>
      <c r="O254" s="336"/>
      <c r="P254" s="336"/>
      <c r="Q254" s="336"/>
      <c r="R254" s="336"/>
      <c r="S254" s="336"/>
      <c r="T254" s="337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7"/>
      <c r="N255" s="335" t="s">
        <v>66</v>
      </c>
      <c r="O255" s="336"/>
      <c r="P255" s="336"/>
      <c r="Q255" s="336"/>
      <c r="R255" s="336"/>
      <c r="S255" s="336"/>
      <c r="T255" s="337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5" t="s">
        <v>411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1">
        <v>4680115881808</v>
      </c>
      <c r="E257" s="320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9"/>
      <c r="P257" s="319"/>
      <c r="Q257" s="319"/>
      <c r="R257" s="320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1">
        <v>4680115881822</v>
      </c>
      <c r="E258" s="320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1">
        <v>4680115880016</v>
      </c>
      <c r="E259" s="320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6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7"/>
      <c r="N260" s="335" t="s">
        <v>66</v>
      </c>
      <c r="O260" s="336"/>
      <c r="P260" s="336"/>
      <c r="Q260" s="336"/>
      <c r="R260" s="336"/>
      <c r="S260" s="336"/>
      <c r="T260" s="337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7"/>
      <c r="N261" s="335" t="s">
        <v>66</v>
      </c>
      <c r="O261" s="336"/>
      <c r="P261" s="336"/>
      <c r="Q261" s="336"/>
      <c r="R261" s="336"/>
      <c r="S261" s="336"/>
      <c r="T261" s="337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1" t="s">
        <v>420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07"/>
      <c r="Z262" s="307"/>
    </row>
    <row r="263" spans="1:53" ht="14.25" hidden="1" customHeight="1" x14ac:dyDescent="0.25">
      <c r="A263" s="345" t="s">
        <v>106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1">
        <v>4607091387421</v>
      </c>
      <c r="E264" s="320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1">
        <v>4607091387421</v>
      </c>
      <c r="E265" s="320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1">
        <v>4607091387452</v>
      </c>
      <c r="E266" s="320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1">
        <v>4607091387452</v>
      </c>
      <c r="E267" s="320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19"/>
      <c r="P267" s="319"/>
      <c r="Q267" s="319"/>
      <c r="R267" s="320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1">
        <v>4607091385984</v>
      </c>
      <c r="E268" s="320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1">
        <v>4607091387438</v>
      </c>
      <c r="E269" s="320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1">
        <v>4607091387469</v>
      </c>
      <c r="E270" s="320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9"/>
      <c r="P270" s="319"/>
      <c r="Q270" s="319"/>
      <c r="R270" s="320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6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35" t="s">
        <v>66</v>
      </c>
      <c r="O271" s="336"/>
      <c r="P271" s="336"/>
      <c r="Q271" s="336"/>
      <c r="R271" s="336"/>
      <c r="S271" s="336"/>
      <c r="T271" s="337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7"/>
      <c r="N272" s="335" t="s">
        <v>66</v>
      </c>
      <c r="O272" s="336"/>
      <c r="P272" s="336"/>
      <c r="Q272" s="336"/>
      <c r="R272" s="336"/>
      <c r="S272" s="336"/>
      <c r="T272" s="337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5" t="s">
        <v>60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1">
        <v>4607091387292</v>
      </c>
      <c r="E274" s="320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3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1">
        <v>4607091387315</v>
      </c>
      <c r="E275" s="320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9"/>
      <c r="P275" s="319"/>
      <c r="Q275" s="319"/>
      <c r="R275" s="320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35" t="s">
        <v>66</v>
      </c>
      <c r="O276" s="336"/>
      <c r="P276" s="336"/>
      <c r="Q276" s="336"/>
      <c r="R276" s="336"/>
      <c r="S276" s="336"/>
      <c r="T276" s="337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35" t="s">
        <v>66</v>
      </c>
      <c r="O277" s="336"/>
      <c r="P277" s="336"/>
      <c r="Q277" s="336"/>
      <c r="R277" s="336"/>
      <c r="S277" s="336"/>
      <c r="T277" s="337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1" t="s">
        <v>438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07"/>
      <c r="Z278" s="307"/>
    </row>
    <row r="279" spans="1:53" ht="14.25" hidden="1" customHeight="1" x14ac:dyDescent="0.25">
      <c r="A279" s="345" t="s">
        <v>60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08"/>
      <c r="Z279" s="308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1">
        <v>4607091383836</v>
      </c>
      <c r="E280" s="320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9"/>
      <c r="P280" s="319"/>
      <c r="Q280" s="319"/>
      <c r="R280" s="320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6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7"/>
      <c r="N281" s="335" t="s">
        <v>66</v>
      </c>
      <c r="O281" s="336"/>
      <c r="P281" s="336"/>
      <c r="Q281" s="336"/>
      <c r="R281" s="336"/>
      <c r="S281" s="336"/>
      <c r="T281" s="337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7"/>
      <c r="N282" s="335" t="s">
        <v>66</v>
      </c>
      <c r="O282" s="336"/>
      <c r="P282" s="336"/>
      <c r="Q282" s="336"/>
      <c r="R282" s="336"/>
      <c r="S282" s="336"/>
      <c r="T282" s="337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5" t="s">
        <v>68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1">
        <v>4607091387919</v>
      </c>
      <c r="E284" s="320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9"/>
      <c r="P284" s="319"/>
      <c r="Q284" s="319"/>
      <c r="R284" s="320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6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7"/>
      <c r="N285" s="335" t="s">
        <v>66</v>
      </c>
      <c r="O285" s="336"/>
      <c r="P285" s="336"/>
      <c r="Q285" s="336"/>
      <c r="R285" s="336"/>
      <c r="S285" s="336"/>
      <c r="T285" s="337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7"/>
      <c r="N286" s="335" t="s">
        <v>66</v>
      </c>
      <c r="O286" s="336"/>
      <c r="P286" s="336"/>
      <c r="Q286" s="336"/>
      <c r="R286" s="336"/>
      <c r="S286" s="336"/>
      <c r="T286" s="337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5" t="s">
        <v>220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1">
        <v>4607091388831</v>
      </c>
      <c r="E288" s="320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4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9"/>
      <c r="P288" s="319"/>
      <c r="Q288" s="319"/>
      <c r="R288" s="320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6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35" t="s">
        <v>66</v>
      </c>
      <c r="O289" s="336"/>
      <c r="P289" s="336"/>
      <c r="Q289" s="336"/>
      <c r="R289" s="336"/>
      <c r="S289" s="336"/>
      <c r="T289" s="337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7"/>
      <c r="N290" s="335" t="s">
        <v>66</v>
      </c>
      <c r="O290" s="336"/>
      <c r="P290" s="336"/>
      <c r="Q290" s="336"/>
      <c r="R290" s="336"/>
      <c r="S290" s="336"/>
      <c r="T290" s="337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5" t="s">
        <v>84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08"/>
      <c r="Z291" s="308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1">
        <v>4607091383102</v>
      </c>
      <c r="E292" s="320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9"/>
      <c r="P292" s="319"/>
      <c r="Q292" s="319"/>
      <c r="R292" s="320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35" t="s">
        <v>66</v>
      </c>
      <c r="O293" s="336"/>
      <c r="P293" s="336"/>
      <c r="Q293" s="336"/>
      <c r="R293" s="336"/>
      <c r="S293" s="336"/>
      <c r="T293" s="337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35" t="s">
        <v>66</v>
      </c>
      <c r="O294" s="336"/>
      <c r="P294" s="336"/>
      <c r="Q294" s="336"/>
      <c r="R294" s="336"/>
      <c r="S294" s="336"/>
      <c r="T294" s="337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29" t="s">
        <v>447</v>
      </c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48"/>
      <c r="Z295" s="48"/>
    </row>
    <row r="296" spans="1:53" ht="16.5" hidden="1" customHeight="1" x14ac:dyDescent="0.25">
      <c r="A296" s="341" t="s">
        <v>448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07"/>
      <c r="Z296" s="307"/>
    </row>
    <row r="297" spans="1:53" ht="14.25" hidden="1" customHeight="1" x14ac:dyDescent="0.25">
      <c r="A297" s="345" t="s">
        <v>106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08"/>
      <c r="Z297" s="308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1">
        <v>4607091383997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3000</v>
      </c>
      <c r="W298" s="313">
        <f t="shared" ref="W298:W305" si="15">IFERROR(IF(V298="",0,CEILING((V298/$H298),1)*$H298),"")</f>
        <v>3000</v>
      </c>
      <c r="X298" s="36">
        <f>IFERROR(IF(W298=0,"",ROUNDUP(W298/H298,0)*0.02175),"")</f>
        <v>4.3499999999999996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1">
        <v>4607091383997</v>
      </c>
      <c r="E299" s="320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1">
        <v>4607091384130</v>
      </c>
      <c r="E300" s="320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1500</v>
      </c>
      <c r="W300" s="313">
        <f t="shared" si="15"/>
        <v>1500</v>
      </c>
      <c r="X300" s="36">
        <f>IFERROR(IF(W300=0,"",ROUNDUP(W300/H300,0)*0.02175),"")</f>
        <v>2.1749999999999998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1">
        <v>4607091384130</v>
      </c>
      <c r="E301" s="320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1">
        <v>4607091384147</v>
      </c>
      <c r="E302" s="320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2">
        <v>600</v>
      </c>
      <c r="W302" s="313">
        <f t="shared" si="15"/>
        <v>600</v>
      </c>
      <c r="X302" s="36">
        <f>IFERROR(IF(W302=0,"",ROUNDUP(W302/H302,0)*0.02175),"")</f>
        <v>0.86999999999999988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1">
        <v>4607091384147</v>
      </c>
      <c r="E303" s="320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24" t="s">
        <v>458</v>
      </c>
      <c r="O303" s="319"/>
      <c r="P303" s="319"/>
      <c r="Q303" s="319"/>
      <c r="R303" s="320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1">
        <v>4607091384154</v>
      </c>
      <c r="E304" s="320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1">
        <v>4607091384161</v>
      </c>
      <c r="E305" s="320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35" t="s">
        <v>66</v>
      </c>
      <c r="O306" s="336"/>
      <c r="P306" s="336"/>
      <c r="Q306" s="336"/>
      <c r="R306" s="336"/>
      <c r="S306" s="336"/>
      <c r="T306" s="337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340</v>
      </c>
      <c r="W306" s="314">
        <f>IFERROR(W298/H298,"0")+IFERROR(W299/H299,"0")+IFERROR(W300/H300,"0")+IFERROR(W301/H301,"0")+IFERROR(W302/H302,"0")+IFERROR(W303/H303,"0")+IFERROR(W304/H304,"0")+IFERROR(W305/H305,"0")</f>
        <v>340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7.3949999999999996</v>
      </c>
      <c r="Y306" s="315"/>
      <c r="Z306" s="315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35" t="s">
        <v>66</v>
      </c>
      <c r="O307" s="336"/>
      <c r="P307" s="336"/>
      <c r="Q307" s="336"/>
      <c r="R307" s="336"/>
      <c r="S307" s="336"/>
      <c r="T307" s="337"/>
      <c r="U307" s="37" t="s">
        <v>65</v>
      </c>
      <c r="V307" s="314">
        <f>IFERROR(SUM(V298:V305),"0")</f>
        <v>5100</v>
      </c>
      <c r="W307" s="314">
        <f>IFERROR(SUM(W298:W305),"0")</f>
        <v>5100</v>
      </c>
      <c r="X307" s="37"/>
      <c r="Y307" s="315"/>
      <c r="Z307" s="315"/>
    </row>
    <row r="308" spans="1:53" ht="14.25" hidden="1" customHeight="1" x14ac:dyDescent="0.25">
      <c r="A308" s="345" t="s">
        <v>98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08"/>
      <c r="Z308" s="308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1">
        <v>4607091383980</v>
      </c>
      <c r="E309" s="320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9"/>
      <c r="P309" s="319"/>
      <c r="Q309" s="319"/>
      <c r="R309" s="320"/>
      <c r="S309" s="34"/>
      <c r="T309" s="34"/>
      <c r="U309" s="35" t="s">
        <v>65</v>
      </c>
      <c r="V309" s="312">
        <v>700</v>
      </c>
      <c r="W309" s="313">
        <f>IFERROR(IF(V309="",0,CEILING((V309/$H309),1)*$H309),"")</f>
        <v>705</v>
      </c>
      <c r="X309" s="36">
        <f>IFERROR(IF(W309=0,"",ROUNDUP(W309/H309,0)*0.02175),"")</f>
        <v>1.0222499999999999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1">
        <v>4680115883314</v>
      </c>
      <c r="E310" s="320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9" t="s">
        <v>467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1">
        <v>4607091384178</v>
      </c>
      <c r="E311" s="320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9"/>
      <c r="P311" s="319"/>
      <c r="Q311" s="319"/>
      <c r="R311" s="320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6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7"/>
      <c r="N312" s="335" t="s">
        <v>66</v>
      </c>
      <c r="O312" s="336"/>
      <c r="P312" s="336"/>
      <c r="Q312" s="336"/>
      <c r="R312" s="336"/>
      <c r="S312" s="336"/>
      <c r="T312" s="337"/>
      <c r="U312" s="37" t="s">
        <v>67</v>
      </c>
      <c r="V312" s="314">
        <f>IFERROR(V309/H309,"0")+IFERROR(V310/H310,"0")+IFERROR(V311/H311,"0")</f>
        <v>46.666666666666664</v>
      </c>
      <c r="W312" s="314">
        <f>IFERROR(W309/H309,"0")+IFERROR(W310/H310,"0")+IFERROR(W311/H311,"0")</f>
        <v>47</v>
      </c>
      <c r="X312" s="314">
        <f>IFERROR(IF(X309="",0,X309),"0")+IFERROR(IF(X310="",0,X310),"0")+IFERROR(IF(X311="",0,X311),"0")</f>
        <v>1.0222499999999999</v>
      </c>
      <c r="Y312" s="315"/>
      <c r="Z312" s="315"/>
    </row>
    <row r="313" spans="1:53" x14ac:dyDescent="0.2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7"/>
      <c r="N313" s="335" t="s">
        <v>66</v>
      </c>
      <c r="O313" s="336"/>
      <c r="P313" s="336"/>
      <c r="Q313" s="336"/>
      <c r="R313" s="336"/>
      <c r="S313" s="336"/>
      <c r="T313" s="337"/>
      <c r="U313" s="37" t="s">
        <v>65</v>
      </c>
      <c r="V313" s="314">
        <f>IFERROR(SUM(V309:V311),"0")</f>
        <v>700</v>
      </c>
      <c r="W313" s="314">
        <f>IFERROR(SUM(W309:W311),"0")</f>
        <v>705</v>
      </c>
      <c r="X313" s="37"/>
      <c r="Y313" s="315"/>
      <c r="Z313" s="315"/>
    </row>
    <row r="314" spans="1:53" ht="14.25" hidden="1" customHeight="1" x14ac:dyDescent="0.25">
      <c r="A314" s="345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08"/>
      <c r="Z314" s="308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1">
        <v>4607091384260</v>
      </c>
      <c r="E315" s="320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9"/>
      <c r="P315" s="319"/>
      <c r="Q315" s="319"/>
      <c r="R315" s="320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35" t="s">
        <v>66</v>
      </c>
      <c r="O316" s="336"/>
      <c r="P316" s="336"/>
      <c r="Q316" s="336"/>
      <c r="R316" s="336"/>
      <c r="S316" s="336"/>
      <c r="T316" s="337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35" t="s">
        <v>66</v>
      </c>
      <c r="O317" s="336"/>
      <c r="P317" s="336"/>
      <c r="Q317" s="336"/>
      <c r="R317" s="336"/>
      <c r="S317" s="336"/>
      <c r="T317" s="337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5" t="s">
        <v>220</v>
      </c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08"/>
      <c r="Z318" s="308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1">
        <v>4607091384673</v>
      </c>
      <c r="E319" s="320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46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7"/>
      <c r="N320" s="335" t="s">
        <v>66</v>
      </c>
      <c r="O320" s="336"/>
      <c r="P320" s="336"/>
      <c r="Q320" s="336"/>
      <c r="R320" s="336"/>
      <c r="S320" s="336"/>
      <c r="T320" s="337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7"/>
      <c r="N321" s="335" t="s">
        <v>66</v>
      </c>
      <c r="O321" s="336"/>
      <c r="P321" s="336"/>
      <c r="Q321" s="336"/>
      <c r="R321" s="336"/>
      <c r="S321" s="336"/>
      <c r="T321" s="337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1" t="s">
        <v>474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07"/>
      <c r="Z322" s="307"/>
    </row>
    <row r="323" spans="1:53" ht="14.25" hidden="1" customHeight="1" x14ac:dyDescent="0.25">
      <c r="A323" s="345" t="s">
        <v>106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1">
        <v>4607091384185</v>
      </c>
      <c r="E324" s="320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3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9"/>
      <c r="P324" s="319"/>
      <c r="Q324" s="319"/>
      <c r="R324" s="320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1">
        <v>4607091384192</v>
      </c>
      <c r="E325" s="320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9"/>
      <c r="P325" s="319"/>
      <c r="Q325" s="319"/>
      <c r="R325" s="320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1">
        <v>4680115881907</v>
      </c>
      <c r="E326" s="320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1">
        <v>4607091384680</v>
      </c>
      <c r="E327" s="320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6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7"/>
      <c r="N328" s="335" t="s">
        <v>66</v>
      </c>
      <c r="O328" s="336"/>
      <c r="P328" s="336"/>
      <c r="Q328" s="336"/>
      <c r="R328" s="336"/>
      <c r="S328" s="336"/>
      <c r="T328" s="337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35" t="s">
        <v>66</v>
      </c>
      <c r="O329" s="336"/>
      <c r="P329" s="336"/>
      <c r="Q329" s="336"/>
      <c r="R329" s="336"/>
      <c r="S329" s="336"/>
      <c r="T329" s="337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5" t="s">
        <v>60</v>
      </c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08"/>
      <c r="Z330" s="308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1">
        <v>4607091384802</v>
      </c>
      <c r="E331" s="320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1">
        <v>4607091384826</v>
      </c>
      <c r="E332" s="320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6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7"/>
      <c r="N333" s="335" t="s">
        <v>66</v>
      </c>
      <c r="O333" s="336"/>
      <c r="P333" s="336"/>
      <c r="Q333" s="336"/>
      <c r="R333" s="336"/>
      <c r="S333" s="336"/>
      <c r="T333" s="337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7"/>
      <c r="N334" s="335" t="s">
        <v>66</v>
      </c>
      <c r="O334" s="336"/>
      <c r="P334" s="336"/>
      <c r="Q334" s="336"/>
      <c r="R334" s="336"/>
      <c r="S334" s="336"/>
      <c r="T334" s="337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5" t="s">
        <v>68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08"/>
      <c r="Z335" s="308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1">
        <v>4607091384246</v>
      </c>
      <c r="E336" s="320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1">
        <v>4680115881976</v>
      </c>
      <c r="E337" s="320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9"/>
      <c r="P337" s="319"/>
      <c r="Q337" s="319"/>
      <c r="R337" s="320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1">
        <v>4607091384253</v>
      </c>
      <c r="E338" s="320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1">
        <v>4680115881969</v>
      </c>
      <c r="E339" s="320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9"/>
      <c r="P339" s="319"/>
      <c r="Q339" s="319"/>
      <c r="R339" s="320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35" t="s">
        <v>66</v>
      </c>
      <c r="O340" s="336"/>
      <c r="P340" s="336"/>
      <c r="Q340" s="336"/>
      <c r="R340" s="336"/>
      <c r="S340" s="336"/>
      <c r="T340" s="337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35" t="s">
        <v>66</v>
      </c>
      <c r="O341" s="336"/>
      <c r="P341" s="336"/>
      <c r="Q341" s="336"/>
      <c r="R341" s="336"/>
      <c r="S341" s="336"/>
      <c r="T341" s="337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5" t="s">
        <v>220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1">
        <v>4607091389357</v>
      </c>
      <c r="E343" s="320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9"/>
      <c r="P343" s="319"/>
      <c r="Q343" s="319"/>
      <c r="R343" s="320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35" t="s">
        <v>66</v>
      </c>
      <c r="O344" s="336"/>
      <c r="P344" s="336"/>
      <c r="Q344" s="336"/>
      <c r="R344" s="336"/>
      <c r="S344" s="336"/>
      <c r="T344" s="337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35" t="s">
        <v>66</v>
      </c>
      <c r="O345" s="336"/>
      <c r="P345" s="336"/>
      <c r="Q345" s="336"/>
      <c r="R345" s="336"/>
      <c r="S345" s="336"/>
      <c r="T345" s="337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29" t="s">
        <v>497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48"/>
      <c r="Z346" s="48"/>
    </row>
    <row r="347" spans="1:53" ht="16.5" hidden="1" customHeight="1" x14ac:dyDescent="0.25">
      <c r="A347" s="341" t="s">
        <v>498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07"/>
      <c r="Z347" s="307"/>
    </row>
    <row r="348" spans="1:53" ht="14.25" hidden="1" customHeight="1" x14ac:dyDescent="0.25">
      <c r="A348" s="345" t="s">
        <v>106</v>
      </c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1">
        <v>4607091389708</v>
      </c>
      <c r="E349" s="320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1">
        <v>4607091389692</v>
      </c>
      <c r="E350" s="320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6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7"/>
      <c r="N351" s="335" t="s">
        <v>66</v>
      </c>
      <c r="O351" s="336"/>
      <c r="P351" s="336"/>
      <c r="Q351" s="336"/>
      <c r="R351" s="336"/>
      <c r="S351" s="336"/>
      <c r="T351" s="337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7"/>
      <c r="N352" s="335" t="s">
        <v>66</v>
      </c>
      <c r="O352" s="336"/>
      <c r="P352" s="336"/>
      <c r="Q352" s="336"/>
      <c r="R352" s="336"/>
      <c r="S352" s="336"/>
      <c r="T352" s="337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5" t="s">
        <v>60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08"/>
      <c r="Z353" s="308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1">
        <v>4607091389753</v>
      </c>
      <c r="E354" s="320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1">
        <v>4607091389760</v>
      </c>
      <c r="E355" s="320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1">
        <v>4607091389746</v>
      </c>
      <c r="E356" s="320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1">
        <v>4680115882928</v>
      </c>
      <c r="E357" s="320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1">
        <v>4680115883147</v>
      </c>
      <c r="E358" s="320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1">
        <v>4607091384338</v>
      </c>
      <c r="E359" s="320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1">
        <v>4680115883154</v>
      </c>
      <c r="E360" s="320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1">
        <v>4607091389524</v>
      </c>
      <c r="E361" s="320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1">
        <v>4680115883161</v>
      </c>
      <c r="E362" s="320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1">
        <v>4607091384345</v>
      </c>
      <c r="E363" s="320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1">
        <v>4680115883178</v>
      </c>
      <c r="E364" s="320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9"/>
      <c r="P364" s="319"/>
      <c r="Q364" s="319"/>
      <c r="R364" s="320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1">
        <v>4607091389531</v>
      </c>
      <c r="E365" s="320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1">
        <v>4680115883185</v>
      </c>
      <c r="E366" s="320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41" t="s">
        <v>529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46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7"/>
      <c r="N367" s="335" t="s">
        <v>66</v>
      </c>
      <c r="O367" s="336"/>
      <c r="P367" s="336"/>
      <c r="Q367" s="336"/>
      <c r="R367" s="336"/>
      <c r="S367" s="336"/>
      <c r="T367" s="337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7"/>
      <c r="N368" s="335" t="s">
        <v>66</v>
      </c>
      <c r="O368" s="336"/>
      <c r="P368" s="336"/>
      <c r="Q368" s="336"/>
      <c r="R368" s="336"/>
      <c r="S368" s="336"/>
      <c r="T368" s="337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45" t="s">
        <v>68</v>
      </c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1">
        <v>4607091389685</v>
      </c>
      <c r="E370" s="320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1">
        <v>4607091389654</v>
      </c>
      <c r="E371" s="320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1">
        <v>4607091384352</v>
      </c>
      <c r="E372" s="320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1">
        <v>4607091389661</v>
      </c>
      <c r="E373" s="320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5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9"/>
      <c r="P373" s="319"/>
      <c r="Q373" s="319"/>
      <c r="R373" s="320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6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7"/>
      <c r="N374" s="335" t="s">
        <v>66</v>
      </c>
      <c r="O374" s="336"/>
      <c r="P374" s="336"/>
      <c r="Q374" s="336"/>
      <c r="R374" s="336"/>
      <c r="S374" s="336"/>
      <c r="T374" s="337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7"/>
      <c r="N375" s="335" t="s">
        <v>66</v>
      </c>
      <c r="O375" s="336"/>
      <c r="P375" s="336"/>
      <c r="Q375" s="336"/>
      <c r="R375" s="336"/>
      <c r="S375" s="336"/>
      <c r="T375" s="337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5" t="s">
        <v>220</v>
      </c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1">
        <v>4680115881648</v>
      </c>
      <c r="E377" s="320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9"/>
      <c r="P377" s="319"/>
      <c r="Q377" s="319"/>
      <c r="R377" s="320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6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7"/>
      <c r="N378" s="335" t="s">
        <v>66</v>
      </c>
      <c r="O378" s="336"/>
      <c r="P378" s="336"/>
      <c r="Q378" s="336"/>
      <c r="R378" s="336"/>
      <c r="S378" s="336"/>
      <c r="T378" s="337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7"/>
      <c r="N379" s="335" t="s">
        <v>66</v>
      </c>
      <c r="O379" s="336"/>
      <c r="P379" s="336"/>
      <c r="Q379" s="336"/>
      <c r="R379" s="336"/>
      <c r="S379" s="336"/>
      <c r="T379" s="337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5" t="s">
        <v>84</v>
      </c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1">
        <v>4680115884359</v>
      </c>
      <c r="E381" s="320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22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1">
        <v>4680115884335</v>
      </c>
      <c r="E382" s="320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56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1">
        <v>4680115884342</v>
      </c>
      <c r="E383" s="320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2" t="s">
        <v>550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1">
        <v>4680115884113</v>
      </c>
      <c r="E384" s="320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38" t="s">
        <v>553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6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7"/>
      <c r="N385" s="335" t="s">
        <v>66</v>
      </c>
      <c r="O385" s="336"/>
      <c r="P385" s="336"/>
      <c r="Q385" s="336"/>
      <c r="R385" s="336"/>
      <c r="S385" s="336"/>
      <c r="T385" s="337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7"/>
      <c r="N386" s="335" t="s">
        <v>66</v>
      </c>
      <c r="O386" s="336"/>
      <c r="P386" s="336"/>
      <c r="Q386" s="336"/>
      <c r="R386" s="336"/>
      <c r="S386" s="336"/>
      <c r="T386" s="337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1" t="s">
        <v>554</v>
      </c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07"/>
      <c r="Z387" s="307"/>
    </row>
    <row r="388" spans="1:53" ht="14.25" hidden="1" customHeight="1" x14ac:dyDescent="0.25">
      <c r="A388" s="345" t="s">
        <v>98</v>
      </c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6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7"/>
      <c r="N391" s="335" t="s">
        <v>66</v>
      </c>
      <c r="O391" s="336"/>
      <c r="P391" s="336"/>
      <c r="Q391" s="336"/>
      <c r="R391" s="336"/>
      <c r="S391" s="336"/>
      <c r="T391" s="337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35" t="s">
        <v>66</v>
      </c>
      <c r="O392" s="336"/>
      <c r="P392" s="336"/>
      <c r="Q392" s="336"/>
      <c r="R392" s="336"/>
      <c r="S392" s="336"/>
      <c r="T392" s="337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5" t="s">
        <v>60</v>
      </c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08"/>
      <c r="Z393" s="308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5" t="s">
        <v>567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46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7"/>
      <c r="N401" s="335" t="s">
        <v>66</v>
      </c>
      <c r="O401" s="336"/>
      <c r="P401" s="336"/>
      <c r="Q401" s="336"/>
      <c r="R401" s="336"/>
      <c r="S401" s="336"/>
      <c r="T401" s="337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7"/>
      <c r="N402" s="335" t="s">
        <v>66</v>
      </c>
      <c r="O402" s="336"/>
      <c r="P402" s="336"/>
      <c r="Q402" s="336"/>
      <c r="R402" s="336"/>
      <c r="S402" s="336"/>
      <c r="T402" s="337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5" t="s">
        <v>93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1">
        <v>4680115884090</v>
      </c>
      <c r="E404" s="320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19" t="s">
        <v>576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6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7"/>
      <c r="N405" s="335" t="s">
        <v>66</v>
      </c>
      <c r="O405" s="336"/>
      <c r="P405" s="336"/>
      <c r="Q405" s="336"/>
      <c r="R405" s="336"/>
      <c r="S405" s="336"/>
      <c r="T405" s="337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7"/>
      <c r="N406" s="335" t="s">
        <v>66</v>
      </c>
      <c r="O406" s="336"/>
      <c r="P406" s="336"/>
      <c r="Q406" s="336"/>
      <c r="R406" s="336"/>
      <c r="S406" s="336"/>
      <c r="T406" s="337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29" t="s">
        <v>577</v>
      </c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48"/>
      <c r="Z407" s="48"/>
    </row>
    <row r="408" spans="1:53" ht="16.5" hidden="1" customHeight="1" x14ac:dyDescent="0.25">
      <c r="A408" s="341" t="s">
        <v>577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07"/>
      <c r="Z408" s="307"/>
    </row>
    <row r="409" spans="1:53" ht="14.25" hidden="1" customHeight="1" x14ac:dyDescent="0.25">
      <c r="A409" s="345" t="s">
        <v>106</v>
      </c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800</v>
      </c>
      <c r="W411" s="313">
        <f t="shared" si="19"/>
        <v>802.56000000000006</v>
      </c>
      <c r="X411" s="36">
        <f>IFERROR(IF(W411=0,"",ROUNDUP(W411/H411,0)*0.01196),"")</f>
        <v>1.81792</v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600</v>
      </c>
      <c r="W413" s="313">
        <f t="shared" si="19"/>
        <v>601.92000000000007</v>
      </c>
      <c r="X413" s="36">
        <f>IFERROR(IF(W413=0,"",ROUNDUP(W413/H413,0)*0.01196),"")</f>
        <v>1.36344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6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7"/>
      <c r="N419" s="335" t="s">
        <v>66</v>
      </c>
      <c r="O419" s="336"/>
      <c r="P419" s="336"/>
      <c r="Q419" s="336"/>
      <c r="R419" s="336"/>
      <c r="S419" s="336"/>
      <c r="T419" s="337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265.15151515151513</v>
      </c>
      <c r="W419" s="314">
        <f>IFERROR(W410/H410,"0")+IFERROR(W411/H411,"0")+IFERROR(W412/H412,"0")+IFERROR(W413/H413,"0")+IFERROR(W414/H414,"0")+IFERROR(W415/H415,"0")+IFERROR(W416/H416,"0")+IFERROR(W417/H417,"0")+IFERROR(W418/H418,"0")</f>
        <v>266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3.1813599999999997</v>
      </c>
      <c r="Y419" s="315"/>
      <c r="Z419" s="315"/>
    </row>
    <row r="420" spans="1:53" x14ac:dyDescent="0.2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7"/>
      <c r="N420" s="335" t="s">
        <v>66</v>
      </c>
      <c r="O420" s="336"/>
      <c r="P420" s="336"/>
      <c r="Q420" s="336"/>
      <c r="R420" s="336"/>
      <c r="S420" s="336"/>
      <c r="T420" s="337"/>
      <c r="U420" s="37" t="s">
        <v>65</v>
      </c>
      <c r="V420" s="314">
        <f>IFERROR(SUM(V410:V418),"0")</f>
        <v>1400</v>
      </c>
      <c r="W420" s="314">
        <f>IFERROR(SUM(W410:W418),"0")</f>
        <v>1404.48</v>
      </c>
      <c r="X420" s="37"/>
      <c r="Y420" s="315"/>
      <c r="Z420" s="315"/>
    </row>
    <row r="421" spans="1:53" ht="14.25" hidden="1" customHeight="1" x14ac:dyDescent="0.25">
      <c r="A421" s="345" t="s">
        <v>98</v>
      </c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08"/>
      <c r="Z421" s="308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5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500</v>
      </c>
      <c r="W422" s="313">
        <f>IFERROR(IF(V422="",0,CEILING((V422/$H422),1)*$H422),"")</f>
        <v>501.6</v>
      </c>
      <c r="X422" s="36">
        <f>IFERROR(IF(W422=0,"",ROUNDUP(W422/H422,0)*0.01196),"")</f>
        <v>1.1362000000000001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6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7"/>
      <c r="N424" s="335" t="s">
        <v>66</v>
      </c>
      <c r="O424" s="336"/>
      <c r="P424" s="336"/>
      <c r="Q424" s="336"/>
      <c r="R424" s="336"/>
      <c r="S424" s="336"/>
      <c r="T424" s="337"/>
      <c r="U424" s="37" t="s">
        <v>67</v>
      </c>
      <c r="V424" s="314">
        <f>IFERROR(V422/H422,"0")+IFERROR(V423/H423,"0")</f>
        <v>94.696969696969688</v>
      </c>
      <c r="W424" s="314">
        <f>IFERROR(W422/H422,"0")+IFERROR(W423/H423,"0")</f>
        <v>95</v>
      </c>
      <c r="X424" s="314">
        <f>IFERROR(IF(X422="",0,X422),"0")+IFERROR(IF(X423="",0,X423),"0")</f>
        <v>1.1362000000000001</v>
      </c>
      <c r="Y424" s="315"/>
      <c r="Z424" s="315"/>
    </row>
    <row r="425" spans="1:53" x14ac:dyDescent="0.2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7"/>
      <c r="N425" s="335" t="s">
        <v>66</v>
      </c>
      <c r="O425" s="336"/>
      <c r="P425" s="336"/>
      <c r="Q425" s="336"/>
      <c r="R425" s="336"/>
      <c r="S425" s="336"/>
      <c r="T425" s="337"/>
      <c r="U425" s="37" t="s">
        <v>65</v>
      </c>
      <c r="V425" s="314">
        <f>IFERROR(SUM(V422:V423),"0")</f>
        <v>500</v>
      </c>
      <c r="W425" s="314">
        <f>IFERROR(SUM(W422:W423),"0")</f>
        <v>501.6</v>
      </c>
      <c r="X425" s="37"/>
      <c r="Y425" s="315"/>
      <c r="Z425" s="315"/>
    </row>
    <row r="426" spans="1:53" ht="14.25" hidden="1" customHeight="1" x14ac:dyDescent="0.25">
      <c r="A426" s="345" t="s">
        <v>60</v>
      </c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08"/>
      <c r="Z426" s="308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400</v>
      </c>
      <c r="W428" s="313">
        <f t="shared" si="20"/>
        <v>401.28000000000003</v>
      </c>
      <c r="X428" s="36">
        <f>IFERROR(IF(W428=0,"",ROUNDUP(W428/H428,0)*0.01196),"")</f>
        <v>0.90895999999999999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300</v>
      </c>
      <c r="W429" s="313">
        <f t="shared" si="20"/>
        <v>300.96000000000004</v>
      </c>
      <c r="X429" s="36">
        <f>IFERROR(IF(W429=0,"",ROUNDUP(W429/H429,0)*0.01196),"")</f>
        <v>0.68171999999999999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649" t="s">
        <v>608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23" t="s">
        <v>611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51" t="s">
        <v>614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6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7"/>
      <c r="N433" s="335" t="s">
        <v>66</v>
      </c>
      <c r="O433" s="336"/>
      <c r="P433" s="336"/>
      <c r="Q433" s="336"/>
      <c r="R433" s="336"/>
      <c r="S433" s="336"/>
      <c r="T433" s="337"/>
      <c r="U433" s="37" t="s">
        <v>67</v>
      </c>
      <c r="V433" s="314">
        <f>IFERROR(V427/H427,"0")+IFERROR(V428/H428,"0")+IFERROR(V429/H429,"0")+IFERROR(V430/H430,"0")+IFERROR(V431/H431,"0")+IFERROR(V432/H432,"0")</f>
        <v>132.57575757575756</v>
      </c>
      <c r="W433" s="314">
        <f>IFERROR(W427/H427,"0")+IFERROR(W428/H428,"0")+IFERROR(W429/H429,"0")+IFERROR(W430/H430,"0")+IFERROR(W431/H431,"0")+IFERROR(W432/H432,"0")</f>
        <v>133</v>
      </c>
      <c r="X433" s="314">
        <f>IFERROR(IF(X427="",0,X427),"0")+IFERROR(IF(X428="",0,X428),"0")+IFERROR(IF(X429="",0,X429),"0")+IFERROR(IF(X430="",0,X430),"0")+IFERROR(IF(X431="",0,X431),"0")+IFERROR(IF(X432="",0,X432),"0")</f>
        <v>1.5906799999999999</v>
      </c>
      <c r="Y433" s="315"/>
      <c r="Z433" s="315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35" t="s">
        <v>66</v>
      </c>
      <c r="O434" s="336"/>
      <c r="P434" s="336"/>
      <c r="Q434" s="336"/>
      <c r="R434" s="336"/>
      <c r="S434" s="336"/>
      <c r="T434" s="337"/>
      <c r="U434" s="37" t="s">
        <v>65</v>
      </c>
      <c r="V434" s="314">
        <f>IFERROR(SUM(V427:V432),"0")</f>
        <v>700</v>
      </c>
      <c r="W434" s="314">
        <f>IFERROR(SUM(W427:W432),"0")</f>
        <v>702.24</v>
      </c>
      <c r="X434" s="37"/>
      <c r="Y434" s="315"/>
      <c r="Z434" s="315"/>
    </row>
    <row r="435" spans="1:53" ht="14.25" hidden="1" customHeight="1" x14ac:dyDescent="0.25">
      <c r="A435" s="345" t="s">
        <v>68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1">
        <v>4680115883536</v>
      </c>
      <c r="E436" s="320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36" t="s">
        <v>617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1">
        <v>4607091383409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1">
        <v>4607091383416</v>
      </c>
      <c r="E438" s="320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6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35" t="s">
        <v>66</v>
      </c>
      <c r="O439" s="336"/>
      <c r="P439" s="336"/>
      <c r="Q439" s="336"/>
      <c r="R439" s="336"/>
      <c r="S439" s="336"/>
      <c r="T439" s="337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7"/>
      <c r="N440" s="335" t="s">
        <v>66</v>
      </c>
      <c r="O440" s="336"/>
      <c r="P440" s="336"/>
      <c r="Q440" s="336"/>
      <c r="R440" s="336"/>
      <c r="S440" s="336"/>
      <c r="T440" s="337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29" t="s">
        <v>622</v>
      </c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48"/>
      <c r="Z441" s="48"/>
    </row>
    <row r="442" spans="1:53" ht="16.5" hidden="1" customHeight="1" x14ac:dyDescent="0.25">
      <c r="A442" s="341" t="s">
        <v>623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07"/>
      <c r="Z442" s="307"/>
    </row>
    <row r="443" spans="1:53" ht="14.25" hidden="1" customHeight="1" x14ac:dyDescent="0.25">
      <c r="A443" s="345" t="s">
        <v>106</v>
      </c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08"/>
      <c r="Z443" s="308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1">
        <v>4640242180441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3" t="s">
        <v>626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1">
        <v>4640242180564</v>
      </c>
      <c r="E445" s="320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9" t="s">
        <v>629</v>
      </c>
      <c r="O445" s="319"/>
      <c r="P445" s="319"/>
      <c r="Q445" s="319"/>
      <c r="R445" s="320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6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7"/>
      <c r="N446" s="335" t="s">
        <v>66</v>
      </c>
      <c r="O446" s="336"/>
      <c r="P446" s="336"/>
      <c r="Q446" s="336"/>
      <c r="R446" s="336"/>
      <c r="S446" s="336"/>
      <c r="T446" s="337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7"/>
      <c r="N447" s="335" t="s">
        <v>66</v>
      </c>
      <c r="O447" s="336"/>
      <c r="P447" s="336"/>
      <c r="Q447" s="336"/>
      <c r="R447" s="336"/>
      <c r="S447" s="336"/>
      <c r="T447" s="337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5" t="s">
        <v>98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1">
        <v>4640242180526</v>
      </c>
      <c r="E449" s="320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40" t="s">
        <v>632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1">
        <v>4640242180519</v>
      </c>
      <c r="E450" s="320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09" t="s">
        <v>635</v>
      </c>
      <c r="O450" s="319"/>
      <c r="P450" s="319"/>
      <c r="Q450" s="319"/>
      <c r="R450" s="320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6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7"/>
      <c r="N451" s="335" t="s">
        <v>66</v>
      </c>
      <c r="O451" s="336"/>
      <c r="P451" s="336"/>
      <c r="Q451" s="336"/>
      <c r="R451" s="336"/>
      <c r="S451" s="336"/>
      <c r="T451" s="337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35" t="s">
        <v>66</v>
      </c>
      <c r="O452" s="336"/>
      <c r="P452" s="336"/>
      <c r="Q452" s="336"/>
      <c r="R452" s="336"/>
      <c r="S452" s="336"/>
      <c r="T452" s="337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5" t="s">
        <v>60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08"/>
      <c r="Z453" s="308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1">
        <v>4640242180816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1" t="s">
        <v>638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1">
        <v>4640242180595</v>
      </c>
      <c r="E455" s="320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42" t="s">
        <v>641</v>
      </c>
      <c r="O455" s="319"/>
      <c r="P455" s="319"/>
      <c r="Q455" s="319"/>
      <c r="R455" s="320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6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7"/>
      <c r="N456" s="335" t="s">
        <v>66</v>
      </c>
      <c r="O456" s="336"/>
      <c r="P456" s="336"/>
      <c r="Q456" s="336"/>
      <c r="R456" s="336"/>
      <c r="S456" s="336"/>
      <c r="T456" s="337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35" t="s">
        <v>66</v>
      </c>
      <c r="O457" s="336"/>
      <c r="P457" s="336"/>
      <c r="Q457" s="336"/>
      <c r="R457" s="336"/>
      <c r="S457" s="336"/>
      <c r="T457" s="337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5" t="s">
        <v>68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08"/>
      <c r="Z458" s="308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1">
        <v>4680115880870</v>
      </c>
      <c r="E459" s="320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1">
        <v>4640242180540</v>
      </c>
      <c r="E460" s="320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8" t="s">
        <v>646</v>
      </c>
      <c r="O460" s="319"/>
      <c r="P460" s="319"/>
      <c r="Q460" s="319"/>
      <c r="R460" s="320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1">
        <v>4640242180557</v>
      </c>
      <c r="E461" s="320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50" t="s">
        <v>649</v>
      </c>
      <c r="O461" s="319"/>
      <c r="P461" s="319"/>
      <c r="Q461" s="319"/>
      <c r="R461" s="320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46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7"/>
      <c r="N462" s="335" t="s">
        <v>66</v>
      </c>
      <c r="O462" s="336"/>
      <c r="P462" s="336"/>
      <c r="Q462" s="336"/>
      <c r="R462" s="336"/>
      <c r="S462" s="336"/>
      <c r="T462" s="337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7"/>
      <c r="N463" s="335" t="s">
        <v>66</v>
      </c>
      <c r="O463" s="336"/>
      <c r="P463" s="336"/>
      <c r="Q463" s="336"/>
      <c r="R463" s="336"/>
      <c r="S463" s="336"/>
      <c r="T463" s="337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1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53"/>
      <c r="N464" s="332" t="s">
        <v>650</v>
      </c>
      <c r="O464" s="333"/>
      <c r="P464" s="333"/>
      <c r="Q464" s="333"/>
      <c r="R464" s="333"/>
      <c r="S464" s="333"/>
      <c r="T464" s="334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10100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10129.52</v>
      </c>
      <c r="X464" s="37"/>
      <c r="Y464" s="315"/>
      <c r="Z464" s="315"/>
    </row>
    <row r="465" spans="1:29" x14ac:dyDescent="0.2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53"/>
      <c r="N465" s="332" t="s">
        <v>651</v>
      </c>
      <c r="O465" s="333"/>
      <c r="P465" s="333"/>
      <c r="Q465" s="333"/>
      <c r="R465" s="333"/>
      <c r="S465" s="333"/>
      <c r="T465" s="334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10560.565666517392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10591.64</v>
      </c>
      <c r="X465" s="37"/>
      <c r="Y465" s="315"/>
      <c r="Z465" s="315"/>
    </row>
    <row r="466" spans="1:29" x14ac:dyDescent="0.2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3"/>
      <c r="N466" s="332" t="s">
        <v>652</v>
      </c>
      <c r="O466" s="333"/>
      <c r="P466" s="333"/>
      <c r="Q466" s="333"/>
      <c r="R466" s="333"/>
      <c r="S466" s="333"/>
      <c r="T466" s="334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17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17</v>
      </c>
      <c r="X466" s="37"/>
      <c r="Y466" s="315"/>
      <c r="Z466" s="315"/>
    </row>
    <row r="467" spans="1:29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3"/>
      <c r="N467" s="332" t="s">
        <v>654</v>
      </c>
      <c r="O467" s="333"/>
      <c r="P467" s="333"/>
      <c r="Q467" s="333"/>
      <c r="R467" s="333"/>
      <c r="S467" s="333"/>
      <c r="T467" s="334"/>
      <c r="U467" s="37" t="s">
        <v>65</v>
      </c>
      <c r="V467" s="314">
        <f>GrossWeightTotal+PalletQtyTotal*25</f>
        <v>10985.565666517392</v>
      </c>
      <c r="W467" s="314">
        <f>GrossWeightTotalR+PalletQtyTotalR*25</f>
        <v>11016.64</v>
      </c>
      <c r="X467" s="37"/>
      <c r="Y467" s="315"/>
      <c r="Z467" s="315"/>
    </row>
    <row r="468" spans="1:29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3"/>
      <c r="N468" s="332" t="s">
        <v>655</v>
      </c>
      <c r="O468" s="333"/>
      <c r="P468" s="333"/>
      <c r="Q468" s="333"/>
      <c r="R468" s="333"/>
      <c r="S468" s="333"/>
      <c r="T468" s="334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1075.3655396327808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1079</v>
      </c>
      <c r="X468" s="37"/>
      <c r="Y468" s="315"/>
      <c r="Z468" s="315"/>
    </row>
    <row r="469" spans="1:29" ht="14.25" hidden="1" customHeight="1" x14ac:dyDescent="0.2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53"/>
      <c r="N469" s="332" t="s">
        <v>656</v>
      </c>
      <c r="O469" s="333"/>
      <c r="P469" s="333"/>
      <c r="Q469" s="333"/>
      <c r="R469" s="333"/>
      <c r="S469" s="333"/>
      <c r="T469" s="334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18.290709999999997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26" t="s">
        <v>96</v>
      </c>
      <c r="D471" s="467"/>
      <c r="E471" s="467"/>
      <c r="F471" s="387"/>
      <c r="G471" s="326" t="s">
        <v>243</v>
      </c>
      <c r="H471" s="467"/>
      <c r="I471" s="467"/>
      <c r="J471" s="467"/>
      <c r="K471" s="467"/>
      <c r="L471" s="467"/>
      <c r="M471" s="467"/>
      <c r="N471" s="387"/>
      <c r="O471" s="326" t="s">
        <v>447</v>
      </c>
      <c r="P471" s="387"/>
      <c r="Q471" s="326" t="s">
        <v>497</v>
      </c>
      <c r="R471" s="38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571" t="s">
        <v>659</v>
      </c>
      <c r="B472" s="326" t="s">
        <v>59</v>
      </c>
      <c r="C472" s="326" t="s">
        <v>97</v>
      </c>
      <c r="D472" s="326" t="s">
        <v>105</v>
      </c>
      <c r="E472" s="326" t="s">
        <v>96</v>
      </c>
      <c r="F472" s="326" t="s">
        <v>235</v>
      </c>
      <c r="G472" s="326" t="s">
        <v>244</v>
      </c>
      <c r="H472" s="326" t="s">
        <v>251</v>
      </c>
      <c r="I472" s="326" t="s">
        <v>271</v>
      </c>
      <c r="J472" s="326" t="s">
        <v>337</v>
      </c>
      <c r="K472" s="310"/>
      <c r="L472" s="326" t="s">
        <v>340</v>
      </c>
      <c r="M472" s="326" t="s">
        <v>420</v>
      </c>
      <c r="N472" s="326" t="s">
        <v>438</v>
      </c>
      <c r="O472" s="326" t="s">
        <v>448</v>
      </c>
      <c r="P472" s="326" t="s">
        <v>474</v>
      </c>
      <c r="Q472" s="326" t="s">
        <v>498</v>
      </c>
      <c r="R472" s="326" t="s">
        <v>554</v>
      </c>
      <c r="S472" s="326" t="s">
        <v>577</v>
      </c>
      <c r="T472" s="326" t="s">
        <v>623</v>
      </c>
      <c r="U472" s="310"/>
      <c r="Z472" s="52"/>
      <c r="AC472" s="310"/>
    </row>
    <row r="473" spans="1:29" ht="13.5" customHeight="1" thickBot="1" x14ac:dyDescent="0.25">
      <c r="A473" s="572"/>
      <c r="B473" s="327"/>
      <c r="C473" s="327"/>
      <c r="D473" s="327"/>
      <c r="E473" s="327"/>
      <c r="F473" s="327"/>
      <c r="G473" s="327"/>
      <c r="H473" s="327"/>
      <c r="I473" s="327"/>
      <c r="J473" s="327"/>
      <c r="K473" s="310"/>
      <c r="L473" s="327"/>
      <c r="M473" s="327"/>
      <c r="N473" s="327"/>
      <c r="O473" s="327"/>
      <c r="P473" s="327"/>
      <c r="Q473" s="327"/>
      <c r="R473" s="327"/>
      <c r="S473" s="327"/>
      <c r="T473" s="327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912.8</v>
      </c>
      <c r="F474" s="46">
        <f>IFERROR(W127*1,"0")+IFERROR(W128*1,"0")+IFERROR(W129*1,"0")</f>
        <v>302.40000000000003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100.80000000000001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400.2</v>
      </c>
      <c r="J474" s="46">
        <f>IFERROR(W200*1,"0")</f>
        <v>0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5805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2608.3200000000002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5,37"/>
        <filter val="1 400,00"/>
        <filter val="1 500,00"/>
        <filter val="10 100,00"/>
        <filter val="10 560,57"/>
        <filter val="10 985,57"/>
        <filter val="100,00"/>
        <filter val="132,58"/>
        <filter val="150,00"/>
        <filter val="17"/>
        <filter val="23,81"/>
        <filter val="250,00"/>
        <filter val="265,15"/>
        <filter val="3 000,00"/>
        <filter val="300,00"/>
        <filter val="340,00"/>
        <filter val="35,71"/>
        <filter val="350,00"/>
        <filter val="400,00"/>
        <filter val="41,67"/>
        <filter val="45,98"/>
        <filter val="46,67"/>
        <filter val="49,11"/>
        <filter val="5 100,00"/>
        <filter val="500,00"/>
        <filter val="550,00"/>
        <filter val="600,00"/>
        <filter val="700,00"/>
        <filter val="800,00"/>
        <filter val="94,70"/>
      </filters>
    </filterColumn>
  </autoFilter>
  <mergeCells count="844"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453:X453"/>
    <mergeCell ref="N344:T344"/>
    <mergeCell ref="N150:R150"/>
    <mergeCell ref="D96:E96"/>
    <mergeCell ref="N326:R32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23:T23"/>
    <mergeCell ref="N40:R40"/>
    <mergeCell ref="N72:R72"/>
    <mergeCell ref="N289:T289"/>
    <mergeCell ref="N160:R16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