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0,12,23 КИ\"/>
    </mc:Choice>
  </mc:AlternateContent>
  <xr:revisionPtr revIDLastSave="0" documentId="13_ncr:1_{840B480B-3773-454D-8580-2ECB6CEE344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TDSheet!$A$3:$Z$127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7" i="1" l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2" i="1"/>
  <c r="AB111" i="1"/>
  <c r="AB110" i="1"/>
  <c r="AB109" i="1"/>
  <c r="AB108" i="1"/>
  <c r="AB104" i="1"/>
  <c r="AB103" i="1"/>
  <c r="AB102" i="1"/>
  <c r="AB100" i="1"/>
  <c r="AB98" i="1"/>
  <c r="AB9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6" i="1"/>
  <c r="Q5" i="1" l="1"/>
  <c r="AA10" i="1"/>
  <c r="AA16" i="1"/>
  <c r="AA21" i="1"/>
  <c r="AA23" i="1"/>
  <c r="AA28" i="1"/>
  <c r="AA47" i="1"/>
  <c r="AA62" i="1"/>
  <c r="AA67" i="1"/>
  <c r="AA80" i="1"/>
  <c r="AA81" i="1"/>
  <c r="AA86" i="1"/>
  <c r="AA89" i="1"/>
  <c r="AA95" i="1"/>
  <c r="AA96" i="1"/>
  <c r="AA98" i="1"/>
  <c r="AA100" i="1"/>
  <c r="AA101" i="1"/>
  <c r="AA103" i="1"/>
  <c r="AA108" i="1"/>
  <c r="AA109" i="1"/>
  <c r="AA110" i="1"/>
  <c r="AA111" i="1"/>
  <c r="AA112" i="1"/>
  <c r="AA113" i="1"/>
  <c r="Z10" i="1" l="1"/>
  <c r="Z16" i="1"/>
  <c r="Z21" i="1"/>
  <c r="Z23" i="1"/>
  <c r="Z28" i="1"/>
  <c r="Z47" i="1"/>
  <c r="Z62" i="1"/>
  <c r="Z67" i="1"/>
  <c r="Z80" i="1"/>
  <c r="Z81" i="1"/>
  <c r="Z86" i="1"/>
  <c r="Z89" i="1"/>
  <c r="Z96" i="1"/>
  <c r="Z98" i="1"/>
  <c r="Z100" i="1"/>
  <c r="Z101" i="1"/>
  <c r="Z103" i="1"/>
  <c r="Z108" i="1"/>
  <c r="Z109" i="1"/>
  <c r="Z110" i="1"/>
  <c r="Z111" i="1"/>
  <c r="Z112" i="1"/>
  <c r="Z113" i="1"/>
  <c r="R5" i="1"/>
  <c r="Y30" i="1" l="1"/>
  <c r="G33" i="1" l="1"/>
  <c r="F33" i="1"/>
  <c r="M18" i="1"/>
  <c r="M24" i="1"/>
  <c r="M25" i="1"/>
  <c r="M27" i="1"/>
  <c r="M29" i="1"/>
  <c r="M32" i="1"/>
  <c r="M33" i="1"/>
  <c r="M34" i="1"/>
  <c r="M35" i="1"/>
  <c r="M36" i="1"/>
  <c r="M37" i="1"/>
  <c r="M38" i="1"/>
  <c r="M39" i="1"/>
  <c r="M40" i="1"/>
  <c r="M42" i="1"/>
  <c r="M43" i="1"/>
  <c r="M45" i="1"/>
  <c r="M48" i="1"/>
  <c r="M49" i="1"/>
  <c r="M50" i="1"/>
  <c r="M52" i="1"/>
  <c r="M53" i="1"/>
  <c r="M55" i="1"/>
  <c r="M56" i="1"/>
  <c r="M58" i="1"/>
  <c r="M59" i="1"/>
  <c r="M61" i="1"/>
  <c r="M66" i="1"/>
  <c r="M68" i="1"/>
  <c r="M69" i="1"/>
  <c r="M70" i="1"/>
  <c r="M71" i="1"/>
  <c r="M72" i="1"/>
  <c r="M73" i="1"/>
  <c r="M74" i="1"/>
  <c r="M75" i="1"/>
  <c r="M76" i="1"/>
  <c r="M77" i="1"/>
  <c r="M90" i="1"/>
  <c r="M91" i="1"/>
  <c r="M92" i="1"/>
  <c r="M95" i="1"/>
  <c r="M96" i="1"/>
  <c r="M97" i="1"/>
  <c r="M102" i="1"/>
  <c r="M7" i="1"/>
  <c r="M9" i="1"/>
  <c r="M11" i="1"/>
  <c r="M12" i="1"/>
  <c r="M13" i="1"/>
  <c r="V66" i="1"/>
  <c r="W66" i="1"/>
  <c r="X66" i="1"/>
  <c r="N66" i="1"/>
  <c r="K66" i="1"/>
  <c r="H66" i="1"/>
  <c r="I66" i="1"/>
  <c r="V18" i="1"/>
  <c r="W18" i="1"/>
  <c r="X18" i="1"/>
  <c r="H18" i="1"/>
  <c r="I18" i="1"/>
  <c r="V13" i="1"/>
  <c r="W13" i="1"/>
  <c r="X13" i="1"/>
  <c r="H13" i="1"/>
  <c r="I13" i="1"/>
  <c r="N103" i="1"/>
  <c r="T103" i="1" s="1"/>
  <c r="K103" i="1"/>
  <c r="Z18" i="1" l="1"/>
  <c r="AA18" i="1"/>
  <c r="Z13" i="1"/>
  <c r="AA13" i="1"/>
  <c r="Z66" i="1"/>
  <c r="AA66" i="1"/>
  <c r="T66" i="1"/>
  <c r="U13" i="1"/>
  <c r="T13" i="1"/>
  <c r="U18" i="1"/>
  <c r="T18" i="1"/>
  <c r="U66" i="1"/>
  <c r="U103" i="1"/>
  <c r="N7" i="1"/>
  <c r="T7" i="1" s="1"/>
  <c r="N8" i="1"/>
  <c r="N9" i="1"/>
  <c r="O9" i="1" s="1"/>
  <c r="N10" i="1"/>
  <c r="T10" i="1" s="1"/>
  <c r="N11" i="1"/>
  <c r="U11" i="1" s="1"/>
  <c r="N12" i="1"/>
  <c r="O12" i="1" s="1"/>
  <c r="N14" i="1"/>
  <c r="N15" i="1"/>
  <c r="T15" i="1" s="1"/>
  <c r="N16" i="1"/>
  <c r="T16" i="1" s="1"/>
  <c r="N17" i="1"/>
  <c r="T17" i="1" s="1"/>
  <c r="N19" i="1"/>
  <c r="N20" i="1"/>
  <c r="T20" i="1" s="1"/>
  <c r="N21" i="1"/>
  <c r="T21" i="1" s="1"/>
  <c r="N22" i="1"/>
  <c r="T22" i="1" s="1"/>
  <c r="N23" i="1"/>
  <c r="T23" i="1" s="1"/>
  <c r="N24" i="1"/>
  <c r="O24" i="1" s="1"/>
  <c r="N25" i="1"/>
  <c r="O25" i="1" s="1"/>
  <c r="N26" i="1"/>
  <c r="T26" i="1" s="1"/>
  <c r="N27" i="1"/>
  <c r="U27" i="1" s="1"/>
  <c r="N28" i="1"/>
  <c r="T28" i="1" s="1"/>
  <c r="N29" i="1"/>
  <c r="O29" i="1" s="1"/>
  <c r="N30" i="1"/>
  <c r="T30" i="1" s="1"/>
  <c r="N31" i="1"/>
  <c r="T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T38" i="1" s="1"/>
  <c r="N39" i="1"/>
  <c r="O39" i="1" s="1"/>
  <c r="N40" i="1"/>
  <c r="O40" i="1" s="1"/>
  <c r="N41" i="1"/>
  <c r="T41" i="1" s="1"/>
  <c r="N42" i="1"/>
  <c r="T42" i="1" s="1"/>
  <c r="N43" i="1"/>
  <c r="O43" i="1" s="1"/>
  <c r="N44" i="1"/>
  <c r="T44" i="1" s="1"/>
  <c r="N45" i="1"/>
  <c r="O45" i="1" s="1"/>
  <c r="N46" i="1"/>
  <c r="N47" i="1"/>
  <c r="T47" i="1" s="1"/>
  <c r="N48" i="1"/>
  <c r="T48" i="1" s="1"/>
  <c r="N49" i="1"/>
  <c r="U49" i="1" s="1"/>
  <c r="N50" i="1"/>
  <c r="U50" i="1" s="1"/>
  <c r="N51" i="1"/>
  <c r="N52" i="1"/>
  <c r="O52" i="1" s="1"/>
  <c r="N53" i="1"/>
  <c r="O53" i="1" s="1"/>
  <c r="N54" i="1"/>
  <c r="N55" i="1"/>
  <c r="O55" i="1" s="1"/>
  <c r="N56" i="1"/>
  <c r="O56" i="1" s="1"/>
  <c r="N57" i="1"/>
  <c r="T57" i="1" s="1"/>
  <c r="N58" i="1"/>
  <c r="O58" i="1" s="1"/>
  <c r="N59" i="1"/>
  <c r="O59" i="1" s="1"/>
  <c r="N60" i="1"/>
  <c r="N61" i="1"/>
  <c r="U61" i="1" s="1"/>
  <c r="N62" i="1"/>
  <c r="T62" i="1" s="1"/>
  <c r="N63" i="1"/>
  <c r="T63" i="1" s="1"/>
  <c r="N64" i="1"/>
  <c r="T64" i="1" s="1"/>
  <c r="N65" i="1"/>
  <c r="N67" i="1"/>
  <c r="T67" i="1" s="1"/>
  <c r="N68" i="1"/>
  <c r="T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U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U92" i="1" s="1"/>
  <c r="N93" i="1"/>
  <c r="T93" i="1" s="1"/>
  <c r="N94" i="1"/>
  <c r="T94" i="1" s="1"/>
  <c r="N95" i="1"/>
  <c r="T95" i="1" s="1"/>
  <c r="N96" i="1"/>
  <c r="U96" i="1" s="1"/>
  <c r="N97" i="1"/>
  <c r="O97" i="1" s="1"/>
  <c r="N98" i="1"/>
  <c r="T98" i="1" s="1"/>
  <c r="N99" i="1"/>
  <c r="T99" i="1" s="1"/>
  <c r="N100" i="1"/>
  <c r="T100" i="1" s="1"/>
  <c r="N101" i="1"/>
  <c r="T101" i="1" s="1"/>
  <c r="N102" i="1"/>
  <c r="O102" i="1" s="1"/>
  <c r="N104" i="1"/>
  <c r="N105" i="1"/>
  <c r="T105" i="1" s="1"/>
  <c r="N106" i="1"/>
  <c r="T106" i="1" s="1"/>
  <c r="N107" i="1"/>
  <c r="T107" i="1" s="1"/>
  <c r="N6" i="1"/>
  <c r="K10" i="1"/>
  <c r="K20" i="1"/>
  <c r="K30" i="1"/>
  <c r="K31" i="1"/>
  <c r="K44" i="1"/>
  <c r="K47" i="1"/>
  <c r="K50" i="1"/>
  <c r="K91" i="1"/>
  <c r="K99" i="1"/>
  <c r="K105" i="1"/>
  <c r="K107" i="1"/>
  <c r="J7" i="1"/>
  <c r="K7" i="1" s="1"/>
  <c r="J8" i="1"/>
  <c r="K8" i="1" s="1"/>
  <c r="J9" i="1"/>
  <c r="K9" i="1" s="1"/>
  <c r="J11" i="1"/>
  <c r="K11" i="1" s="1"/>
  <c r="J12" i="1"/>
  <c r="K12" i="1" s="1"/>
  <c r="J14" i="1"/>
  <c r="K14" i="1" s="1"/>
  <c r="J15" i="1"/>
  <c r="K15" i="1" s="1"/>
  <c r="J16" i="1"/>
  <c r="K16" i="1" s="1"/>
  <c r="J17" i="1"/>
  <c r="K17" i="1" s="1"/>
  <c r="J19" i="1"/>
  <c r="K19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5" i="1"/>
  <c r="K45" i="1" s="1"/>
  <c r="J46" i="1"/>
  <c r="K46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4" i="1"/>
  <c r="K104" i="1" s="1"/>
  <c r="J106" i="1"/>
  <c r="K106" i="1" s="1"/>
  <c r="J6" i="1"/>
  <c r="K6" i="1" s="1"/>
  <c r="Y41" i="1"/>
  <c r="Y58" i="1"/>
  <c r="V26" i="1"/>
  <c r="W26" i="1"/>
  <c r="V57" i="1"/>
  <c r="W57" i="1"/>
  <c r="V104" i="1"/>
  <c r="W104" i="1"/>
  <c r="I98" i="1"/>
  <c r="I101" i="1"/>
  <c r="I104" i="1"/>
  <c r="H26" i="1"/>
  <c r="H41" i="1"/>
  <c r="H57" i="1"/>
  <c r="H104" i="1"/>
  <c r="G5" i="1"/>
  <c r="F5" i="1"/>
  <c r="L5" i="1"/>
  <c r="Z57" i="1" l="1"/>
  <c r="AA57" i="1"/>
  <c r="Z26" i="1"/>
  <c r="AA26" i="1"/>
  <c r="Z104" i="1"/>
  <c r="AA104" i="1"/>
  <c r="Z41" i="1"/>
  <c r="AA41" i="1"/>
  <c r="O104" i="1"/>
  <c r="T104" i="1"/>
  <c r="O60" i="1"/>
  <c r="T60" i="1"/>
  <c r="O54" i="1"/>
  <c r="T54" i="1"/>
  <c r="O46" i="1"/>
  <c r="T46" i="1"/>
  <c r="O8" i="1"/>
  <c r="T8" i="1"/>
  <c r="T33" i="1"/>
  <c r="T29" i="1"/>
  <c r="T37" i="1"/>
  <c r="T49" i="1"/>
  <c r="T55" i="1"/>
  <c r="T61" i="1"/>
  <c r="T70" i="1"/>
  <c r="T74" i="1"/>
  <c r="T96" i="1"/>
  <c r="T9" i="1"/>
  <c r="T40" i="1"/>
  <c r="T53" i="1"/>
  <c r="T69" i="1"/>
  <c r="T77" i="1"/>
  <c r="T24" i="1"/>
  <c r="T32" i="1"/>
  <c r="T36" i="1"/>
  <c r="T43" i="1"/>
  <c r="T56" i="1"/>
  <c r="T71" i="1"/>
  <c r="O65" i="1"/>
  <c r="T65" i="1"/>
  <c r="O51" i="1"/>
  <c r="T51" i="1"/>
  <c r="O19" i="1"/>
  <c r="T19" i="1"/>
  <c r="O14" i="1"/>
  <c r="T14" i="1"/>
  <c r="T25" i="1"/>
  <c r="T35" i="1"/>
  <c r="T39" i="1"/>
  <c r="T45" i="1"/>
  <c r="T52" i="1"/>
  <c r="T58" i="1"/>
  <c r="T72" i="1"/>
  <c r="T76" i="1"/>
  <c r="T92" i="1"/>
  <c r="T102" i="1"/>
  <c r="T12" i="1"/>
  <c r="T59" i="1"/>
  <c r="T73" i="1"/>
  <c r="T11" i="1"/>
  <c r="T27" i="1"/>
  <c r="T34" i="1"/>
  <c r="T50" i="1"/>
  <c r="T75" i="1"/>
  <c r="T97" i="1"/>
  <c r="O95" i="1"/>
  <c r="U38" i="1"/>
  <c r="O38" i="1"/>
  <c r="U56" i="1"/>
  <c r="U42" i="1"/>
  <c r="U71" i="1"/>
  <c r="U73" i="1"/>
  <c r="U69" i="1"/>
  <c r="U48" i="1"/>
  <c r="U40" i="1"/>
  <c r="U36" i="1"/>
  <c r="U32" i="1"/>
  <c r="U24" i="1"/>
  <c r="U12" i="1"/>
  <c r="U95" i="1"/>
  <c r="U34" i="1"/>
  <c r="U75" i="1"/>
  <c r="U102" i="1"/>
  <c r="U59" i="1"/>
  <c r="U55" i="1"/>
  <c r="U53" i="1"/>
  <c r="U45" i="1"/>
  <c r="U43" i="1"/>
  <c r="U39" i="1"/>
  <c r="U37" i="1"/>
  <c r="U35" i="1"/>
  <c r="U33" i="1"/>
  <c r="U29" i="1"/>
  <c r="U9" i="1"/>
  <c r="U107" i="1"/>
  <c r="U105" i="1"/>
  <c r="U100" i="1"/>
  <c r="U98" i="1"/>
  <c r="U94" i="1"/>
  <c r="U88" i="1"/>
  <c r="U86" i="1"/>
  <c r="U84" i="1"/>
  <c r="U82" i="1"/>
  <c r="U80" i="1"/>
  <c r="U78" i="1"/>
  <c r="U65" i="1"/>
  <c r="U63" i="1"/>
  <c r="U57" i="1"/>
  <c r="U51" i="1"/>
  <c r="U47" i="1"/>
  <c r="U41" i="1"/>
  <c r="U31" i="1"/>
  <c r="U23" i="1"/>
  <c r="U21" i="1"/>
  <c r="U19" i="1"/>
  <c r="U16" i="1"/>
  <c r="U14" i="1"/>
  <c r="N5" i="1"/>
  <c r="U25" i="1"/>
  <c r="U70" i="1"/>
  <c r="U74" i="1"/>
  <c r="U90" i="1"/>
  <c r="U7" i="1"/>
  <c r="U106" i="1"/>
  <c r="U104" i="1"/>
  <c r="U101" i="1"/>
  <c r="U99" i="1"/>
  <c r="U93" i="1"/>
  <c r="U89" i="1"/>
  <c r="U87" i="1"/>
  <c r="U85" i="1"/>
  <c r="U83" i="1"/>
  <c r="U81" i="1"/>
  <c r="U79" i="1"/>
  <c r="U67" i="1"/>
  <c r="U64" i="1"/>
  <c r="U62" i="1"/>
  <c r="U60" i="1"/>
  <c r="U54" i="1"/>
  <c r="U46" i="1"/>
  <c r="U44" i="1"/>
  <c r="U30" i="1"/>
  <c r="U28" i="1"/>
  <c r="U26" i="1"/>
  <c r="U22" i="1"/>
  <c r="U20" i="1"/>
  <c r="U17" i="1"/>
  <c r="U15" i="1"/>
  <c r="U10" i="1"/>
  <c r="U8" i="1"/>
  <c r="U52" i="1"/>
  <c r="U58" i="1"/>
  <c r="U68" i="1"/>
  <c r="U72" i="1"/>
  <c r="U76" i="1"/>
  <c r="U91" i="1"/>
  <c r="U97" i="1"/>
  <c r="K5" i="1"/>
  <c r="J5" i="1"/>
  <c r="C24" i="1"/>
  <c r="C27" i="1"/>
  <c r="C32" i="1"/>
  <c r="C33" i="1"/>
  <c r="C36" i="1"/>
  <c r="C37" i="1"/>
  <c r="C38" i="1"/>
  <c r="C48" i="1"/>
  <c r="C51" i="1"/>
  <c r="C52" i="1"/>
  <c r="C53" i="1"/>
  <c r="C54" i="1"/>
  <c r="C55" i="1"/>
  <c r="C56" i="1"/>
  <c r="C59" i="1"/>
  <c r="C65" i="1"/>
  <c r="C69" i="1"/>
  <c r="C70" i="1"/>
  <c r="C71" i="1"/>
  <c r="C72" i="1"/>
  <c r="C73" i="1"/>
  <c r="C6" i="1"/>
  <c r="X104" i="1" l="1"/>
  <c r="X7" i="1"/>
  <c r="X11" i="1"/>
  <c r="X12" i="1"/>
  <c r="X15" i="1"/>
  <c r="X19" i="1"/>
  <c r="X25" i="1"/>
  <c r="X27" i="1"/>
  <c r="X29" i="1"/>
  <c r="X31" i="1"/>
  <c r="X33" i="1"/>
  <c r="X38" i="1"/>
  <c r="X39" i="1"/>
  <c r="X40" i="1"/>
  <c r="X45" i="1"/>
  <c r="X46" i="1"/>
  <c r="X49" i="1"/>
  <c r="X50" i="1"/>
  <c r="X51" i="1"/>
  <c r="X54" i="1"/>
  <c r="X56" i="1"/>
  <c r="X58" i="1"/>
  <c r="X59" i="1"/>
  <c r="X61" i="1"/>
  <c r="X65" i="1"/>
  <c r="X68" i="1"/>
  <c r="X69" i="1"/>
  <c r="X70" i="1"/>
  <c r="X71" i="1"/>
  <c r="X72" i="1"/>
  <c r="X90" i="1"/>
  <c r="X93" i="1"/>
  <c r="X99" i="1"/>
  <c r="X103" i="1" l="1"/>
  <c r="X107" i="1"/>
  <c r="X105" i="1"/>
  <c r="X102" i="1"/>
  <c r="X87" i="1"/>
  <c r="X84" i="1"/>
  <c r="X82" i="1"/>
  <c r="X79" i="1"/>
  <c r="X77" i="1"/>
  <c r="X75" i="1"/>
  <c r="X73" i="1"/>
  <c r="X64" i="1"/>
  <c r="X62" i="1"/>
  <c r="X60" i="1"/>
  <c r="X52" i="1"/>
  <c r="X48" i="1"/>
  <c r="X44" i="1"/>
  <c r="X42" i="1"/>
  <c r="X36" i="1"/>
  <c r="X34" i="1"/>
  <c r="X32" i="1"/>
  <c r="X30" i="1"/>
  <c r="X28" i="1"/>
  <c r="X26" i="1"/>
  <c r="X24" i="1"/>
  <c r="X21" i="1"/>
  <c r="X17" i="1"/>
  <c r="X9" i="1"/>
  <c r="X96" i="1"/>
  <c r="X94" i="1"/>
  <c r="X92" i="1"/>
  <c r="M6" i="1"/>
  <c r="X6" i="1"/>
  <c r="X106" i="1"/>
  <c r="X100" i="1"/>
  <c r="X97" i="1"/>
  <c r="X95" i="1"/>
  <c r="X91" i="1"/>
  <c r="X89" i="1"/>
  <c r="X88" i="1"/>
  <c r="X86" i="1"/>
  <c r="X85" i="1"/>
  <c r="X83" i="1"/>
  <c r="X80" i="1"/>
  <c r="X78" i="1"/>
  <c r="X76" i="1"/>
  <c r="X74" i="1"/>
  <c r="X67" i="1"/>
  <c r="X63" i="1"/>
  <c r="X57" i="1"/>
  <c r="X55" i="1"/>
  <c r="X53" i="1"/>
  <c r="X47" i="1"/>
  <c r="X43" i="1"/>
  <c r="X41" i="1"/>
  <c r="X37" i="1"/>
  <c r="X35" i="1"/>
  <c r="X23" i="1"/>
  <c r="X22" i="1"/>
  <c r="X20" i="1"/>
  <c r="X16" i="1"/>
  <c r="X14" i="1"/>
  <c r="X10" i="1"/>
  <c r="X8" i="1"/>
  <c r="O6" i="1" l="1"/>
  <c r="P5" i="1" s="1"/>
  <c r="T6" i="1"/>
  <c r="U6" i="1"/>
  <c r="X5" i="1"/>
  <c r="O5" i="1" l="1"/>
  <c r="M5" i="1"/>
  <c r="Y17" i="1"/>
  <c r="Y20" i="1"/>
  <c r="Y22" i="1"/>
  <c r="Y44" i="1"/>
  <c r="Y63" i="1"/>
  <c r="Y64" i="1"/>
  <c r="Y78" i="1"/>
  <c r="Y79" i="1"/>
  <c r="Y82" i="1"/>
  <c r="Y84" i="1"/>
  <c r="Y85" i="1"/>
  <c r="Y87" i="1"/>
  <c r="Y88" i="1"/>
  <c r="Y93" i="1"/>
  <c r="Y94" i="1"/>
  <c r="Y99" i="1"/>
  <c r="V7" i="1"/>
  <c r="W7" i="1"/>
  <c r="V8" i="1"/>
  <c r="W8" i="1"/>
  <c r="V9" i="1"/>
  <c r="W9" i="1"/>
  <c r="V10" i="1"/>
  <c r="W10" i="1"/>
  <c r="V11" i="1"/>
  <c r="W11" i="1"/>
  <c r="V12" i="1"/>
  <c r="W12" i="1"/>
  <c r="V14" i="1"/>
  <c r="W14" i="1"/>
  <c r="V15" i="1"/>
  <c r="W15" i="1"/>
  <c r="V16" i="1"/>
  <c r="W16" i="1"/>
  <c r="V17" i="1"/>
  <c r="W17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9" i="1"/>
  <c r="W99" i="1"/>
  <c r="V100" i="1"/>
  <c r="W100" i="1"/>
  <c r="V102" i="1"/>
  <c r="W102" i="1"/>
  <c r="V103" i="1"/>
  <c r="W103" i="1"/>
  <c r="V105" i="1"/>
  <c r="W105" i="1"/>
  <c r="V106" i="1"/>
  <c r="W106" i="1"/>
  <c r="V107" i="1"/>
  <c r="W107" i="1"/>
  <c r="W6" i="1"/>
  <c r="V6" i="1"/>
  <c r="I7" i="1"/>
  <c r="I8" i="1"/>
  <c r="I9" i="1"/>
  <c r="I10" i="1"/>
  <c r="I11" i="1"/>
  <c r="I12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2" i="1"/>
  <c r="I105" i="1"/>
  <c r="I106" i="1"/>
  <c r="I107" i="1"/>
  <c r="I6" i="1"/>
  <c r="V5" i="1" l="1"/>
  <c r="H106" i="1"/>
  <c r="Z95" i="1"/>
  <c r="H93" i="1"/>
  <c r="H82" i="1"/>
  <c r="H77" i="1"/>
  <c r="H73" i="1"/>
  <c r="H69" i="1"/>
  <c r="H65" i="1"/>
  <c r="H61" i="1"/>
  <c r="H56" i="1"/>
  <c r="H52" i="1"/>
  <c r="H48" i="1"/>
  <c r="H44" i="1"/>
  <c r="H40" i="1"/>
  <c r="H36" i="1"/>
  <c r="H32" i="1"/>
  <c r="H17" i="1"/>
  <c r="H7" i="1"/>
  <c r="W5" i="1"/>
  <c r="H6" i="1"/>
  <c r="H97" i="1"/>
  <c r="H91" i="1"/>
  <c r="H88" i="1"/>
  <c r="H84" i="1"/>
  <c r="H79" i="1"/>
  <c r="H75" i="1"/>
  <c r="H71" i="1"/>
  <c r="H63" i="1"/>
  <c r="H59" i="1"/>
  <c r="H54" i="1"/>
  <c r="H50" i="1"/>
  <c r="H46" i="1"/>
  <c r="H42" i="1"/>
  <c r="H38" i="1"/>
  <c r="H34" i="1"/>
  <c r="H30" i="1"/>
  <c r="H25" i="1"/>
  <c r="H22" i="1"/>
  <c r="H19" i="1"/>
  <c r="H15" i="1"/>
  <c r="H11" i="1"/>
  <c r="H9" i="1"/>
  <c r="H107" i="1"/>
  <c r="H105" i="1"/>
  <c r="H102" i="1"/>
  <c r="H99" i="1"/>
  <c r="H94" i="1"/>
  <c r="H92" i="1"/>
  <c r="H90" i="1"/>
  <c r="H87" i="1"/>
  <c r="H85" i="1"/>
  <c r="H83" i="1"/>
  <c r="H78" i="1"/>
  <c r="H76" i="1"/>
  <c r="H74" i="1"/>
  <c r="H72" i="1"/>
  <c r="H70" i="1"/>
  <c r="H68" i="1"/>
  <c r="H64" i="1"/>
  <c r="H60" i="1"/>
  <c r="H58" i="1"/>
  <c r="H55" i="1"/>
  <c r="H53" i="1"/>
  <c r="H51" i="1"/>
  <c r="H49" i="1"/>
  <c r="H45" i="1"/>
  <c r="H43" i="1"/>
  <c r="H39" i="1"/>
  <c r="H37" i="1"/>
  <c r="H35" i="1"/>
  <c r="H33" i="1"/>
  <c r="H31" i="1"/>
  <c r="H29" i="1"/>
  <c r="H27" i="1"/>
  <c r="H24" i="1"/>
  <c r="H20" i="1"/>
  <c r="H14" i="1"/>
  <c r="H12" i="1"/>
  <c r="H8" i="1"/>
  <c r="Z8" i="1" l="1"/>
  <c r="AA8" i="1"/>
  <c r="Z14" i="1"/>
  <c r="AA14" i="1"/>
  <c r="Z24" i="1"/>
  <c r="AA24" i="1"/>
  <c r="Z29" i="1"/>
  <c r="AA29" i="1"/>
  <c r="Z33" i="1"/>
  <c r="AA33" i="1"/>
  <c r="Z37" i="1"/>
  <c r="AA37" i="1"/>
  <c r="Z43" i="1"/>
  <c r="AA43" i="1"/>
  <c r="Z49" i="1"/>
  <c r="AA49" i="1"/>
  <c r="Z53" i="1"/>
  <c r="AA53" i="1"/>
  <c r="Z58" i="1"/>
  <c r="AA58" i="1"/>
  <c r="Z64" i="1"/>
  <c r="AA64" i="1"/>
  <c r="Z70" i="1"/>
  <c r="AA70" i="1"/>
  <c r="Z74" i="1"/>
  <c r="AA74" i="1"/>
  <c r="Z78" i="1"/>
  <c r="AA78" i="1"/>
  <c r="Z85" i="1"/>
  <c r="AA85" i="1"/>
  <c r="Z90" i="1"/>
  <c r="AA90" i="1"/>
  <c r="Z94" i="1"/>
  <c r="AA94" i="1"/>
  <c r="Z102" i="1"/>
  <c r="AA102" i="1"/>
  <c r="Z107" i="1"/>
  <c r="AA107" i="1"/>
  <c r="Z11" i="1"/>
  <c r="AA11" i="1"/>
  <c r="Z19" i="1"/>
  <c r="AA19" i="1"/>
  <c r="Z25" i="1"/>
  <c r="AA25" i="1"/>
  <c r="Z34" i="1"/>
  <c r="AA34" i="1"/>
  <c r="Z42" i="1"/>
  <c r="AA42" i="1"/>
  <c r="Z50" i="1"/>
  <c r="AA50" i="1"/>
  <c r="Z59" i="1"/>
  <c r="AA59" i="1"/>
  <c r="Z71" i="1"/>
  <c r="AA71" i="1"/>
  <c r="Z79" i="1"/>
  <c r="AA79" i="1"/>
  <c r="Z88" i="1"/>
  <c r="AA88" i="1"/>
  <c r="Z97" i="1"/>
  <c r="AA97" i="1"/>
  <c r="Z17" i="1"/>
  <c r="AA17" i="1"/>
  <c r="Z36" i="1"/>
  <c r="AA36" i="1"/>
  <c r="Z44" i="1"/>
  <c r="AA44" i="1"/>
  <c r="Z52" i="1"/>
  <c r="AA52" i="1"/>
  <c r="Z61" i="1"/>
  <c r="AA61" i="1"/>
  <c r="Z69" i="1"/>
  <c r="AA69" i="1"/>
  <c r="Z77" i="1"/>
  <c r="AA77" i="1"/>
  <c r="Z93" i="1"/>
  <c r="AA93" i="1"/>
  <c r="Z106" i="1"/>
  <c r="AA106" i="1"/>
  <c r="Z12" i="1"/>
  <c r="AA12" i="1"/>
  <c r="Z20" i="1"/>
  <c r="AA20" i="1"/>
  <c r="Z27" i="1"/>
  <c r="AA27" i="1"/>
  <c r="Z31" i="1"/>
  <c r="AA31" i="1"/>
  <c r="Z35" i="1"/>
  <c r="AA35" i="1"/>
  <c r="Z39" i="1"/>
  <c r="AA39" i="1"/>
  <c r="Z45" i="1"/>
  <c r="AA45" i="1"/>
  <c r="Z51" i="1"/>
  <c r="AA51" i="1"/>
  <c r="Z55" i="1"/>
  <c r="AA55" i="1"/>
  <c r="Z60" i="1"/>
  <c r="AA60" i="1"/>
  <c r="Z68" i="1"/>
  <c r="AA68" i="1"/>
  <c r="Z72" i="1"/>
  <c r="AA72" i="1"/>
  <c r="Z76" i="1"/>
  <c r="AA76" i="1"/>
  <c r="Z83" i="1"/>
  <c r="AA83" i="1"/>
  <c r="Z87" i="1"/>
  <c r="AA87" i="1"/>
  <c r="Z92" i="1"/>
  <c r="AA92" i="1"/>
  <c r="Z99" i="1"/>
  <c r="AA99" i="1"/>
  <c r="Z105" i="1"/>
  <c r="AA105" i="1"/>
  <c r="Z9" i="1"/>
  <c r="AA9" i="1"/>
  <c r="Z15" i="1"/>
  <c r="AA15" i="1"/>
  <c r="Z22" i="1"/>
  <c r="AA22" i="1"/>
  <c r="Z30" i="1"/>
  <c r="AA30" i="1"/>
  <c r="Z38" i="1"/>
  <c r="AA38" i="1"/>
  <c r="Z46" i="1"/>
  <c r="AA46" i="1"/>
  <c r="Z54" i="1"/>
  <c r="AA54" i="1"/>
  <c r="Z63" i="1"/>
  <c r="AA63" i="1"/>
  <c r="Z75" i="1"/>
  <c r="AA75" i="1"/>
  <c r="Z84" i="1"/>
  <c r="AA84" i="1"/>
  <c r="Z91" i="1"/>
  <c r="AA91" i="1"/>
  <c r="Z6" i="1"/>
  <c r="AA6" i="1"/>
  <c r="Z7" i="1"/>
  <c r="AA7" i="1"/>
  <c r="Z32" i="1"/>
  <c r="AA32" i="1"/>
  <c r="Z40" i="1"/>
  <c r="AA40" i="1"/>
  <c r="Z48" i="1"/>
  <c r="AA48" i="1"/>
  <c r="Z56" i="1"/>
  <c r="AA56" i="1"/>
  <c r="Z65" i="1"/>
  <c r="AA65" i="1"/>
  <c r="Z73" i="1"/>
  <c r="AA73" i="1"/>
  <c r="Z82" i="1"/>
  <c r="AA82" i="1"/>
  <c r="Z5" i="1"/>
  <c r="AA5" i="1" l="1"/>
</calcChain>
</file>

<file path=xl/sharedStrings.xml><?xml version="1.0" encoding="utf-8"?>
<sst xmlns="http://schemas.openxmlformats.org/spreadsheetml/2006/main" count="299" uniqueCount="177">
  <si>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</si>
  <si>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</si>
  <si>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</si>
  <si>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</si>
  <si>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</si>
  <si>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</si>
  <si>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</si>
  <si>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</si>
  <si>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</si>
  <si>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</si>
  <si>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</si>
  <si>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</si>
  <si>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</si>
  <si>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</si>
  <si>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</si>
  <si>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</si>
  <si>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</si>
  <si>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</si>
  <si>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</si>
  <si>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</si>
  <si>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</si>
  <si>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</si>
  <si>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</si>
  <si>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</si>
  <si>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113  Чипсы сыровяленые из натурального филе, 0,025кг ТМ Ядрена Копоть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</si>
  <si>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</si>
  <si>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</si>
  <si>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</si>
  <si>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</si>
  <si>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</si>
  <si>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</si>
  <si>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</si>
  <si>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</si>
  <si>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</si>
  <si>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</si>
  <si>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</si>
  <si>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</si>
  <si>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</si>
  <si>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</si>
  <si>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</si>
  <si>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</si>
  <si>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</si>
  <si>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</si>
  <si>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</si>
  <si>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</si>
  <si>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</si>
  <si>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</si>
  <si>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</si>
  <si>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</si>
  <si>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</si>
  <si>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</si>
  <si>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</si>
  <si>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</si>
  <si>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</si>
  <si>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</si>
  <si>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</si>
  <si>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</si>
  <si>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</si>
  <si>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</si>
  <si>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</si>
  <si>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</si>
  <si>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</si>
  <si>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</si>
  <si>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</si>
  <si>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</si>
  <si>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</si>
  <si>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</si>
  <si>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</si>
  <si>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</si>
  <si>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</si>
  <si>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</si>
  <si>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</si>
  <si>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</si>
  <si>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</si>
  <si>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</si>
  <si>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</si>
  <si>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</si>
  <si>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</si>
  <si>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</si>
  <si>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</si>
  <si>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</si>
  <si>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</si>
  <si>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</si>
  <si>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</si>
  <si>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</si>
  <si>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</si>
  <si>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</si>
  <si>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</si>
  <si>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</si>
  <si>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</si>
  <si>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</si>
  <si>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</si>
  <si>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</si>
  <si>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</si>
  <si>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</si>
  <si>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</si>
  <si>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427 Колбаса вареная Молокуша ТМ Вязанка в оболочке полиамид 0,4 кг.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</si>
  <si>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</si>
  <si>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</si>
  <si>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</si>
  <si>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</si>
  <si>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</si>
  <si>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</si>
  <si>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</si>
  <si>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</si>
  <si>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</si>
  <si>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</si>
  <si>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</si>
  <si>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</si>
  <si>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</si>
  <si>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</si>
  <si>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</si>
  <si>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</si>
  <si>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</si>
  <si>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</si>
  <si>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</si>
  <si>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</si>
  <si>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29,11</t>
  </si>
  <si>
    <t>ср 06,12</t>
  </si>
  <si>
    <t>коментарий</t>
  </si>
  <si>
    <t>вес</t>
  </si>
  <si>
    <t>от филиала</t>
  </si>
  <si>
    <t>комментарий филиала</t>
  </si>
  <si>
    <t>ср 13,12</t>
  </si>
  <si>
    <t>АКЦИЯ</t>
  </si>
  <si>
    <t>446 Сосиски Баварские с сыром 0,35 кг. ТМ Стародворье в оболочке айпил в модифи газовой среде  Поком</t>
  </si>
  <si>
    <t>034  Сосиски Рубленые, Вязанка вискофан МГС, 0.5кг, ПОКОМ</t>
  </si>
  <si>
    <t>062  Колбаса Кракушка пряная с сальцем, 0.3кг в/у п/к, БАВАРУШКА ПОКОМ</t>
  </si>
  <si>
    <t>355 Сос Молочные для завтрака ОР полиамид мгс 0,4 кг НД СК  ПОКОМ</t>
  </si>
  <si>
    <t>необходимо увеличить продажи</t>
  </si>
  <si>
    <t>устар.</t>
  </si>
  <si>
    <t>116  Колбаса Балыкбурская с копченым балыком, в/у 0,35 кг срез, БАВАРУШКА ПОКОМ, шт</t>
  </si>
  <si>
    <t>408 Вареные колбасы Сливушка Вязанка Фикс.вес 0,375 П/а Вязанка  Поком, шт</t>
  </si>
  <si>
    <t>023  Колбаса Докторская ГОСТ, Вязанка вектор, 0,4 кг, ПОКОМ, шт</t>
  </si>
  <si>
    <t>365 Колбаса Балыковая ТМ Стародворские колбасы ТС Вязанка в вак  ПОКОМ, кг</t>
  </si>
  <si>
    <t>409 Вареные колбасы Молокуша Вязанка Фикс.вес 0,4 п/а Вязанка  Поком, шт</t>
  </si>
  <si>
    <t>343 Колбаса Докторская оригинальная ТМ Особый рецепт в оболочке полиамид 0,4 кг.  ПОКОМ, шт</t>
  </si>
  <si>
    <t>058  Колбаса Докторская Особая ТМ Особый рецепт,  0,5кг, ПОКОМ, шт</t>
  </si>
  <si>
    <t>218  Колбаса Докторская оригинальная ТМ Особый рецепт БОЛЬШОЙ БАТОН, п/а ВЕС, ТМ Стародворье ПОКОМ, кг</t>
  </si>
  <si>
    <t>271  Колбаса Сервелат Левантский ТМ Особый Рецепт, ВЕС. ПОКОМ, кг</t>
  </si>
  <si>
    <t>079  Колбаса Сервелат Кремлевский,  0.35 кг, ПОКОМ, шт</t>
  </si>
  <si>
    <t>360 Колбаса варено-копченая  Сервелат Левантский ТМ Особый Рецепт  0,35 кг  ПОКОМ, шт</t>
  </si>
  <si>
    <t>415 Вареные колбасы Докторская ГОСТ Золоченная в печи Весовые ц/о в/у Стародворье  Поком, кг</t>
  </si>
  <si>
    <t>420 Паштеты «Печеночный с морковью ГОСТ» Фикс.вес 0,1 ТМ «Стародворье»  Поком, шт</t>
  </si>
  <si>
    <t>390 Сосиски Восточные Халяль ТМ Вязанка в оболочке полиамид в вакуумной упаковке 0,33 кг  Поком, шт</t>
  </si>
  <si>
    <t>Товар необходимый для отгрузки в полном объёме ООО "МКД Трейд" на следующей неделе 28.12.23-29.12.23</t>
  </si>
  <si>
    <t>Товар необходимый для отгрузки в полном объёме ООО "МКД Трейд" на следующей неделе 28.12.23-29.12.24</t>
  </si>
  <si>
    <t>Товар необходимый для отгрузки в полном объёме ООО "МКД Трейд" на следующей неделе 28.12.23-29.12.25</t>
  </si>
  <si>
    <t>Товар необходимый для отгрузки в полном объёме ООО "МКД Трейд" на следующей неделе 28.12.23-29.12.26</t>
  </si>
  <si>
    <t>Товар необходимый для отгрузки в полном объёме ООО "МКД Трейд" на следующей неделе 28.12.23-29.12.27</t>
  </si>
  <si>
    <t>Товар необходимый для отгрузки в полном объёме ООО "МКД Трейд" на следующей неделе 28.12.23-29.12.28</t>
  </si>
  <si>
    <t>Товар необходимый для отгрузки в полном объёме ООО "МКД Трейд" на следующей неделе 28.12.23-29.12.29</t>
  </si>
  <si>
    <t>Товар необходимый для отгрузки в полном объёме ООО "МКД Трейд" на следующей неделе 28.12.23-29.12.30</t>
  </si>
  <si>
    <t>Товар необходимый для отгрузки в полном объёме ООО "МКД Трейд" на следующей неделе 28.12.23-29.12.31</t>
  </si>
  <si>
    <t>Товар необходимый для отгрузки в полном объёме ООО "МКД Трейд" на следующей неделе 28.12.23-29.12.32</t>
  </si>
  <si>
    <t>Товар необходимый для отгрузки в полном объёме ООО "МКД Трейд" на следующей неделе 28.12.23-29.12.33</t>
  </si>
  <si>
    <t>Товар необходимый для отгрузки в полном объёме ООО "МКД Трейд" на следующей неделе 28.12.23-29.12.34</t>
  </si>
  <si>
    <t>Товар необходимый для отгрузки в полном объёме ООО "МКД Трейд" на следующей неделе 28.12.23-29.12.35</t>
  </si>
  <si>
    <t>Товар необходимый для отгрузки в полном объёме ООО "МКД Трейд" на следующей неделе 28.12.23-29.12.36</t>
  </si>
  <si>
    <t>Товар необходимый для отгрузки в полном объёме ООО "МКД Трейд" на следующей неделе 28.12.23-29.12.37</t>
  </si>
  <si>
    <t>Товар необходимый для отгрузки в полном объёме ООО "МКД Трейд" на следующей неделе 28.12.23-29.12.38</t>
  </si>
  <si>
    <t>Товар необходимый для отгрузки в полном объёме ООО "МКД Трейд" на следующей неделе 28.12.23-29.12.39</t>
  </si>
  <si>
    <t>Товар необходимый для отгрузки в полном объёме ООО "МКД Трейд" на следующей неделе 28.12.23-29.12.40</t>
  </si>
  <si>
    <t>Товар необходимый для отгрузки в полном объёме ООО "МКД Трейд" на следующей неделе 28.12.23-29.12.41</t>
  </si>
  <si>
    <t>Товар необходимый для отгрузки в полном объёме ООО "МКД Трейд" на следующей неделе 28.12.23-29.12.42</t>
  </si>
  <si>
    <t>Разблокировать</t>
  </si>
  <si>
    <t>115  Колбаса Салями Филейбургская зернистая, в/у 0,35 кг срез, БАВАРУШКА ПОКОМ</t>
  </si>
  <si>
    <t>047  Кол Баварская, белков.обол. в термоусад. пакете 0.17 кг, ТМ Стародворье  ПОКОМ</t>
  </si>
  <si>
    <t>083  Колбаса Швейцарская 0,17 кг., ШТ., сырокопченая   ПОКОМ</t>
  </si>
  <si>
    <t>414 Вареные колбасы Молочная По-стародворски Фирменная Фикс.вес 0,5 П/а Стародворье  Поком</t>
  </si>
  <si>
    <t>417 П/к колбасы «Сочинка рубленая с сочным окороком» Весовой фиброуз ТМ «Стародворье»  Поком</t>
  </si>
  <si>
    <t>376  Сардельки Сочинки с сочным окороком ТМ Стародворье полиамид мгс ф/в 0,4 кг СК3</t>
  </si>
  <si>
    <t>усредн.</t>
  </si>
  <si>
    <t>нет в бланке</t>
  </si>
  <si>
    <t>то же что и 381!!!</t>
  </si>
  <si>
    <t>то же что и 032</t>
  </si>
  <si>
    <t>заказано 0,11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</si>
</sst>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7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2" fillId="3" borderId="0" xfId="0" applyNumberFormat="1" applyFont="1" applyFill="1" applyAlignment="1"/>
    <xf numFmtId="164" fontId="0" fillId="0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2" fillId="8" borderId="0" xfId="0" applyNumberFormat="1" applyFont="1" applyFill="1" applyAlignment="1"/>
    <xf numFmtId="1" fontId="0" fillId="0" borderId="7" xfId="0" applyNumberFormat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164" fontId="2" fillId="0" borderId="0" xfId="0" applyNumberFormat="1" applyFont="1" applyAlignment="1"/>
    <xf numFmtId="164" fontId="0" fillId="9" borderId="0" xfId="0" applyNumberFormat="1" applyFill="1" applyAlignment="1"/>
    <xf numFmtId="164" fontId="0" fillId="9" borderId="4" xfId="0" applyNumberFormat="1" applyFill="1" applyBorder="1" applyAlignment="1">
      <alignment horizontal="left" vertical="top"/>
    </xf>
    <xf numFmtId="1" fontId="0" fillId="9" borderId="7" xfId="0" applyNumberFormat="1" applyFill="1" applyBorder="1" applyAlignment="1">
      <alignment horizontal="left"/>
    </xf>
    <xf numFmtId="1" fontId="0" fillId="9" borderId="7" xfId="0" applyNumberForma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right"/>
    </xf>
    <xf numFmtId="164" fontId="2" fillId="10" borderId="0" xfId="0" applyNumberFormat="1" applyFont="1" applyFill="1" applyAlignme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0" fillId="3" borderId="10" xfId="0" applyNumberFormat="1" applyFill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0" fillId="9" borderId="12" xfId="0" applyNumberFormat="1" applyFill="1" applyBorder="1" applyAlignme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0" fillId="0" borderId="15" xfId="0" applyNumberFormat="1" applyBorder="1" applyAlignment="1"/>
    <xf numFmtId="164" fontId="0" fillId="0" borderId="16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4" fillId="5" borderId="22" xfId="0" applyNumberFormat="1" applyFont="1" applyFill="1" applyBorder="1" applyAlignment="1">
      <alignment horizontal="right" vertical="top"/>
    </xf>
    <xf numFmtId="164" fontId="4" fillId="5" borderId="17" xfId="0" applyNumberFormat="1" applyFont="1" applyFill="1" applyBorder="1" applyAlignment="1">
      <alignment horizontal="right" vertical="top"/>
    </xf>
    <xf numFmtId="164" fontId="0" fillId="11" borderId="0" xfId="0" applyNumberFormat="1" applyFill="1" applyAlignment="1"/>
    <xf numFmtId="164" fontId="0" fillId="12" borderId="4" xfId="0" applyNumberFormat="1" applyFill="1" applyBorder="1" applyAlignment="1">
      <alignment horizontal="left" vertical="top"/>
    </xf>
    <xf numFmtId="164" fontId="0" fillId="12" borderId="15" xfId="0" applyNumberFormat="1" applyFill="1" applyBorder="1" applyAlignment="1"/>
    <xf numFmtId="164" fontId="0" fillId="3" borderId="0" xfId="0" applyNumberFormat="1" applyFill="1" applyAlignment="1"/>
    <xf numFmtId="164" fontId="3" fillId="0" borderId="22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6,12,23%20&#1092;&#1080;&#1083;&#1080;&#1072;&#1083;&#1099;/&#1076;&#1074;%2026,12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 xml:space="preserve">ЗАКАЗ </v>
          </cell>
          <cell r="R3" t="str">
            <v>кон ост</v>
          </cell>
          <cell r="S3" t="str">
            <v>ост без заказа</v>
          </cell>
          <cell r="T3" t="str">
            <v>ср 22,11</v>
          </cell>
          <cell r="U3" t="str">
            <v>ср 29,11</v>
          </cell>
          <cell r="V3" t="str">
            <v>ср 06,12</v>
          </cell>
          <cell r="W3" t="str">
            <v>коментарий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P4" t="str">
            <v>от филиала</v>
          </cell>
          <cell r="Q4" t="str">
            <v>комментарий филиала</v>
          </cell>
        </row>
        <row r="5">
          <cell r="F5">
            <v>15346.004000000001</v>
          </cell>
          <cell r="G5">
            <v>8053.0820000000012</v>
          </cell>
          <cell r="J5">
            <v>16677.552</v>
          </cell>
          <cell r="K5">
            <v>-1331.548</v>
          </cell>
          <cell r="L5">
            <v>0</v>
          </cell>
          <cell r="M5">
            <v>13740.481799999998</v>
          </cell>
          <cell r="N5">
            <v>3069.2007999999987</v>
          </cell>
          <cell r="O5">
            <v>12240.942599999997</v>
          </cell>
          <cell r="P5">
            <v>0</v>
          </cell>
          <cell r="T5">
            <v>2493.0483999999983</v>
          </cell>
          <cell r="U5">
            <v>2446.099799999999</v>
          </cell>
          <cell r="V5">
            <v>2563.6034000000004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112.646</v>
          </cell>
          <cell r="F6">
            <v>69.106999999999999</v>
          </cell>
          <cell r="G6">
            <v>-8.5950000000000006</v>
          </cell>
          <cell r="H6">
            <v>1</v>
          </cell>
          <cell r="I6">
            <v>50</v>
          </cell>
          <cell r="J6">
            <v>68.885999999999996</v>
          </cell>
          <cell r="K6">
            <v>0.22100000000000364</v>
          </cell>
          <cell r="M6">
            <v>106.22320000000002</v>
          </cell>
          <cell r="N6">
            <v>13.821400000000001</v>
          </cell>
          <cell r="O6">
            <v>54.407199999999989</v>
          </cell>
          <cell r="R6">
            <v>11</v>
          </cell>
          <cell r="S6">
            <v>7.0635536197490856</v>
          </cell>
          <cell r="T6">
            <v>1.3224</v>
          </cell>
          <cell r="U6">
            <v>10.468399999999999</v>
          </cell>
          <cell r="V6">
            <v>13.894600000000001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D7">
            <v>9.8239999999999998</v>
          </cell>
          <cell r="F7">
            <v>6.9459999999999997</v>
          </cell>
          <cell r="G7">
            <v>2.8780000000000001</v>
          </cell>
          <cell r="H7">
            <v>1</v>
          </cell>
          <cell r="I7">
            <v>30</v>
          </cell>
          <cell r="J7">
            <v>8.4619999999999997</v>
          </cell>
          <cell r="K7">
            <v>-1.516</v>
          </cell>
          <cell r="N7">
            <v>1.3892</v>
          </cell>
          <cell r="O7">
            <v>8.2355999999999998</v>
          </cell>
          <cell r="R7">
            <v>8</v>
          </cell>
          <cell r="S7">
            <v>2.0716959401094157</v>
          </cell>
          <cell r="T7">
            <v>0</v>
          </cell>
          <cell r="U7">
            <v>0.50839999999999996</v>
          </cell>
          <cell r="V7">
            <v>0.66159999999999997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37.89</v>
          </cell>
          <cell r="F8">
            <v>2.984</v>
          </cell>
          <cell r="G8">
            <v>3.5059999999999998</v>
          </cell>
          <cell r="H8">
            <v>1</v>
          </cell>
          <cell r="I8">
            <v>45</v>
          </cell>
          <cell r="J8">
            <v>4.2839999999999998</v>
          </cell>
          <cell r="K8">
            <v>-1.2999999999999998</v>
          </cell>
          <cell r="M8">
            <v>168.28919999999999</v>
          </cell>
          <cell r="N8">
            <v>0.5968</v>
          </cell>
          <cell r="R8">
            <v>287.86058981233242</v>
          </cell>
          <cell r="S8">
            <v>287.86058981233242</v>
          </cell>
          <cell r="T8">
            <v>5.2725999999999997</v>
          </cell>
          <cell r="U8">
            <v>9.5579999999999998</v>
          </cell>
          <cell r="V8">
            <v>21.8474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224.67699999999999</v>
          </cell>
          <cell r="F9">
            <v>138.80799999999999</v>
          </cell>
          <cell r="G9">
            <v>121.538</v>
          </cell>
          <cell r="H9">
            <v>1</v>
          </cell>
          <cell r="I9">
            <v>45</v>
          </cell>
          <cell r="J9">
            <v>139.79900000000001</v>
          </cell>
          <cell r="K9">
            <v>-0.99100000000001387</v>
          </cell>
          <cell r="M9">
            <v>84.783999999999963</v>
          </cell>
          <cell r="N9">
            <v>27.761599999999998</v>
          </cell>
          <cell r="O9">
            <v>99.055600000000013</v>
          </cell>
          <cell r="R9">
            <v>11</v>
          </cell>
          <cell r="S9">
            <v>7.4319203504120788</v>
          </cell>
          <cell r="T9">
            <v>18.293199999999999</v>
          </cell>
          <cell r="U9">
            <v>14.2974</v>
          </cell>
          <cell r="V9">
            <v>21.277999999999999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26</v>
          </cell>
          <cell r="F10">
            <v>28</v>
          </cell>
          <cell r="G10">
            <v>-2</v>
          </cell>
          <cell r="H10">
            <v>0</v>
          </cell>
          <cell r="I10">
            <v>50</v>
          </cell>
          <cell r="J10">
            <v>33</v>
          </cell>
          <cell r="K10">
            <v>-5</v>
          </cell>
          <cell r="N10">
            <v>5.6</v>
          </cell>
          <cell r="R10">
            <v>-0.35714285714285715</v>
          </cell>
          <cell r="S10">
            <v>-0.35714285714285715</v>
          </cell>
          <cell r="T10">
            <v>0.8</v>
          </cell>
          <cell r="U10">
            <v>2</v>
          </cell>
          <cell r="V10">
            <v>0</v>
          </cell>
          <cell r="W10" t="str">
            <v>Заблокировать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D11">
            <v>191</v>
          </cell>
          <cell r="F11">
            <v>160</v>
          </cell>
          <cell r="G11">
            <v>-8</v>
          </cell>
          <cell r="H11">
            <v>0.45</v>
          </cell>
          <cell r="I11">
            <v>45</v>
          </cell>
          <cell r="J11">
            <v>159</v>
          </cell>
          <cell r="K11">
            <v>1</v>
          </cell>
          <cell r="M11">
            <v>167.8</v>
          </cell>
          <cell r="N11">
            <v>32</v>
          </cell>
          <cell r="O11">
            <v>192.2</v>
          </cell>
          <cell r="R11">
            <v>11</v>
          </cell>
          <cell r="S11">
            <v>4.9937500000000004</v>
          </cell>
          <cell r="T11">
            <v>8.4</v>
          </cell>
          <cell r="U11">
            <v>24</v>
          </cell>
          <cell r="V11">
            <v>24.6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D12">
            <v>282</v>
          </cell>
          <cell r="F12">
            <v>221</v>
          </cell>
          <cell r="G12">
            <v>4</v>
          </cell>
          <cell r="H12">
            <v>0.45</v>
          </cell>
          <cell r="I12">
            <v>45</v>
          </cell>
          <cell r="J12">
            <v>242</v>
          </cell>
          <cell r="K12">
            <v>-21</v>
          </cell>
          <cell r="M12">
            <v>118.40000000000003</v>
          </cell>
          <cell r="N12">
            <v>44.2</v>
          </cell>
          <cell r="O12">
            <v>275.39999999999998</v>
          </cell>
          <cell r="R12">
            <v>9</v>
          </cell>
          <cell r="S12">
            <v>2.7692307692307696</v>
          </cell>
          <cell r="T12">
            <v>23.2</v>
          </cell>
          <cell r="U12">
            <v>32.799999999999997</v>
          </cell>
          <cell r="V12">
            <v>27.8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D13">
            <v>18</v>
          </cell>
          <cell r="F13">
            <v>18</v>
          </cell>
          <cell r="H13">
            <v>0.5</v>
          </cell>
          <cell r="I13">
            <v>40</v>
          </cell>
          <cell r="J13">
            <v>18</v>
          </cell>
          <cell r="K13">
            <v>0</v>
          </cell>
          <cell r="N13">
            <v>3.6</v>
          </cell>
          <cell r="O13">
            <v>21.6</v>
          </cell>
          <cell r="R13">
            <v>6</v>
          </cell>
          <cell r="S13">
            <v>0</v>
          </cell>
          <cell r="T13">
            <v>0</v>
          </cell>
          <cell r="U13">
            <v>2.4</v>
          </cell>
          <cell r="V13">
            <v>0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49</v>
          </cell>
          <cell r="F14">
            <v>5</v>
          </cell>
          <cell r="G14">
            <v>44</v>
          </cell>
          <cell r="H14">
            <v>0.35</v>
          </cell>
          <cell r="I14">
            <v>45</v>
          </cell>
          <cell r="J14">
            <v>5</v>
          </cell>
          <cell r="K14">
            <v>0</v>
          </cell>
          <cell r="N14">
            <v>1</v>
          </cell>
          <cell r="R14">
            <v>44</v>
          </cell>
          <cell r="S14">
            <v>44</v>
          </cell>
          <cell r="T14">
            <v>2.4</v>
          </cell>
          <cell r="U14">
            <v>4</v>
          </cell>
          <cell r="V14">
            <v>0.6</v>
          </cell>
          <cell r="W14" t="str">
            <v>необходимо увеличить продажи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8</v>
          </cell>
          <cell r="F15">
            <v>4</v>
          </cell>
          <cell r="G15">
            <v>4</v>
          </cell>
          <cell r="H15">
            <v>0.4</v>
          </cell>
          <cell r="I15">
            <v>50</v>
          </cell>
          <cell r="J15">
            <v>4</v>
          </cell>
          <cell r="K15">
            <v>0</v>
          </cell>
          <cell r="M15">
            <v>16</v>
          </cell>
          <cell r="N15">
            <v>0.8</v>
          </cell>
          <cell r="R15">
            <v>25</v>
          </cell>
          <cell r="S15">
            <v>25</v>
          </cell>
          <cell r="T15">
            <v>0</v>
          </cell>
          <cell r="U15">
            <v>0.4</v>
          </cell>
          <cell r="V15">
            <v>2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D16">
            <v>30</v>
          </cell>
          <cell r="F16">
            <v>20</v>
          </cell>
          <cell r="G16">
            <v>10</v>
          </cell>
          <cell r="H16">
            <v>0</v>
          </cell>
          <cell r="I16">
            <v>60</v>
          </cell>
          <cell r="J16">
            <v>20</v>
          </cell>
          <cell r="K16">
            <v>0</v>
          </cell>
          <cell r="N16">
            <v>4</v>
          </cell>
          <cell r="R16">
            <v>2.5</v>
          </cell>
          <cell r="S16">
            <v>2.5</v>
          </cell>
          <cell r="T16">
            <v>2.2000000000000002</v>
          </cell>
          <cell r="U16">
            <v>3</v>
          </cell>
          <cell r="V16">
            <v>2</v>
          </cell>
          <cell r="W16" t="str">
            <v>Заблокировать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24</v>
          </cell>
          <cell r="G17">
            <v>24</v>
          </cell>
          <cell r="H17">
            <v>0</v>
          </cell>
          <cell r="I17">
            <v>55</v>
          </cell>
          <cell r="K17">
            <v>0</v>
          </cell>
          <cell r="N17">
            <v>0</v>
          </cell>
          <cell r="R17" t="e">
            <v>#DIV/0!</v>
          </cell>
          <cell r="S17" t="e">
            <v>#DIV/0!</v>
          </cell>
          <cell r="T17">
            <v>2.8</v>
          </cell>
          <cell r="U17">
            <v>2</v>
          </cell>
          <cell r="V17">
            <v>1.2</v>
          </cell>
          <cell r="W17" t="str">
            <v>Заблокировать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  <cell r="D18">
            <v>12</v>
          </cell>
          <cell r="F18">
            <v>12</v>
          </cell>
          <cell r="H18">
            <v>0.3</v>
          </cell>
          <cell r="I18">
            <v>40</v>
          </cell>
          <cell r="J18">
            <v>9</v>
          </cell>
          <cell r="K18">
            <v>3</v>
          </cell>
          <cell r="N18">
            <v>2.4</v>
          </cell>
          <cell r="O18">
            <v>14.399999999999999</v>
          </cell>
          <cell r="R18">
            <v>6</v>
          </cell>
          <cell r="S18">
            <v>0</v>
          </cell>
          <cell r="T18">
            <v>0</v>
          </cell>
          <cell r="U18">
            <v>1.2</v>
          </cell>
          <cell r="V18">
            <v>0.6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  <cell r="D19">
            <v>17.114000000000001</v>
          </cell>
          <cell r="F19">
            <v>8</v>
          </cell>
          <cell r="G19">
            <v>7.1139999999999999</v>
          </cell>
          <cell r="H19">
            <v>0.4</v>
          </cell>
          <cell r="I19">
            <v>50</v>
          </cell>
          <cell r="J19">
            <v>8</v>
          </cell>
          <cell r="K19">
            <v>0</v>
          </cell>
          <cell r="M19">
            <v>23.589599999999994</v>
          </cell>
          <cell r="N19">
            <v>1.6</v>
          </cell>
          <cell r="R19">
            <v>19.189749999999997</v>
          </cell>
          <cell r="S19">
            <v>19.189749999999997</v>
          </cell>
          <cell r="T19">
            <v>1.2</v>
          </cell>
          <cell r="U19">
            <v>0.4</v>
          </cell>
          <cell r="V19">
            <v>2.9771999999999998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  <cell r="D20">
            <v>22</v>
          </cell>
          <cell r="G20">
            <v>12</v>
          </cell>
          <cell r="H20">
            <v>0</v>
          </cell>
          <cell r="I20">
            <v>55</v>
          </cell>
          <cell r="K20">
            <v>0</v>
          </cell>
          <cell r="N20">
            <v>0</v>
          </cell>
          <cell r="R20" t="e">
            <v>#DIV/0!</v>
          </cell>
          <cell r="S20" t="e">
            <v>#DIV/0!</v>
          </cell>
          <cell r="T20">
            <v>0.4</v>
          </cell>
          <cell r="U20">
            <v>0</v>
          </cell>
          <cell r="V20">
            <v>0</v>
          </cell>
          <cell r="W20" t="str">
            <v>Заблокировать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  <cell r="D21">
            <v>18</v>
          </cell>
          <cell r="G21">
            <v>12</v>
          </cell>
          <cell r="H21">
            <v>0</v>
          </cell>
          <cell r="I21">
            <v>40</v>
          </cell>
          <cell r="K21">
            <v>0</v>
          </cell>
          <cell r="N21">
            <v>0</v>
          </cell>
          <cell r="R21" t="e">
            <v>#DIV/0!</v>
          </cell>
          <cell r="S21" t="e">
            <v>#DIV/0!</v>
          </cell>
          <cell r="T21">
            <v>1.2</v>
          </cell>
          <cell r="U21">
            <v>1.2</v>
          </cell>
          <cell r="V21">
            <v>2.4</v>
          </cell>
          <cell r="W21" t="str">
            <v>Заблокировать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  <cell r="D22">
            <v>30</v>
          </cell>
          <cell r="F22">
            <v>28</v>
          </cell>
          <cell r="H22">
            <v>0</v>
          </cell>
          <cell r="I22">
            <v>180</v>
          </cell>
          <cell r="J22">
            <v>28</v>
          </cell>
          <cell r="K22">
            <v>0</v>
          </cell>
          <cell r="N22">
            <v>5.6</v>
          </cell>
          <cell r="R22">
            <v>0</v>
          </cell>
          <cell r="S22">
            <v>0</v>
          </cell>
          <cell r="T22">
            <v>0</v>
          </cell>
          <cell r="U22">
            <v>3</v>
          </cell>
          <cell r="V22">
            <v>0.4</v>
          </cell>
          <cell r="W22" t="str">
            <v>Заблокировать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  <cell r="D23">
            <v>-7</v>
          </cell>
          <cell r="E23">
            <v>7</v>
          </cell>
          <cell r="H23">
            <v>0</v>
          </cell>
          <cell r="I23">
            <v>45</v>
          </cell>
          <cell r="K23">
            <v>0</v>
          </cell>
          <cell r="M23">
            <v>49.6</v>
          </cell>
          <cell r="N23">
            <v>0</v>
          </cell>
          <cell r="R23" t="e">
            <v>#DIV/0!</v>
          </cell>
          <cell r="S23" t="e">
            <v>#DIV/0!</v>
          </cell>
          <cell r="T23">
            <v>0</v>
          </cell>
          <cell r="U23">
            <v>36.4</v>
          </cell>
          <cell r="V23">
            <v>6.2</v>
          </cell>
          <cell r="W23" t="str">
            <v>устар.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  <cell r="D24">
            <v>66</v>
          </cell>
          <cell r="F24">
            <v>5</v>
          </cell>
          <cell r="G24">
            <v>61</v>
          </cell>
          <cell r="H24">
            <v>0</v>
          </cell>
          <cell r="I24">
            <v>120</v>
          </cell>
          <cell r="J24">
            <v>5</v>
          </cell>
          <cell r="K24">
            <v>0</v>
          </cell>
          <cell r="N24">
            <v>1</v>
          </cell>
          <cell r="R24">
            <v>61</v>
          </cell>
          <cell r="S24">
            <v>61</v>
          </cell>
          <cell r="T24">
            <v>3.4</v>
          </cell>
          <cell r="U24">
            <v>-0.2</v>
          </cell>
          <cell r="V24">
            <v>3.4</v>
          </cell>
          <cell r="W24" t="str">
            <v>Заблокировать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  <cell r="D25">
            <v>18</v>
          </cell>
          <cell r="F25">
            <v>18</v>
          </cell>
          <cell r="H25">
            <v>0</v>
          </cell>
          <cell r="I25">
            <v>45</v>
          </cell>
          <cell r="J25">
            <v>18</v>
          </cell>
          <cell r="K25">
            <v>0</v>
          </cell>
          <cell r="N25">
            <v>3.6</v>
          </cell>
          <cell r="R25">
            <v>0</v>
          </cell>
          <cell r="S25">
            <v>0</v>
          </cell>
          <cell r="T25">
            <v>1.2</v>
          </cell>
          <cell r="U25">
            <v>2.4</v>
          </cell>
          <cell r="V25">
            <v>2.4</v>
          </cell>
          <cell r="W25" t="str">
            <v>Заблокировать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  <cell r="D26">
            <v>42</v>
          </cell>
          <cell r="F26">
            <v>38</v>
          </cell>
          <cell r="G26">
            <v>4</v>
          </cell>
          <cell r="H26">
            <v>0</v>
          </cell>
          <cell r="I26">
            <v>45</v>
          </cell>
          <cell r="J26">
            <v>40</v>
          </cell>
          <cell r="K26">
            <v>-2</v>
          </cell>
          <cell r="N26">
            <v>7.6</v>
          </cell>
          <cell r="R26">
            <v>0.52631578947368418</v>
          </cell>
          <cell r="S26">
            <v>0.52631578947368418</v>
          </cell>
          <cell r="T26">
            <v>1.2</v>
          </cell>
          <cell r="U26">
            <v>4.8</v>
          </cell>
          <cell r="V26">
            <v>2.4</v>
          </cell>
          <cell r="W26" t="str">
            <v>Заблокировать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  <cell r="D27">
            <v>134.30699999999999</v>
          </cell>
          <cell r="F27">
            <v>120.206</v>
          </cell>
          <cell r="G27">
            <v>-1.6870000000000001</v>
          </cell>
          <cell r="H27">
            <v>1</v>
          </cell>
          <cell r="I27">
            <v>55</v>
          </cell>
          <cell r="J27">
            <v>127.542</v>
          </cell>
          <cell r="K27">
            <v>-7.3359999999999985</v>
          </cell>
          <cell r="M27">
            <v>137.00379999999998</v>
          </cell>
          <cell r="N27">
            <v>24.0412</v>
          </cell>
          <cell r="O27">
            <v>129.13640000000001</v>
          </cell>
          <cell r="R27">
            <v>11</v>
          </cell>
          <cell r="S27">
            <v>5.6285376769878361</v>
          </cell>
          <cell r="T27">
            <v>20.189399999999999</v>
          </cell>
          <cell r="U27">
            <v>13.98</v>
          </cell>
          <cell r="V27">
            <v>19.6556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  <cell r="D28">
            <v>2920.9029999999998</v>
          </cell>
          <cell r="E28">
            <v>705.577</v>
          </cell>
          <cell r="F28">
            <v>2169.6</v>
          </cell>
          <cell r="G28">
            <v>1006.412</v>
          </cell>
          <cell r="H28">
            <v>1</v>
          </cell>
          <cell r="I28">
            <v>50</v>
          </cell>
          <cell r="J28">
            <v>2378.1889999999999</v>
          </cell>
          <cell r="K28">
            <v>-208.58899999999994</v>
          </cell>
          <cell r="M28">
            <v>2732.7638000000002</v>
          </cell>
          <cell r="N28">
            <v>433.91999999999996</v>
          </cell>
          <cell r="O28">
            <v>1033.9441999999997</v>
          </cell>
          <cell r="R28">
            <v>11</v>
          </cell>
          <cell r="S28">
            <v>8.6172008665191751</v>
          </cell>
          <cell r="T28">
            <v>393.22480000000002</v>
          </cell>
          <cell r="U28">
            <v>368.00580000000002</v>
          </cell>
          <cell r="V28">
            <v>398.95760000000001</v>
          </cell>
        </row>
        <row r="29">
          <cell r="A29" t="str">
            <v>215  Колбаса Докторская ГОСТ Дугушка, ВЕС, ТМ Стародворье ПОКОМ</v>
          </cell>
          <cell r="B29" t="str">
            <v>кг</v>
          </cell>
          <cell r="E29">
            <v>5.26</v>
          </cell>
          <cell r="F29">
            <v>3.476</v>
          </cell>
          <cell r="G29">
            <v>1.784</v>
          </cell>
          <cell r="H29">
            <v>0</v>
          </cell>
          <cell r="I29" t="e">
            <v>#N/A</v>
          </cell>
          <cell r="J29">
            <v>5.234</v>
          </cell>
          <cell r="K29">
            <v>-1.758</v>
          </cell>
          <cell r="N29">
            <v>0.69520000000000004</v>
          </cell>
          <cell r="R29">
            <v>2.5661680092059838</v>
          </cell>
          <cell r="S29">
            <v>2.5661680092059838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 t="str">
            <v>Дек</v>
          </cell>
          <cell r="D30">
            <v>198.22200000000001</v>
          </cell>
          <cell r="E30">
            <v>4.3600000000000003</v>
          </cell>
          <cell r="F30">
            <v>188.65700000000001</v>
          </cell>
          <cell r="G30">
            <v>1.5549999999999999</v>
          </cell>
          <cell r="H30">
            <v>1</v>
          </cell>
          <cell r="I30">
            <v>55</v>
          </cell>
          <cell r="J30">
            <v>197.12700000000001</v>
          </cell>
          <cell r="K30">
            <v>-8.4699999999999989</v>
          </cell>
          <cell r="N30">
            <v>37.731400000000001</v>
          </cell>
          <cell r="O30">
            <v>224.83339999999998</v>
          </cell>
          <cell r="R30">
            <v>6</v>
          </cell>
          <cell r="S30">
            <v>4.1212358937118686E-2</v>
          </cell>
          <cell r="T30">
            <v>16.303800000000003</v>
          </cell>
          <cell r="U30">
            <v>22.878399999999999</v>
          </cell>
          <cell r="V30">
            <v>13.9496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D31">
            <v>29.295999999999999</v>
          </cell>
          <cell r="F31">
            <v>18.655999999999999</v>
          </cell>
          <cell r="G31">
            <v>10.64</v>
          </cell>
          <cell r="H31">
            <v>0</v>
          </cell>
          <cell r="I31">
            <v>60</v>
          </cell>
          <cell r="J31">
            <v>21.058</v>
          </cell>
          <cell r="K31">
            <v>-2.402000000000001</v>
          </cell>
          <cell r="N31">
            <v>3.7311999999999999</v>
          </cell>
          <cell r="R31">
            <v>2.8516295025728993</v>
          </cell>
          <cell r="S31">
            <v>2.8516295025728993</v>
          </cell>
          <cell r="T31">
            <v>2.8992</v>
          </cell>
          <cell r="U31">
            <v>4.5718000000000005</v>
          </cell>
          <cell r="V31">
            <v>8.14</v>
          </cell>
          <cell r="W31" t="str">
            <v>Заблокировать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D32">
            <v>2286.7759999999998</v>
          </cell>
          <cell r="E32">
            <v>49.43</v>
          </cell>
          <cell r="F32">
            <v>1769.875</v>
          </cell>
          <cell r="G32">
            <v>202.797</v>
          </cell>
          <cell r="H32">
            <v>1</v>
          </cell>
          <cell r="I32">
            <v>60</v>
          </cell>
          <cell r="J32">
            <v>1826.04</v>
          </cell>
          <cell r="K32">
            <v>-56.164999999999964</v>
          </cell>
          <cell r="M32">
            <v>2003.3371999999999</v>
          </cell>
          <cell r="N32">
            <v>353.97500000000002</v>
          </cell>
          <cell r="O32">
            <v>1687.5908000000004</v>
          </cell>
          <cell r="R32">
            <v>11</v>
          </cell>
          <cell r="S32">
            <v>6.2324576594392251</v>
          </cell>
          <cell r="T32">
            <v>311.39760000000001</v>
          </cell>
          <cell r="U32">
            <v>280.31280000000004</v>
          </cell>
          <cell r="V32">
            <v>298.42840000000001</v>
          </cell>
        </row>
        <row r="33">
          <cell r="A33" t="str">
            <v>222  Колбаса Докторская стародворская, ВЕС, ВсхЗв   ПОКОМ</v>
          </cell>
          <cell r="B33" t="str">
            <v>кг</v>
          </cell>
          <cell r="D33">
            <v>16.623999999999999</v>
          </cell>
          <cell r="G33">
            <v>16.623999999999999</v>
          </cell>
          <cell r="H33">
            <v>0</v>
          </cell>
          <cell r="I33">
            <v>55</v>
          </cell>
          <cell r="K33">
            <v>0</v>
          </cell>
          <cell r="N33">
            <v>0</v>
          </cell>
          <cell r="R33" t="e">
            <v>#DIV/0!</v>
          </cell>
          <cell r="S33" t="e">
            <v>#DIV/0!</v>
          </cell>
          <cell r="T33">
            <v>0</v>
          </cell>
          <cell r="U33">
            <v>0</v>
          </cell>
          <cell r="V33">
            <v>1.0071999999999999</v>
          </cell>
          <cell r="W33" t="str">
            <v>то же что и 223 Колбаса Докторская стародворская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B34" t="str">
            <v>кг</v>
          </cell>
          <cell r="D34">
            <v>74.861999999999995</v>
          </cell>
          <cell r="G34">
            <v>91.48599999999999</v>
          </cell>
          <cell r="H34">
            <v>1</v>
          </cell>
          <cell r="I34">
            <v>55</v>
          </cell>
          <cell r="K34">
            <v>0</v>
          </cell>
          <cell r="N34">
            <v>0</v>
          </cell>
          <cell r="R34" t="e">
            <v>#DIV/0!</v>
          </cell>
          <cell r="S34" t="e">
            <v>#DIV/0!</v>
          </cell>
          <cell r="T34">
            <v>1.0908</v>
          </cell>
          <cell r="U34">
            <v>0</v>
          </cell>
          <cell r="V34">
            <v>0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 t="str">
            <v>Дек</v>
          </cell>
          <cell r="D35">
            <v>136.58000000000001</v>
          </cell>
          <cell r="E35">
            <v>20.227</v>
          </cell>
          <cell r="F35">
            <v>57.234000000000002</v>
          </cell>
          <cell r="G35">
            <v>94.259</v>
          </cell>
          <cell r="H35">
            <v>1</v>
          </cell>
          <cell r="I35">
            <v>50</v>
          </cell>
          <cell r="J35">
            <v>60.692</v>
          </cell>
          <cell r="K35">
            <v>-3.4579999999999984</v>
          </cell>
          <cell r="N35">
            <v>11.4468</v>
          </cell>
          <cell r="O35">
            <v>31.655799999999999</v>
          </cell>
          <cell r="R35">
            <v>11</v>
          </cell>
          <cell r="S35">
            <v>8.2345284271586827</v>
          </cell>
          <cell r="T35">
            <v>2.6391999999999998</v>
          </cell>
          <cell r="U35">
            <v>4.9632000000000005</v>
          </cell>
          <cell r="V35">
            <v>2.6559999999999997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 t="str">
            <v>Дек</v>
          </cell>
          <cell r="D36">
            <v>201.53</v>
          </cell>
          <cell r="E36">
            <v>43.988</v>
          </cell>
          <cell r="F36">
            <v>193.333</v>
          </cell>
          <cell r="G36">
            <v>85.091000000000008</v>
          </cell>
          <cell r="H36">
            <v>1</v>
          </cell>
          <cell r="I36">
            <v>55</v>
          </cell>
          <cell r="J36">
            <v>200.94900000000001</v>
          </cell>
          <cell r="K36">
            <v>-7.6160000000000139</v>
          </cell>
          <cell r="M36">
            <v>35.506400000000014</v>
          </cell>
          <cell r="N36">
            <v>38.666600000000003</v>
          </cell>
          <cell r="O36">
            <v>227.40200000000004</v>
          </cell>
          <cell r="R36">
            <v>9</v>
          </cell>
          <cell r="S36">
            <v>3.1189036532821612</v>
          </cell>
          <cell r="T36">
            <v>12.8672</v>
          </cell>
          <cell r="U36">
            <v>24.349600000000002</v>
          </cell>
          <cell r="V36">
            <v>17.078800000000001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D37">
            <v>2517.13</v>
          </cell>
          <cell r="E37">
            <v>695.85500000000002</v>
          </cell>
          <cell r="F37">
            <v>1771.932</v>
          </cell>
          <cell r="G37">
            <v>978.43299999999999</v>
          </cell>
          <cell r="H37">
            <v>1</v>
          </cell>
          <cell r="I37">
            <v>60</v>
          </cell>
          <cell r="J37">
            <v>1969.8240000000001</v>
          </cell>
          <cell r="K37">
            <v>-197.89200000000005</v>
          </cell>
          <cell r="M37">
            <v>1485.1689999999999</v>
          </cell>
          <cell r="N37">
            <v>354.38639999999998</v>
          </cell>
          <cell r="O37">
            <v>1434.6484</v>
          </cell>
          <cell r="R37">
            <v>11</v>
          </cell>
          <cell r="S37">
            <v>6.9517396830126668</v>
          </cell>
          <cell r="T37">
            <v>296.11680000000001</v>
          </cell>
          <cell r="U37">
            <v>283.0104</v>
          </cell>
          <cell r="V37">
            <v>272.28300000000002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D38">
            <v>2258.0740000000001</v>
          </cell>
          <cell r="E38">
            <v>293.755</v>
          </cell>
          <cell r="F38">
            <v>1549.0719999999999</v>
          </cell>
          <cell r="G38">
            <v>578.375</v>
          </cell>
          <cell r="H38">
            <v>1</v>
          </cell>
          <cell r="I38">
            <v>60</v>
          </cell>
          <cell r="J38">
            <v>1783.25</v>
          </cell>
          <cell r="K38">
            <v>-234.17800000000011</v>
          </cell>
          <cell r="M38">
            <v>1654.0962</v>
          </cell>
          <cell r="N38">
            <v>309.81439999999998</v>
          </cell>
          <cell r="O38">
            <v>1175.4871999999996</v>
          </cell>
          <cell r="R38">
            <v>11</v>
          </cell>
          <cell r="S38">
            <v>7.2058342026710189</v>
          </cell>
          <cell r="T38">
            <v>287.01859999999999</v>
          </cell>
          <cell r="U38">
            <v>263.00279999999998</v>
          </cell>
          <cell r="V38">
            <v>268.29140000000001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 t="str">
            <v>Дек</v>
          </cell>
          <cell r="D39">
            <v>168.90100000000001</v>
          </cell>
          <cell r="F39">
            <v>132.80500000000001</v>
          </cell>
          <cell r="G39">
            <v>3.6480000000000001</v>
          </cell>
          <cell r="H39">
            <v>1</v>
          </cell>
          <cell r="I39">
            <v>60</v>
          </cell>
          <cell r="J39">
            <v>138.02699999999999</v>
          </cell>
          <cell r="K39">
            <v>-5.22199999999998</v>
          </cell>
          <cell r="M39">
            <v>197.03599999999997</v>
          </cell>
          <cell r="N39">
            <v>26.561</v>
          </cell>
          <cell r="O39">
            <v>91.487000000000023</v>
          </cell>
          <cell r="R39">
            <v>11.000000000000002</v>
          </cell>
          <cell r="S39">
            <v>7.5555890214976831</v>
          </cell>
          <cell r="T39">
            <v>15.9772</v>
          </cell>
          <cell r="U39">
            <v>21.9954</v>
          </cell>
          <cell r="V39">
            <v>25.652999999999999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 t="str">
            <v>Дек</v>
          </cell>
          <cell r="D40">
            <v>177.78700000000001</v>
          </cell>
          <cell r="F40">
            <v>84.971999999999994</v>
          </cell>
          <cell r="G40">
            <v>81.369</v>
          </cell>
          <cell r="H40">
            <v>1</v>
          </cell>
          <cell r="I40">
            <v>60</v>
          </cell>
          <cell r="J40">
            <v>91.058000000000007</v>
          </cell>
          <cell r="K40">
            <v>-6.0860000000000127</v>
          </cell>
          <cell r="N40">
            <v>16.994399999999999</v>
          </cell>
          <cell r="O40">
            <v>105.5694</v>
          </cell>
          <cell r="R40">
            <v>11</v>
          </cell>
          <cell r="S40">
            <v>4.7879889846066943</v>
          </cell>
          <cell r="T40">
            <v>6.8867999999999991</v>
          </cell>
          <cell r="U40">
            <v>6.1631999999999998</v>
          </cell>
          <cell r="V40">
            <v>4.7824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 t="str">
            <v>Дек</v>
          </cell>
          <cell r="D41">
            <v>77.218999999999994</v>
          </cell>
          <cell r="E41">
            <v>88.519000000000005</v>
          </cell>
          <cell r="F41">
            <v>130.07</v>
          </cell>
          <cell r="G41">
            <v>11.856</v>
          </cell>
          <cell r="H41">
            <v>1</v>
          </cell>
          <cell r="I41">
            <v>60</v>
          </cell>
          <cell r="J41">
            <v>137.048</v>
          </cell>
          <cell r="K41">
            <v>-6.9780000000000086</v>
          </cell>
          <cell r="M41">
            <v>76.820600000000013</v>
          </cell>
          <cell r="N41">
            <v>26.013999999999999</v>
          </cell>
          <cell r="O41">
            <v>145.4494</v>
          </cell>
          <cell r="R41">
            <v>9</v>
          </cell>
          <cell r="S41">
            <v>3.4088029522564778</v>
          </cell>
          <cell r="T41">
            <v>8.2763999999999989</v>
          </cell>
          <cell r="U41">
            <v>8.4736000000000011</v>
          </cell>
          <cell r="V41">
            <v>10.2202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D42">
            <v>308.75200000000001</v>
          </cell>
          <cell r="F42">
            <v>169.31200000000001</v>
          </cell>
          <cell r="G42">
            <v>96.617999999999995</v>
          </cell>
          <cell r="H42">
            <v>1</v>
          </cell>
          <cell r="I42">
            <v>30</v>
          </cell>
          <cell r="J42">
            <v>194.93</v>
          </cell>
          <cell r="K42">
            <v>-25.617999999999995</v>
          </cell>
          <cell r="M42">
            <v>151.29279999999997</v>
          </cell>
          <cell r="N42">
            <v>33.862400000000001</v>
          </cell>
          <cell r="O42">
            <v>124.57560000000004</v>
          </cell>
          <cell r="R42">
            <v>11</v>
          </cell>
          <cell r="S42">
            <v>7.3211231336231322</v>
          </cell>
          <cell r="T42">
            <v>37.898000000000003</v>
          </cell>
          <cell r="U42">
            <v>33.025599999999997</v>
          </cell>
          <cell r="V42">
            <v>31.0276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D43">
            <v>363.64100000000002</v>
          </cell>
          <cell r="F43">
            <v>189.471</v>
          </cell>
          <cell r="G43">
            <v>118.91</v>
          </cell>
          <cell r="H43">
            <v>1</v>
          </cell>
          <cell r="I43">
            <v>30</v>
          </cell>
          <cell r="J43">
            <v>201.99799999999999</v>
          </cell>
          <cell r="K43">
            <v>-12.526999999999987</v>
          </cell>
          <cell r="M43">
            <v>172.81080000000003</v>
          </cell>
          <cell r="N43">
            <v>37.894199999999998</v>
          </cell>
          <cell r="O43">
            <v>125.11539999999994</v>
          </cell>
          <cell r="R43">
            <v>11</v>
          </cell>
          <cell r="S43">
            <v>7.6982968369829701</v>
          </cell>
          <cell r="T43">
            <v>47.517399999999995</v>
          </cell>
          <cell r="U43">
            <v>40.333199999999998</v>
          </cell>
          <cell r="V43">
            <v>37.209600000000002</v>
          </cell>
        </row>
        <row r="44">
          <cell r="A44" t="str">
            <v>254  Сосиски Датские, ВЕС, ТМ КОЛБАСНЫЙ СТАНДАРТ ПОКОМ</v>
          </cell>
          <cell r="B44" t="str">
            <v>кг</v>
          </cell>
          <cell r="D44">
            <v>59.853000000000002</v>
          </cell>
          <cell r="E44">
            <v>49.475000000000001</v>
          </cell>
          <cell r="F44">
            <v>34.386000000000003</v>
          </cell>
          <cell r="G44">
            <v>67.138000000000005</v>
          </cell>
          <cell r="H44">
            <v>0</v>
          </cell>
          <cell r="I44">
            <v>40</v>
          </cell>
          <cell r="J44">
            <v>61.823</v>
          </cell>
          <cell r="K44">
            <v>-27.436999999999998</v>
          </cell>
          <cell r="N44">
            <v>6.8772000000000002</v>
          </cell>
          <cell r="O44">
            <v>0</v>
          </cell>
          <cell r="R44">
            <v>9.7624033036700979</v>
          </cell>
          <cell r="S44">
            <v>9.7624033036700979</v>
          </cell>
          <cell r="T44">
            <v>4.6505999999999998</v>
          </cell>
          <cell r="U44">
            <v>0</v>
          </cell>
          <cell r="V44">
            <v>2.06</v>
          </cell>
          <cell r="W44" t="str">
            <v>дубль 318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B45" t="str">
            <v>кг</v>
          </cell>
          <cell r="D45">
            <v>477.50200000000001</v>
          </cell>
          <cell r="F45">
            <v>387.11399999999998</v>
          </cell>
          <cell r="G45">
            <v>24.215</v>
          </cell>
          <cell r="H45">
            <v>1</v>
          </cell>
          <cell r="I45">
            <v>40</v>
          </cell>
          <cell r="J45">
            <v>419.94900000000001</v>
          </cell>
          <cell r="K45">
            <v>-32.835000000000036</v>
          </cell>
          <cell r="M45">
            <v>29.404799999999966</v>
          </cell>
          <cell r="N45">
            <v>77.422799999999995</v>
          </cell>
          <cell r="O45">
            <v>488.33979999999991</v>
          </cell>
          <cell r="R45">
            <v>6.9999999999999991</v>
          </cell>
          <cell r="S45">
            <v>0.69255826449056312</v>
          </cell>
          <cell r="T45">
            <v>57.985799999999998</v>
          </cell>
          <cell r="U45">
            <v>39.444200000000002</v>
          </cell>
          <cell r="V45">
            <v>33.9026</v>
          </cell>
        </row>
        <row r="46">
          <cell r="A46" t="str">
            <v>257  Сосиски Молочные оригинальные ТМ Особый рецепт, ВЕС.   ПОКОМ</v>
          </cell>
          <cell r="B46" t="str">
            <v>кг</v>
          </cell>
          <cell r="D46">
            <v>124.33</v>
          </cell>
          <cell r="F46">
            <v>77.227000000000004</v>
          </cell>
          <cell r="G46">
            <v>35.963000000000001</v>
          </cell>
          <cell r="H46">
            <v>1</v>
          </cell>
          <cell r="I46">
            <v>35</v>
          </cell>
          <cell r="J46">
            <v>90.227000000000004</v>
          </cell>
          <cell r="K46">
            <v>-13</v>
          </cell>
          <cell r="M46">
            <v>71.628400000000028</v>
          </cell>
          <cell r="N46">
            <v>15.445400000000001</v>
          </cell>
          <cell r="O46">
            <v>62.307999999999986</v>
          </cell>
          <cell r="R46">
            <v>11</v>
          </cell>
          <cell r="S46">
            <v>6.965918655392545</v>
          </cell>
          <cell r="T46">
            <v>17.675800000000002</v>
          </cell>
          <cell r="U46">
            <v>12.954599999999999</v>
          </cell>
          <cell r="V46">
            <v>14.216800000000001</v>
          </cell>
        </row>
        <row r="47">
          <cell r="A47" t="str">
            <v>263  Шпикачки Стародворские, ВЕС.  ПОКОМ</v>
          </cell>
          <cell r="B47" t="str">
            <v>кг</v>
          </cell>
          <cell r="D47">
            <v>29.437999999999999</v>
          </cell>
          <cell r="G47">
            <v>17.640999999999998</v>
          </cell>
          <cell r="H47">
            <v>0</v>
          </cell>
          <cell r="I47">
            <v>30</v>
          </cell>
          <cell r="K47">
            <v>0</v>
          </cell>
          <cell r="N47">
            <v>0</v>
          </cell>
          <cell r="R47" t="e">
            <v>#DIV/0!</v>
          </cell>
          <cell r="S47" t="e">
            <v>#DIV/0!</v>
          </cell>
          <cell r="T47">
            <v>4.7165999999999997</v>
          </cell>
          <cell r="U47">
            <v>2.5702000000000003</v>
          </cell>
          <cell r="V47">
            <v>10.886199999999999</v>
          </cell>
          <cell r="W47" t="str">
            <v>Заблокировать</v>
          </cell>
        </row>
        <row r="48">
          <cell r="A48" t="str">
            <v>265  Колбаса Балыкбургская, ВЕС, ТМ Баварушка  ПОКОМ</v>
          </cell>
          <cell r="B48" t="str">
            <v>кг</v>
          </cell>
          <cell r="D48">
            <v>843.85400000000004</v>
          </cell>
          <cell r="E48">
            <v>88.087999999999994</v>
          </cell>
          <cell r="F48">
            <v>469.15199999999999</v>
          </cell>
          <cell r="G48">
            <v>300.661</v>
          </cell>
          <cell r="H48">
            <v>1</v>
          </cell>
          <cell r="I48">
            <v>45</v>
          </cell>
          <cell r="J48">
            <v>530.10900000000004</v>
          </cell>
          <cell r="K48">
            <v>-60.95700000000005</v>
          </cell>
          <cell r="M48">
            <v>600.68000000000006</v>
          </cell>
          <cell r="N48">
            <v>93.830399999999997</v>
          </cell>
          <cell r="O48">
            <v>130.79339999999985</v>
          </cell>
          <cell r="R48">
            <v>11</v>
          </cell>
          <cell r="S48">
            <v>9.6060658379373862</v>
          </cell>
          <cell r="T48">
            <v>90.364200000000011</v>
          </cell>
          <cell r="U48">
            <v>98.300399999999996</v>
          </cell>
          <cell r="V48">
            <v>99.295000000000002</v>
          </cell>
        </row>
        <row r="49">
          <cell r="A49" t="str">
            <v>266  Колбаса Филейбургская с сочным окороком, ВЕС, ТМ Баварушка  ПОКОМ</v>
          </cell>
          <cell r="B49" t="str">
            <v>кг</v>
          </cell>
          <cell r="D49">
            <v>511.13299999999998</v>
          </cell>
          <cell r="E49">
            <v>58.616</v>
          </cell>
          <cell r="F49">
            <v>296.98700000000002</v>
          </cell>
          <cell r="G49">
            <v>136.154</v>
          </cell>
          <cell r="H49">
            <v>1</v>
          </cell>
          <cell r="I49">
            <v>45</v>
          </cell>
          <cell r="J49">
            <v>343.32100000000003</v>
          </cell>
          <cell r="K49">
            <v>-46.334000000000003</v>
          </cell>
          <cell r="M49">
            <v>606.31819999999993</v>
          </cell>
          <cell r="N49">
            <v>59.397400000000005</v>
          </cell>
          <cell r="R49">
            <v>12.500079128042639</v>
          </cell>
          <cell r="S49">
            <v>12.500079128042639</v>
          </cell>
          <cell r="T49">
            <v>59.796400000000006</v>
          </cell>
          <cell r="U49">
            <v>62.728200000000001</v>
          </cell>
          <cell r="V49">
            <v>75.8904</v>
          </cell>
        </row>
        <row r="50">
          <cell r="A50" t="str">
            <v>271  Колбаса Сервелат Левантский ТМ Особый Рецепт, ВЕС. ПОКОМ</v>
          </cell>
          <cell r="B50" t="str">
            <v>кг</v>
          </cell>
          <cell r="D50">
            <v>39.417999999999999</v>
          </cell>
          <cell r="F50">
            <v>27.216000000000001</v>
          </cell>
          <cell r="G50">
            <v>-0.49399999999999999</v>
          </cell>
          <cell r="H50">
            <v>0</v>
          </cell>
          <cell r="I50">
            <v>35</v>
          </cell>
          <cell r="J50">
            <v>32.670999999999999</v>
          </cell>
          <cell r="K50">
            <v>-5.4549999999999983</v>
          </cell>
          <cell r="N50">
            <v>5.4432</v>
          </cell>
          <cell r="R50">
            <v>-9.0755437977660197E-2</v>
          </cell>
          <cell r="S50">
            <v>-9.0755437977660197E-2</v>
          </cell>
          <cell r="T50">
            <v>3.4729999999999999</v>
          </cell>
          <cell r="U50">
            <v>3.5768</v>
          </cell>
          <cell r="V50">
            <v>4.6943999999999999</v>
          </cell>
          <cell r="W50" t="str">
            <v>Заблокировать</v>
          </cell>
        </row>
        <row r="51">
          <cell r="A51" t="str">
            <v>273  Сосиски Сочинки с сочной грудинкой, МГС 0.4кг,   ПОКОМ</v>
          </cell>
          <cell r="B51" t="str">
            <v>шт</v>
          </cell>
          <cell r="C51" t="str">
            <v>Дек</v>
          </cell>
          <cell r="D51">
            <v>599</v>
          </cell>
          <cell r="E51">
            <v>6</v>
          </cell>
          <cell r="F51">
            <v>512</v>
          </cell>
          <cell r="G51">
            <v>24</v>
          </cell>
          <cell r="H51">
            <v>0.4</v>
          </cell>
          <cell r="I51">
            <v>45</v>
          </cell>
          <cell r="J51">
            <v>528</v>
          </cell>
          <cell r="K51">
            <v>-16</v>
          </cell>
          <cell r="M51">
            <v>242.39999999999998</v>
          </cell>
          <cell r="N51">
            <v>102.4</v>
          </cell>
          <cell r="O51">
            <v>655.20000000000005</v>
          </cell>
          <cell r="R51">
            <v>9</v>
          </cell>
          <cell r="S51">
            <v>2.6015624999999996</v>
          </cell>
          <cell r="T51">
            <v>25.4</v>
          </cell>
          <cell r="U51">
            <v>82.8</v>
          </cell>
          <cell r="V51">
            <v>59.8</v>
          </cell>
        </row>
        <row r="52">
          <cell r="A52" t="str">
            <v>276  Колбаса Сливушка ТМ Вязанка в оболочке полиамид 0,45 кг  ПОКОМ</v>
          </cell>
          <cell r="B52" t="str">
            <v>шт</v>
          </cell>
          <cell r="D52">
            <v>36</v>
          </cell>
          <cell r="F52">
            <v>30</v>
          </cell>
          <cell r="G52">
            <v>6</v>
          </cell>
          <cell r="H52">
            <v>0.45</v>
          </cell>
          <cell r="I52">
            <v>50</v>
          </cell>
          <cell r="J52">
            <v>30</v>
          </cell>
          <cell r="K52">
            <v>0</v>
          </cell>
          <cell r="N52">
            <v>6</v>
          </cell>
          <cell r="O52">
            <v>36</v>
          </cell>
          <cell r="R52">
            <v>7</v>
          </cell>
          <cell r="S52">
            <v>1</v>
          </cell>
          <cell r="T52">
            <v>2</v>
          </cell>
          <cell r="U52">
            <v>4</v>
          </cell>
          <cell r="V52">
            <v>2.8</v>
          </cell>
        </row>
        <row r="53">
          <cell r="A53" t="str">
            <v>299 Колбаса Классическая, Вязанка п/а 0,6кг, ПОКОМ</v>
          </cell>
          <cell r="B53" t="str">
            <v>шт</v>
          </cell>
          <cell r="D53">
            <v>8</v>
          </cell>
          <cell r="F53">
            <v>8</v>
          </cell>
          <cell r="H53">
            <v>0.6</v>
          </cell>
          <cell r="I53">
            <v>45</v>
          </cell>
          <cell r="J53">
            <v>8</v>
          </cell>
          <cell r="K53">
            <v>0</v>
          </cell>
          <cell r="N53">
            <v>1.6</v>
          </cell>
          <cell r="O53">
            <v>9.6000000000000014</v>
          </cell>
          <cell r="R53">
            <v>6.0000000000000009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301  Сосиски Сочинки по-баварски с сыром,  0.4кг, ТМ Стародворье  ПОКОМ</v>
          </cell>
          <cell r="B54" t="str">
            <v>шт</v>
          </cell>
          <cell r="C54" t="str">
            <v>Дек</v>
          </cell>
          <cell r="D54">
            <v>106</v>
          </cell>
          <cell r="F54">
            <v>29</v>
          </cell>
          <cell r="G54">
            <v>9</v>
          </cell>
          <cell r="H54">
            <v>0.4</v>
          </cell>
          <cell r="I54">
            <v>40</v>
          </cell>
          <cell r="J54">
            <v>28</v>
          </cell>
          <cell r="K54">
            <v>1</v>
          </cell>
          <cell r="M54">
            <v>528.19999999999993</v>
          </cell>
          <cell r="N54">
            <v>5.8</v>
          </cell>
          <cell r="R54">
            <v>92.620689655172399</v>
          </cell>
          <cell r="S54">
            <v>92.620689655172399</v>
          </cell>
          <cell r="T54">
            <v>29.2</v>
          </cell>
          <cell r="U54">
            <v>11.4</v>
          </cell>
          <cell r="V54">
            <v>62.8</v>
          </cell>
        </row>
        <row r="55">
          <cell r="A55" t="str">
            <v>302  Сосиски Сочинки по-баварски,  0.4кг, ТМ Стародворье  ПОКОМ</v>
          </cell>
          <cell r="B55" t="str">
            <v>шт</v>
          </cell>
          <cell r="C55" t="str">
            <v>Дек</v>
          </cell>
          <cell r="D55">
            <v>695</v>
          </cell>
          <cell r="F55">
            <v>381</v>
          </cell>
          <cell r="G55">
            <v>257</v>
          </cell>
          <cell r="H55">
            <v>0.4</v>
          </cell>
          <cell r="I55">
            <v>45</v>
          </cell>
          <cell r="J55">
            <v>385</v>
          </cell>
          <cell r="K55">
            <v>-4</v>
          </cell>
          <cell r="M55">
            <v>40.600000000000023</v>
          </cell>
          <cell r="N55">
            <v>76.2</v>
          </cell>
          <cell r="O55">
            <v>464.4</v>
          </cell>
          <cell r="R55">
            <v>10</v>
          </cell>
          <cell r="S55">
            <v>3.9055118110236222</v>
          </cell>
          <cell r="T55">
            <v>78.400000000000006</v>
          </cell>
          <cell r="U55">
            <v>74.8</v>
          </cell>
          <cell r="V55">
            <v>52.2</v>
          </cell>
        </row>
        <row r="56">
          <cell r="A56" t="str">
            <v>309  Сосиски Сочинки с сыром 0,4 кг ТМ Стародворье  ПОКОМ</v>
          </cell>
          <cell r="B56" t="str">
            <v>шт</v>
          </cell>
          <cell r="C56" t="str">
            <v>Дек</v>
          </cell>
          <cell r="D56">
            <v>1005</v>
          </cell>
          <cell r="E56">
            <v>6</v>
          </cell>
          <cell r="F56">
            <v>515</v>
          </cell>
          <cell r="G56">
            <v>381</v>
          </cell>
          <cell r="H56">
            <v>0.4</v>
          </cell>
          <cell r="I56">
            <v>40</v>
          </cell>
          <cell r="J56">
            <v>562</v>
          </cell>
          <cell r="K56">
            <v>-47</v>
          </cell>
          <cell r="M56">
            <v>110</v>
          </cell>
          <cell r="N56">
            <v>103</v>
          </cell>
          <cell r="O56">
            <v>642</v>
          </cell>
          <cell r="R56">
            <v>11</v>
          </cell>
          <cell r="S56">
            <v>4.766990291262136</v>
          </cell>
          <cell r="T56">
            <v>108.4</v>
          </cell>
          <cell r="U56">
            <v>37.6</v>
          </cell>
          <cell r="V56">
            <v>77</v>
          </cell>
        </row>
        <row r="57">
          <cell r="A57" t="str">
            <v>312  Ветчина Филейская ТМ Вязанка ТС Столичная ВЕС  ПОКОМ</v>
          </cell>
          <cell r="B57" t="str">
            <v>кг</v>
          </cell>
          <cell r="C57" t="str">
            <v>Дек</v>
          </cell>
          <cell r="D57">
            <v>188.80500000000001</v>
          </cell>
          <cell r="F57">
            <v>69.944000000000003</v>
          </cell>
          <cell r="G57">
            <v>75.012</v>
          </cell>
          <cell r="H57">
            <v>1</v>
          </cell>
          <cell r="I57">
            <v>50</v>
          </cell>
          <cell r="J57">
            <v>80.061999999999998</v>
          </cell>
          <cell r="K57">
            <v>-10.117999999999995</v>
          </cell>
          <cell r="M57">
            <v>90.437600000000003</v>
          </cell>
          <cell r="N57">
            <v>13.988800000000001</v>
          </cell>
          <cell r="R57">
            <v>11.827290403751572</v>
          </cell>
          <cell r="S57">
            <v>11.827290403751572</v>
          </cell>
          <cell r="T57">
            <v>16.550999999999998</v>
          </cell>
          <cell r="U57">
            <v>3.5255999999999998</v>
          </cell>
          <cell r="V57">
            <v>18.107199999999999</v>
          </cell>
        </row>
        <row r="58">
          <cell r="A58" t="str">
            <v>313 Колбаса вареная Молокуша ТМ Вязанка в оболочке полиамид. ВЕС  ПОКОМ</v>
          </cell>
          <cell r="B58" t="str">
            <v>кг</v>
          </cell>
          <cell r="C58" t="str">
            <v>Дек</v>
          </cell>
          <cell r="D58">
            <v>106.98099999999999</v>
          </cell>
          <cell r="E58">
            <v>122.327</v>
          </cell>
          <cell r="F58">
            <v>95.984999999999999</v>
          </cell>
          <cell r="G58">
            <v>112.97799999999999</v>
          </cell>
          <cell r="H58">
            <v>1</v>
          </cell>
          <cell r="I58">
            <v>50</v>
          </cell>
          <cell r="J58">
            <v>108.67100000000001</v>
          </cell>
          <cell r="K58">
            <v>-12.686000000000007</v>
          </cell>
          <cell r="M58">
            <v>53.896600000000007</v>
          </cell>
          <cell r="N58">
            <v>19.196999999999999</v>
          </cell>
          <cell r="O58">
            <v>44.292400000000001</v>
          </cell>
          <cell r="R58">
            <v>11</v>
          </cell>
          <cell r="S58">
            <v>8.6927436578632076</v>
          </cell>
          <cell r="T58">
            <v>7.5528000000000004</v>
          </cell>
          <cell r="U58">
            <v>10.8156</v>
          </cell>
          <cell r="V58">
            <v>10.8102</v>
          </cell>
        </row>
        <row r="59">
          <cell r="A59" t="str">
            <v>314 Колбаса вареная Филейская ТМ Вязанка ТС Классическая в оболочке полиамид.  ПОКОМ</v>
          </cell>
          <cell r="B59" t="str">
            <v>кг</v>
          </cell>
          <cell r="C59" t="str">
            <v>Дек</v>
          </cell>
          <cell r="D59">
            <v>149.70599999999999</v>
          </cell>
          <cell r="F59">
            <v>71.022000000000006</v>
          </cell>
          <cell r="G59">
            <v>78.212999999999994</v>
          </cell>
          <cell r="H59">
            <v>1</v>
          </cell>
          <cell r="I59">
            <v>55</v>
          </cell>
          <cell r="J59">
            <v>82.453999999999994</v>
          </cell>
          <cell r="K59">
            <v>-11.431999999999988</v>
          </cell>
          <cell r="M59">
            <v>32.028399999999976</v>
          </cell>
          <cell r="N59">
            <v>14.204400000000001</v>
          </cell>
          <cell r="O59">
            <v>46.007000000000033</v>
          </cell>
          <cell r="R59">
            <v>11</v>
          </cell>
          <cell r="S59">
            <v>7.7610740333980992</v>
          </cell>
          <cell r="T59">
            <v>6.1054000000000004</v>
          </cell>
          <cell r="U59">
            <v>16.915600000000001</v>
          </cell>
          <cell r="V59">
            <v>12.486799999999999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B60" t="str">
            <v>кг</v>
          </cell>
          <cell r="E60">
            <v>44.429000000000002</v>
          </cell>
          <cell r="G60">
            <v>44.429000000000002</v>
          </cell>
          <cell r="H60">
            <v>0</v>
          </cell>
          <cell r="I60" t="e">
            <v>#N/A</v>
          </cell>
          <cell r="K60">
            <v>0</v>
          </cell>
          <cell r="N60">
            <v>0</v>
          </cell>
          <cell r="R60" t="e">
            <v>#DIV/0!</v>
          </cell>
          <cell r="S60" t="e">
            <v>#DIV/0!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D61">
            <v>393.53</v>
          </cell>
          <cell r="F61">
            <v>214.04400000000001</v>
          </cell>
          <cell r="G61">
            <v>140.89099999999999</v>
          </cell>
          <cell r="H61">
            <v>1</v>
          </cell>
          <cell r="I61">
            <v>40</v>
          </cell>
          <cell r="J61">
            <v>222.26499999999999</v>
          </cell>
          <cell r="K61">
            <v>-8.2209999999999752</v>
          </cell>
          <cell r="M61">
            <v>135.73279999999994</v>
          </cell>
          <cell r="N61">
            <v>42.808800000000005</v>
          </cell>
          <cell r="O61">
            <v>200</v>
          </cell>
          <cell r="R61">
            <v>11.13378090486068</v>
          </cell>
          <cell r="S61">
            <v>6.4618442936966218</v>
          </cell>
          <cell r="T61">
            <v>25.963000000000001</v>
          </cell>
          <cell r="U61">
            <v>44.367599999999996</v>
          </cell>
          <cell r="V61">
            <v>37.540599999999998</v>
          </cell>
          <cell r="W61" t="str">
            <v>дубль 254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 t="str">
            <v>Дек</v>
          </cell>
          <cell r="D62">
            <v>608</v>
          </cell>
          <cell r="E62">
            <v>64</v>
          </cell>
          <cell r="F62">
            <v>469</v>
          </cell>
          <cell r="G62">
            <v>116</v>
          </cell>
          <cell r="H62">
            <v>0.4</v>
          </cell>
          <cell r="I62">
            <v>45</v>
          </cell>
          <cell r="J62">
            <v>491</v>
          </cell>
          <cell r="K62">
            <v>-22</v>
          </cell>
          <cell r="M62">
            <v>364.79999999999995</v>
          </cell>
          <cell r="N62">
            <v>93.8</v>
          </cell>
          <cell r="O62">
            <v>551</v>
          </cell>
          <cell r="R62">
            <v>11</v>
          </cell>
          <cell r="S62">
            <v>5.1257995735607675</v>
          </cell>
          <cell r="T62">
            <v>47.6</v>
          </cell>
          <cell r="U62">
            <v>78.599999999999994</v>
          </cell>
          <cell r="V62">
            <v>68.599999999999994</v>
          </cell>
        </row>
        <row r="63">
          <cell r="A63" t="str">
            <v>321 Сосиски Сочинки по-баварски с сыром ТМ Стародворье в оболочке  ПОКОМ</v>
          </cell>
          <cell r="B63" t="str">
            <v>кг</v>
          </cell>
          <cell r="D63">
            <v>8.48</v>
          </cell>
          <cell r="F63">
            <v>2.1320000000000001</v>
          </cell>
          <cell r="G63">
            <v>6.3479999999999999</v>
          </cell>
          <cell r="H63">
            <v>1</v>
          </cell>
          <cell r="I63">
            <v>40</v>
          </cell>
          <cell r="J63">
            <v>2.1320000000000001</v>
          </cell>
          <cell r="K63">
            <v>0</v>
          </cell>
          <cell r="N63">
            <v>0.4264</v>
          </cell>
          <cell r="R63">
            <v>14.887429643527204</v>
          </cell>
          <cell r="S63">
            <v>14.887429643527204</v>
          </cell>
          <cell r="T63">
            <v>0</v>
          </cell>
          <cell r="U63">
            <v>0.4</v>
          </cell>
          <cell r="V63">
            <v>0</v>
          </cell>
        </row>
        <row r="64">
          <cell r="A64" t="str">
            <v>323 Колбаса варенокопченая Балыкбургская рубленая ТМ Баварушка срез 0,35 кг   ПОКОМ</v>
          </cell>
          <cell r="B64" t="str">
            <v>шт</v>
          </cell>
          <cell r="D64">
            <v>36</v>
          </cell>
          <cell r="F64">
            <v>35</v>
          </cell>
          <cell r="G64">
            <v>1</v>
          </cell>
          <cell r="H64">
            <v>0.35</v>
          </cell>
          <cell r="I64">
            <v>45</v>
          </cell>
          <cell r="J64">
            <v>35</v>
          </cell>
          <cell r="K64">
            <v>0</v>
          </cell>
          <cell r="N64">
            <v>7</v>
          </cell>
          <cell r="O64">
            <v>41</v>
          </cell>
          <cell r="R64">
            <v>6</v>
          </cell>
          <cell r="S64">
            <v>0.14285714285714285</v>
          </cell>
          <cell r="T64">
            <v>1.2</v>
          </cell>
          <cell r="U64">
            <v>4.5999999999999996</v>
          </cell>
          <cell r="V64">
            <v>1.4</v>
          </cell>
        </row>
        <row r="65">
          <cell r="A65" t="str">
            <v>343 Колбаса Докторская оригинальная ТМ Особый рецепт в оболочке полиамид 0,4 кг.  ПОКОМ</v>
          </cell>
          <cell r="B65" t="str">
            <v>шт</v>
          </cell>
          <cell r="D65">
            <v>30</v>
          </cell>
          <cell r="F65">
            <v>6</v>
          </cell>
          <cell r="G65">
            <v>24</v>
          </cell>
          <cell r="H65">
            <v>0</v>
          </cell>
          <cell r="I65">
            <v>60</v>
          </cell>
          <cell r="J65">
            <v>6</v>
          </cell>
          <cell r="K65">
            <v>0</v>
          </cell>
          <cell r="N65">
            <v>1.2</v>
          </cell>
          <cell r="R65">
            <v>20</v>
          </cell>
          <cell r="S65">
            <v>20</v>
          </cell>
          <cell r="T65">
            <v>1.2</v>
          </cell>
          <cell r="U65">
            <v>3.2</v>
          </cell>
          <cell r="V65">
            <v>0</v>
          </cell>
          <cell r="W65" t="str">
            <v>Заблокировать</v>
          </cell>
        </row>
        <row r="66">
          <cell r="A66" t="str">
            <v>346 Колбаса Сервелат Филейбургский с копченой грудинкой ТМ Баварушка в оболов/у 0,35 кг срез  ПОКОМ</v>
          </cell>
          <cell r="B66" t="str">
            <v>шт</v>
          </cell>
          <cell r="D66">
            <v>3</v>
          </cell>
          <cell r="G66">
            <v>3</v>
          </cell>
          <cell r="H66">
            <v>0</v>
          </cell>
          <cell r="I66">
            <v>45</v>
          </cell>
          <cell r="K66">
            <v>0</v>
          </cell>
          <cell r="N66">
            <v>0</v>
          </cell>
          <cell r="R66" t="e">
            <v>#DIV/0!</v>
          </cell>
          <cell r="S66" t="e">
            <v>#DIV/0!</v>
          </cell>
          <cell r="T66">
            <v>1</v>
          </cell>
          <cell r="U66">
            <v>0</v>
          </cell>
          <cell r="V66">
            <v>0.6</v>
          </cell>
          <cell r="W66" t="str">
            <v>Заблокировать</v>
          </cell>
        </row>
        <row r="67">
          <cell r="A67" t="str">
            <v>347 Паштет печеночный со сливочным маслом ТМ Стародворье ламистер 0,1 кг. Консервы   ПОКОМ</v>
          </cell>
          <cell r="B67" t="str">
            <v>шт</v>
          </cell>
          <cell r="D67">
            <v>36</v>
          </cell>
          <cell r="F67">
            <v>17</v>
          </cell>
          <cell r="G67">
            <v>19</v>
          </cell>
          <cell r="H67">
            <v>0</v>
          </cell>
          <cell r="I67">
            <v>730</v>
          </cell>
          <cell r="J67">
            <v>20</v>
          </cell>
          <cell r="K67">
            <v>-3</v>
          </cell>
          <cell r="N67">
            <v>3.4</v>
          </cell>
          <cell r="R67">
            <v>5.5882352941176476</v>
          </cell>
          <cell r="S67">
            <v>5.5882352941176476</v>
          </cell>
          <cell r="T67">
            <v>2.2000000000000002</v>
          </cell>
          <cell r="U67">
            <v>6</v>
          </cell>
          <cell r="V67">
            <v>4.4000000000000004</v>
          </cell>
          <cell r="W67" t="str">
            <v>Заблокировать</v>
          </cell>
        </row>
        <row r="68">
          <cell r="A68" t="str">
            <v>352  Сардельки Сочинки с сыром 0,4 кг ТМ Стародворье   ПОКОМ</v>
          </cell>
          <cell r="B68" t="str">
            <v>шт</v>
          </cell>
          <cell r="C68" t="str">
            <v>Дек</v>
          </cell>
          <cell r="D68">
            <v>357</v>
          </cell>
          <cell r="E68">
            <v>49</v>
          </cell>
          <cell r="F68">
            <v>138</v>
          </cell>
          <cell r="G68">
            <v>244</v>
          </cell>
          <cell r="H68">
            <v>0.4</v>
          </cell>
          <cell r="I68">
            <v>40</v>
          </cell>
          <cell r="J68">
            <v>148</v>
          </cell>
          <cell r="K68">
            <v>-10</v>
          </cell>
          <cell r="M68">
            <v>87</v>
          </cell>
          <cell r="N68">
            <v>27.6</v>
          </cell>
          <cell r="R68">
            <v>11.992753623188404</v>
          </cell>
          <cell r="S68">
            <v>11.992753623188404</v>
          </cell>
          <cell r="T68">
            <v>47</v>
          </cell>
          <cell r="U68">
            <v>25.6</v>
          </cell>
          <cell r="V68">
            <v>32</v>
          </cell>
        </row>
        <row r="69">
          <cell r="A69" t="str">
            <v>355 Сос Молочные для завтрака ОР полиамид мгс 0,4 кг НД СК  ПОКОМ</v>
          </cell>
          <cell r="B69" t="str">
            <v>шт</v>
          </cell>
          <cell r="D69">
            <v>36</v>
          </cell>
          <cell r="F69">
            <v>36</v>
          </cell>
          <cell r="H69">
            <v>0.4</v>
          </cell>
          <cell r="I69">
            <v>40</v>
          </cell>
          <cell r="J69">
            <v>36</v>
          </cell>
          <cell r="K69">
            <v>0</v>
          </cell>
          <cell r="N69">
            <v>7.2</v>
          </cell>
          <cell r="O69">
            <v>43.2</v>
          </cell>
          <cell r="R69">
            <v>6</v>
          </cell>
          <cell r="S69">
            <v>0</v>
          </cell>
          <cell r="T69">
            <v>1.2</v>
          </cell>
          <cell r="U69">
            <v>4.8</v>
          </cell>
          <cell r="V69">
            <v>1.2</v>
          </cell>
        </row>
        <row r="70">
          <cell r="A70" t="str">
            <v>360 Колбаса варено-копченая  Сервелат Левантский ТМ Особый Рецепт  0,35 кг  ПОКОМ</v>
          </cell>
          <cell r="B70" t="str">
            <v>шт</v>
          </cell>
          <cell r="D70">
            <v>25</v>
          </cell>
          <cell r="F70">
            <v>8</v>
          </cell>
          <cell r="G70">
            <v>14</v>
          </cell>
          <cell r="H70">
            <v>0</v>
          </cell>
          <cell r="I70">
            <v>35</v>
          </cell>
          <cell r="J70">
            <v>10</v>
          </cell>
          <cell r="K70">
            <v>-2</v>
          </cell>
          <cell r="N70">
            <v>1.6</v>
          </cell>
          <cell r="R70">
            <v>8.75</v>
          </cell>
          <cell r="S70">
            <v>8.75</v>
          </cell>
          <cell r="T70">
            <v>2</v>
          </cell>
          <cell r="U70">
            <v>2.8</v>
          </cell>
          <cell r="V70">
            <v>2.6</v>
          </cell>
          <cell r="W70" t="str">
            <v>Заблокировать</v>
          </cell>
        </row>
        <row r="71">
          <cell r="A71" t="str">
            <v>365 Колбаса Балыковая ТМ Стародворские колбасы ТС Вязанка в вак  ПОКОМ</v>
          </cell>
          <cell r="B71" t="str">
            <v>кг</v>
          </cell>
          <cell r="D71">
            <v>21.533000000000001</v>
          </cell>
          <cell r="F71">
            <v>11.739000000000001</v>
          </cell>
          <cell r="G71">
            <v>9.7940000000000005</v>
          </cell>
          <cell r="H71">
            <v>1</v>
          </cell>
          <cell r="I71">
            <v>40</v>
          </cell>
          <cell r="J71">
            <v>20.881</v>
          </cell>
          <cell r="K71">
            <v>-9.1419999999999995</v>
          </cell>
          <cell r="N71">
            <v>2.3478000000000003</v>
          </cell>
          <cell r="O71">
            <v>13.684000000000001</v>
          </cell>
          <cell r="R71">
            <v>10</v>
          </cell>
          <cell r="S71">
            <v>4.1715648692392877</v>
          </cell>
          <cell r="T71">
            <v>0</v>
          </cell>
          <cell r="U71">
            <v>2.1492</v>
          </cell>
          <cell r="V71">
            <v>0</v>
          </cell>
        </row>
        <row r="72">
          <cell r="A72" t="str">
            <v>369 Колбаса Сливушка ТМ Вязанка в оболочке полиамид вес.  ПОКОМ</v>
          </cell>
          <cell r="B72" t="str">
            <v>кг</v>
          </cell>
          <cell r="C72" t="str">
            <v>Дек</v>
          </cell>
          <cell r="D72">
            <v>84.831999999999994</v>
          </cell>
          <cell r="F72">
            <v>49.892000000000003</v>
          </cell>
          <cell r="G72">
            <v>7.97</v>
          </cell>
          <cell r="H72">
            <v>1</v>
          </cell>
          <cell r="I72">
            <v>50</v>
          </cell>
          <cell r="J72">
            <v>51.892000000000003</v>
          </cell>
          <cell r="K72">
            <v>-2</v>
          </cell>
          <cell r="M72">
            <v>89.584000000000003</v>
          </cell>
          <cell r="N72">
            <v>9.9784000000000006</v>
          </cell>
          <cell r="O72">
            <v>12.208400000000012</v>
          </cell>
          <cell r="R72">
            <v>11</v>
          </cell>
          <cell r="S72">
            <v>9.7765172773190088</v>
          </cell>
          <cell r="T72">
            <v>3.8954</v>
          </cell>
          <cell r="U72">
            <v>7.2995999999999999</v>
          </cell>
          <cell r="V72">
            <v>11.342000000000001</v>
          </cell>
        </row>
        <row r="73">
          <cell r="A73" t="str">
            <v>370 Ветчина Сливушка с индейкой ТМ Вязанка в оболочке полиамид.</v>
          </cell>
          <cell r="B73" t="str">
            <v>кг</v>
          </cell>
          <cell r="C73" t="str">
            <v>Дек</v>
          </cell>
          <cell r="D73">
            <v>82.084999999999994</v>
          </cell>
          <cell r="E73">
            <v>16.36</v>
          </cell>
          <cell r="F73">
            <v>31.501000000000001</v>
          </cell>
          <cell r="G73">
            <v>46.423999999999999</v>
          </cell>
          <cell r="H73">
            <v>1</v>
          </cell>
          <cell r="I73">
            <v>50</v>
          </cell>
          <cell r="J73">
            <v>41.73</v>
          </cell>
          <cell r="K73">
            <v>-10.228999999999996</v>
          </cell>
          <cell r="M73">
            <v>20.251800000000003</v>
          </cell>
          <cell r="N73">
            <v>6.3002000000000002</v>
          </cell>
          <cell r="O73">
            <v>2.6263999999999967</v>
          </cell>
          <cell r="R73">
            <v>11</v>
          </cell>
          <cell r="S73">
            <v>10.583124345258883</v>
          </cell>
          <cell r="T73">
            <v>6.2037999999999993</v>
          </cell>
          <cell r="U73">
            <v>7.6438000000000006</v>
          </cell>
          <cell r="V73">
            <v>6.2935999999999996</v>
          </cell>
        </row>
        <row r="74">
          <cell r="A74" t="str">
            <v>371  Сосиски Сочинки Молочные 0,4 кг ТМ Стародворье  ПОКОМ</v>
          </cell>
          <cell r="B74" t="str">
            <v>шт</v>
          </cell>
          <cell r="C74" t="str">
            <v>нет</v>
          </cell>
          <cell r="D74">
            <v>469</v>
          </cell>
          <cell r="E74">
            <v>75</v>
          </cell>
          <cell r="F74">
            <v>416</v>
          </cell>
          <cell r="G74">
            <v>24</v>
          </cell>
          <cell r="H74">
            <v>0.4</v>
          </cell>
          <cell r="I74">
            <v>40</v>
          </cell>
          <cell r="J74">
            <v>430</v>
          </cell>
          <cell r="K74">
            <v>-14</v>
          </cell>
          <cell r="M74">
            <v>485.4</v>
          </cell>
          <cell r="N74">
            <v>83.2</v>
          </cell>
          <cell r="O74">
            <v>405.80000000000007</v>
          </cell>
          <cell r="R74">
            <v>11</v>
          </cell>
          <cell r="S74">
            <v>6.1225961538461533</v>
          </cell>
          <cell r="T74">
            <v>20.8</v>
          </cell>
          <cell r="U74">
            <v>63.2</v>
          </cell>
          <cell r="V74">
            <v>65.8</v>
          </cell>
        </row>
        <row r="75">
          <cell r="A75" t="str">
            <v>372  Сосиски Сочинки Сливочные 0,4 кг ТМ Стародворье  ПОКОМ</v>
          </cell>
          <cell r="B75" t="str">
            <v>шт</v>
          </cell>
          <cell r="C75" t="str">
            <v>Дек</v>
          </cell>
          <cell r="D75">
            <v>753</v>
          </cell>
          <cell r="E75">
            <v>76</v>
          </cell>
          <cell r="F75">
            <v>344</v>
          </cell>
          <cell r="G75">
            <v>377</v>
          </cell>
          <cell r="H75">
            <v>0.4</v>
          </cell>
          <cell r="I75">
            <v>40</v>
          </cell>
          <cell r="J75">
            <v>354</v>
          </cell>
          <cell r="K75">
            <v>-10</v>
          </cell>
          <cell r="M75">
            <v>208</v>
          </cell>
          <cell r="N75">
            <v>68.8</v>
          </cell>
          <cell r="O75">
            <v>171.79999999999995</v>
          </cell>
          <cell r="R75">
            <v>11</v>
          </cell>
          <cell r="S75">
            <v>8.5029069767441872</v>
          </cell>
          <cell r="T75">
            <v>96.8</v>
          </cell>
          <cell r="U75">
            <v>81.599999999999994</v>
          </cell>
          <cell r="V75">
            <v>66</v>
          </cell>
        </row>
        <row r="76">
          <cell r="A76" t="str">
            <v>376  Сардельки Сочинки с сочным окороком ТМ Стародворье полиамид мгс ф/в 0,4 кг СК3</v>
          </cell>
          <cell r="B76" t="str">
            <v>шт</v>
          </cell>
          <cell r="E76">
            <v>6</v>
          </cell>
          <cell r="F76">
            <v>6</v>
          </cell>
          <cell r="H76">
            <v>0</v>
          </cell>
          <cell r="I76" t="e">
            <v>#N/A</v>
          </cell>
          <cell r="J76">
            <v>6</v>
          </cell>
          <cell r="K76">
            <v>0</v>
          </cell>
          <cell r="N76">
            <v>1.2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381  Сардельки Сочинки 0,4кг ТМ Стародворье  ПОКОМ</v>
          </cell>
          <cell r="B77" t="str">
            <v>шт</v>
          </cell>
          <cell r="C77" t="str">
            <v>Дек</v>
          </cell>
          <cell r="D77">
            <v>231</v>
          </cell>
          <cell r="E77">
            <v>10</v>
          </cell>
          <cell r="F77">
            <v>137</v>
          </cell>
          <cell r="G77">
            <v>82</v>
          </cell>
          <cell r="H77">
            <v>0.4</v>
          </cell>
          <cell r="I77">
            <v>40</v>
          </cell>
          <cell r="J77">
            <v>149</v>
          </cell>
          <cell r="K77">
            <v>-12</v>
          </cell>
          <cell r="M77">
            <v>90.800000000000011</v>
          </cell>
          <cell r="N77">
            <v>27.4</v>
          </cell>
          <cell r="O77">
            <v>128.59999999999997</v>
          </cell>
          <cell r="R77">
            <v>11</v>
          </cell>
          <cell r="S77">
            <v>6.3065693430656946</v>
          </cell>
          <cell r="T77">
            <v>30.8</v>
          </cell>
          <cell r="U77">
            <v>27.6</v>
          </cell>
          <cell r="V77">
            <v>23.6</v>
          </cell>
        </row>
        <row r="78">
          <cell r="A78" t="str">
            <v>383 Колбаса Сочинка по-европейски с сочной грудиной ТМ Стародворье в оболочке фиброуз в ва  Поком</v>
          </cell>
          <cell r="B78" t="str">
            <v>кг</v>
          </cell>
          <cell r="D78">
            <v>601.80200000000002</v>
          </cell>
          <cell r="E78">
            <v>23.556000000000001</v>
          </cell>
          <cell r="F78">
            <v>335.31400000000002</v>
          </cell>
          <cell r="G78">
            <v>204.845</v>
          </cell>
          <cell r="H78">
            <v>1</v>
          </cell>
          <cell r="I78">
            <v>40</v>
          </cell>
          <cell r="J78">
            <v>392.55700000000002</v>
          </cell>
          <cell r="K78">
            <v>-57.242999999999995</v>
          </cell>
          <cell r="M78">
            <v>232.21539999999982</v>
          </cell>
          <cell r="N78">
            <v>67.06280000000001</v>
          </cell>
          <cell r="O78">
            <v>300.63040000000024</v>
          </cell>
          <cell r="R78">
            <v>11</v>
          </cell>
          <cell r="S78">
            <v>6.5171809110266761</v>
          </cell>
          <cell r="T78">
            <v>61.972000000000001</v>
          </cell>
          <cell r="U78">
            <v>1.1634</v>
          </cell>
          <cell r="V78">
            <v>57.972799999999992</v>
          </cell>
        </row>
        <row r="79">
          <cell r="A79" t="str">
            <v>384  Колбаса Сочинка по-фински с сочным окороком ТМ Стародворье в оболочке фиброуз в ва  Поком</v>
          </cell>
          <cell r="B79" t="str">
            <v>кг</v>
          </cell>
          <cell r="D79">
            <v>560.26800000000003</v>
          </cell>
          <cell r="E79">
            <v>38.451000000000001</v>
          </cell>
          <cell r="F79">
            <v>303.94</v>
          </cell>
          <cell r="G79">
            <v>214.31700000000001</v>
          </cell>
          <cell r="H79">
            <v>1</v>
          </cell>
          <cell r="I79">
            <v>40</v>
          </cell>
          <cell r="J79">
            <v>337.81</v>
          </cell>
          <cell r="K79">
            <v>-33.870000000000005</v>
          </cell>
          <cell r="M79">
            <v>194.09480000000002</v>
          </cell>
          <cell r="N79">
            <v>60.787999999999997</v>
          </cell>
          <cell r="O79">
            <v>260.25619999999998</v>
          </cell>
          <cell r="R79">
            <v>11</v>
          </cell>
          <cell r="S79">
            <v>6.7186253865894594</v>
          </cell>
          <cell r="T79">
            <v>59.919000000000004</v>
          </cell>
          <cell r="U79">
            <v>7.8683999999999994</v>
          </cell>
          <cell r="V79">
            <v>52.210599999999999</v>
          </cell>
        </row>
        <row r="80">
          <cell r="A80" t="str">
            <v>389 Колбаса вареная Мусульманская Халяль ТМ Вязанка Халяль оболочка вектор 0,4 кг АК.  Поком</v>
          </cell>
          <cell r="B80" t="str">
            <v>шт</v>
          </cell>
          <cell r="D80">
            <v>144</v>
          </cell>
          <cell r="E80">
            <v>23</v>
          </cell>
          <cell r="F80">
            <v>75</v>
          </cell>
          <cell r="G80">
            <v>92</v>
          </cell>
          <cell r="H80">
            <v>0.4</v>
          </cell>
          <cell r="I80">
            <v>90</v>
          </cell>
          <cell r="J80">
            <v>75</v>
          </cell>
          <cell r="K80">
            <v>0</v>
          </cell>
          <cell r="N80">
            <v>15</v>
          </cell>
          <cell r="O80">
            <v>73</v>
          </cell>
          <cell r="R80">
            <v>11</v>
          </cell>
          <cell r="S80">
            <v>6.1333333333333337</v>
          </cell>
          <cell r="T80">
            <v>0.4</v>
          </cell>
          <cell r="U80">
            <v>1</v>
          </cell>
          <cell r="V80">
            <v>0.8</v>
          </cell>
        </row>
        <row r="81">
          <cell r="A81" t="str">
            <v>390 Сосиски Восточные Халяль ТМ Вязанка в оболочке полиамид в вакуумной упаковке 0,33 кг  Поком</v>
          </cell>
          <cell r="B81" t="str">
            <v>шт</v>
          </cell>
          <cell r="D81">
            <v>90</v>
          </cell>
          <cell r="E81">
            <v>107</v>
          </cell>
          <cell r="F81">
            <v>121</v>
          </cell>
          <cell r="G81">
            <v>67</v>
          </cell>
          <cell r="H81">
            <v>0.33</v>
          </cell>
          <cell r="I81">
            <v>60</v>
          </cell>
          <cell r="J81">
            <v>130</v>
          </cell>
          <cell r="K81">
            <v>-9</v>
          </cell>
          <cell r="N81">
            <v>24.2</v>
          </cell>
          <cell r="O81">
            <v>150.79999999999998</v>
          </cell>
          <cell r="R81">
            <v>9</v>
          </cell>
          <cell r="S81">
            <v>2.7685950413223139</v>
          </cell>
          <cell r="T81">
            <v>5.2</v>
          </cell>
          <cell r="U81">
            <v>6.6</v>
          </cell>
          <cell r="V81">
            <v>7</v>
          </cell>
        </row>
        <row r="82">
          <cell r="A82" t="str">
            <v>405 Ветчины пастеризованная «Нежная с филе» Фикс.вес 0,4 п/а ТМ «Особый рецепт»  Поком</v>
          </cell>
          <cell r="B82" t="str">
            <v>шт</v>
          </cell>
          <cell r="D82">
            <v>47</v>
          </cell>
          <cell r="F82">
            <v>1</v>
          </cell>
          <cell r="G82">
            <v>46</v>
          </cell>
          <cell r="H82">
            <v>0</v>
          </cell>
          <cell r="I82">
            <v>90</v>
          </cell>
          <cell r="J82">
            <v>1</v>
          </cell>
          <cell r="K82">
            <v>0</v>
          </cell>
          <cell r="N82">
            <v>0.2</v>
          </cell>
          <cell r="R82">
            <v>230</v>
          </cell>
          <cell r="S82">
            <v>230</v>
          </cell>
          <cell r="T82">
            <v>2.6</v>
          </cell>
          <cell r="U82">
            <v>4.4000000000000004</v>
          </cell>
          <cell r="V82">
            <v>0</v>
          </cell>
          <cell r="W82" t="str">
            <v>Заблокировать</v>
          </cell>
        </row>
        <row r="83">
          <cell r="A83" t="str">
            <v>406 Ветчины Сливушка с индейкой Вязанка Фикс.вес 0,4 П/а Вязанка  Поком</v>
          </cell>
          <cell r="B83" t="str">
            <v>шт</v>
          </cell>
          <cell r="D83">
            <v>33</v>
          </cell>
          <cell r="F83">
            <v>21</v>
          </cell>
          <cell r="G83">
            <v>12</v>
          </cell>
          <cell r="H83">
            <v>0</v>
          </cell>
          <cell r="I83">
            <v>50</v>
          </cell>
          <cell r="J83">
            <v>21</v>
          </cell>
          <cell r="K83">
            <v>0</v>
          </cell>
          <cell r="N83">
            <v>4.2</v>
          </cell>
          <cell r="R83">
            <v>2.8571428571428572</v>
          </cell>
          <cell r="S83">
            <v>2.8571428571428572</v>
          </cell>
          <cell r="T83">
            <v>0.4</v>
          </cell>
          <cell r="U83">
            <v>2.4</v>
          </cell>
          <cell r="V83">
            <v>0</v>
          </cell>
          <cell r="W83" t="str">
            <v>Заблокировать</v>
          </cell>
        </row>
        <row r="84">
          <cell r="A84" t="str">
            <v>408 Вареные колбасы Сливушка Вязанка Фикс.вес 0,375 П/а Вязанка  Поком</v>
          </cell>
          <cell r="B84" t="str">
            <v>шт</v>
          </cell>
          <cell r="D84">
            <v>10</v>
          </cell>
          <cell r="F84">
            <v>8</v>
          </cell>
          <cell r="G84">
            <v>2</v>
          </cell>
          <cell r="H84">
            <v>0</v>
          </cell>
          <cell r="I84">
            <v>50</v>
          </cell>
          <cell r="J84">
            <v>8</v>
          </cell>
          <cell r="K84">
            <v>0</v>
          </cell>
          <cell r="N84">
            <v>1.6</v>
          </cell>
          <cell r="R84">
            <v>1.25</v>
          </cell>
          <cell r="S84">
            <v>1.25</v>
          </cell>
          <cell r="T84">
            <v>1.2</v>
          </cell>
          <cell r="U84">
            <v>1.4</v>
          </cell>
          <cell r="V84">
            <v>2</v>
          </cell>
          <cell r="W84" t="str">
            <v>Заблокировать</v>
          </cell>
        </row>
        <row r="85">
          <cell r="A85" t="str">
            <v>410 В/к колбасы Сервелат Запекуша с говядиной Вязанка Весовые П/а Вязанка  Поком</v>
          </cell>
          <cell r="B85" t="str">
            <v>кг</v>
          </cell>
          <cell r="D85">
            <v>36.031999999999996</v>
          </cell>
          <cell r="G85">
            <v>36.031999999999996</v>
          </cell>
          <cell r="H85">
            <v>0</v>
          </cell>
          <cell r="I85">
            <v>45</v>
          </cell>
          <cell r="K85">
            <v>0</v>
          </cell>
          <cell r="N85">
            <v>0</v>
          </cell>
          <cell r="R85" t="e">
            <v>#DIV/0!</v>
          </cell>
          <cell r="S85" t="e">
            <v>#DIV/0!</v>
          </cell>
          <cell r="T85">
            <v>2.8608000000000002</v>
          </cell>
          <cell r="U85">
            <v>0.48200000000000004</v>
          </cell>
          <cell r="V85">
            <v>0.96639999999999993</v>
          </cell>
          <cell r="W85" t="str">
            <v>Заблокировать</v>
          </cell>
        </row>
        <row r="86">
          <cell r="A86" t="str">
            <v>411 Вареные колбасы «Муромская» Весовой п/а ТМ «Зареченские»  Поком</v>
          </cell>
          <cell r="B86" t="str">
            <v>кг</v>
          </cell>
          <cell r="D86">
            <v>16.048999999999999</v>
          </cell>
          <cell r="F86">
            <v>4.5359999999999996</v>
          </cell>
          <cell r="G86">
            <v>11.513</v>
          </cell>
          <cell r="H86">
            <v>1</v>
          </cell>
          <cell r="I86">
            <v>50</v>
          </cell>
          <cell r="J86">
            <v>4.5359999999999996</v>
          </cell>
          <cell r="K86">
            <v>0</v>
          </cell>
          <cell r="N86">
            <v>0.9071999999999999</v>
          </cell>
          <cell r="R86">
            <v>12.690696649029984</v>
          </cell>
          <cell r="S86">
            <v>12.690696649029984</v>
          </cell>
          <cell r="T86">
            <v>0</v>
          </cell>
          <cell r="U86">
            <v>1.2116</v>
          </cell>
          <cell r="V86">
            <v>0.40560000000000002</v>
          </cell>
        </row>
        <row r="87">
          <cell r="A87" t="str">
            <v>412 Вареные колбасы «Молочная с нежным филе» Фикс.вес 0,4 кг п/а ТМ «Особый рецепт»  Поком</v>
          </cell>
          <cell r="B87" t="str">
            <v>шт</v>
          </cell>
          <cell r="D87">
            <v>38</v>
          </cell>
          <cell r="F87">
            <v>11</v>
          </cell>
          <cell r="G87">
            <v>27</v>
          </cell>
          <cell r="H87">
            <v>0</v>
          </cell>
          <cell r="I87">
            <v>90</v>
          </cell>
          <cell r="J87">
            <v>11</v>
          </cell>
          <cell r="K87">
            <v>0</v>
          </cell>
          <cell r="N87">
            <v>2.2000000000000002</v>
          </cell>
          <cell r="R87">
            <v>12.272727272727272</v>
          </cell>
          <cell r="S87">
            <v>12.272727272727272</v>
          </cell>
          <cell r="T87">
            <v>0.4</v>
          </cell>
          <cell r="U87">
            <v>2</v>
          </cell>
          <cell r="V87">
            <v>0</v>
          </cell>
          <cell r="W87" t="str">
            <v>Заблокировать</v>
          </cell>
        </row>
        <row r="88">
          <cell r="A88" t="str">
            <v>413 Вареные колбасы пастеризованн «Стародворская без шпика» Фикс.вес 0,4 п/а ТМ «Стародворье»  Поком</v>
          </cell>
          <cell r="B88" t="str">
            <v>шт</v>
          </cell>
          <cell r="D88">
            <v>30</v>
          </cell>
          <cell r="G88">
            <v>30</v>
          </cell>
          <cell r="H88">
            <v>0</v>
          </cell>
          <cell r="I88">
            <v>90</v>
          </cell>
          <cell r="K88">
            <v>0</v>
          </cell>
          <cell r="N88">
            <v>0</v>
          </cell>
          <cell r="R88" t="e">
            <v>#DIV/0!</v>
          </cell>
          <cell r="S88" t="e">
            <v>#DIV/0!</v>
          </cell>
          <cell r="T88">
            <v>0</v>
          </cell>
          <cell r="U88">
            <v>0</v>
          </cell>
          <cell r="V88">
            <v>0</v>
          </cell>
          <cell r="W88" t="str">
            <v>Заблокировать</v>
          </cell>
        </row>
        <row r="89">
          <cell r="A89" t="str">
            <v>414 Вареные колбасы Молочная По-стародворски Фирменная Фикс.вес 0,5 П/а Стародворье  Поком</v>
          </cell>
          <cell r="B89" t="str">
            <v>шт</v>
          </cell>
          <cell r="E89">
            <v>10</v>
          </cell>
          <cell r="F89">
            <v>10</v>
          </cell>
          <cell r="H89">
            <v>0</v>
          </cell>
          <cell r="I89" t="e">
            <v>#N/A</v>
          </cell>
          <cell r="J89">
            <v>10</v>
          </cell>
          <cell r="K89">
            <v>0</v>
          </cell>
          <cell r="N89">
            <v>2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415 Вареные колбасы Докторская ГОСТ Золоченная в печи Весовые ц/о в/у Стародворье  Поком</v>
          </cell>
          <cell r="B90" t="str">
            <v>кг</v>
          </cell>
          <cell r="D90">
            <v>42.497999999999998</v>
          </cell>
          <cell r="G90">
            <v>42.497999999999998</v>
          </cell>
          <cell r="H90">
            <v>0</v>
          </cell>
          <cell r="I90">
            <v>35</v>
          </cell>
          <cell r="K90">
            <v>0</v>
          </cell>
          <cell r="N90">
            <v>0</v>
          </cell>
          <cell r="R90" t="e">
            <v>#DIV/0!</v>
          </cell>
          <cell r="S90" t="e">
            <v>#DIV/0!</v>
          </cell>
          <cell r="T90">
            <v>2.4396</v>
          </cell>
          <cell r="U90">
            <v>2.6993999999999998</v>
          </cell>
          <cell r="V90">
            <v>0</v>
          </cell>
          <cell r="W90" t="str">
            <v>Заблокировать</v>
          </cell>
        </row>
        <row r="91">
          <cell r="A91" t="str">
            <v>416 Вареные колбасы Докторская стародворская Золоченная в печи Весовые ц/о в/у Стародворье  Поком</v>
          </cell>
          <cell r="B91" t="str">
            <v>кг</v>
          </cell>
          <cell r="D91">
            <v>42.945</v>
          </cell>
          <cell r="G91">
            <v>42.945</v>
          </cell>
          <cell r="H91">
            <v>0</v>
          </cell>
          <cell r="I91">
            <v>35</v>
          </cell>
          <cell r="K91">
            <v>0</v>
          </cell>
          <cell r="N91">
            <v>0</v>
          </cell>
          <cell r="R91" t="e">
            <v>#DIV/0!</v>
          </cell>
          <cell r="S91" t="e">
            <v>#DIV/0!</v>
          </cell>
          <cell r="T91">
            <v>0</v>
          </cell>
          <cell r="U91">
            <v>0</v>
          </cell>
          <cell r="V91">
            <v>0</v>
          </cell>
          <cell r="W91" t="str">
            <v>Заблокировать</v>
          </cell>
        </row>
        <row r="92">
          <cell r="A92" t="str">
            <v>418 С/к колбасы Мини-салями во вкусом бекона Ядрена копоть Фикс.вес 0,05 б/о Ядрена копоть  Поком</v>
          </cell>
          <cell r="B92" t="str">
            <v>шт</v>
          </cell>
          <cell r="D92">
            <v>41</v>
          </cell>
          <cell r="F92">
            <v>14</v>
          </cell>
          <cell r="G92">
            <v>27</v>
          </cell>
          <cell r="H92">
            <v>0</v>
          </cell>
          <cell r="I92">
            <v>120</v>
          </cell>
          <cell r="J92">
            <v>14</v>
          </cell>
          <cell r="K92">
            <v>0</v>
          </cell>
          <cell r="N92">
            <v>2.8</v>
          </cell>
          <cell r="R92">
            <v>9.6428571428571441</v>
          </cell>
          <cell r="S92">
            <v>9.6428571428571441</v>
          </cell>
          <cell r="T92">
            <v>2.4</v>
          </cell>
          <cell r="U92">
            <v>2.4</v>
          </cell>
          <cell r="V92">
            <v>1.4</v>
          </cell>
          <cell r="W92" t="str">
            <v>Заблокировать</v>
          </cell>
        </row>
        <row r="93">
          <cell r="A93" t="str">
            <v>419 Паштеты «Любительский ГОСТ» Фикс.вес 0,1 ТМ «Стародворье»  Поком</v>
          </cell>
          <cell r="B93" t="str">
            <v>шт</v>
          </cell>
          <cell r="D93">
            <v>2</v>
          </cell>
          <cell r="H93">
            <v>0</v>
          </cell>
          <cell r="I93">
            <v>730</v>
          </cell>
          <cell r="K93">
            <v>0</v>
          </cell>
          <cell r="N93">
            <v>0</v>
          </cell>
          <cell r="R93" t="e">
            <v>#DIV/0!</v>
          </cell>
          <cell r="S93" t="e">
            <v>#DIV/0!</v>
          </cell>
          <cell r="T93">
            <v>2.2000000000000002</v>
          </cell>
          <cell r="U93">
            <v>2</v>
          </cell>
          <cell r="V93">
            <v>7.8</v>
          </cell>
          <cell r="W93" t="str">
            <v>Заблокировать</v>
          </cell>
        </row>
        <row r="94">
          <cell r="A94" t="str">
            <v>420 Паштеты «Печеночный с морковью ГОСТ» Фикс.вес 0,1 ТМ «Стародворье»  Поком</v>
          </cell>
          <cell r="B94" t="str">
            <v>шт</v>
          </cell>
          <cell r="D94">
            <v>22</v>
          </cell>
          <cell r="F94">
            <v>10</v>
          </cell>
          <cell r="G94">
            <v>12</v>
          </cell>
          <cell r="H94">
            <v>0</v>
          </cell>
          <cell r="I94">
            <v>730</v>
          </cell>
          <cell r="J94">
            <v>20</v>
          </cell>
          <cell r="K94">
            <v>-10</v>
          </cell>
          <cell r="N94">
            <v>2</v>
          </cell>
          <cell r="R94">
            <v>6</v>
          </cell>
          <cell r="S94">
            <v>6</v>
          </cell>
          <cell r="T94">
            <v>2.2000000000000002</v>
          </cell>
          <cell r="U94">
            <v>2</v>
          </cell>
          <cell r="V94">
            <v>3.4</v>
          </cell>
          <cell r="W94" t="str">
            <v>Заблокировать</v>
          </cell>
        </row>
        <row r="95">
          <cell r="A95" t="str">
            <v>421 Сардельки Сливушки #минидельки ТМ Вязанка айпил мгс ф/в 0,33 кг  Поком</v>
          </cell>
          <cell r="B95" t="str">
            <v>шт</v>
          </cell>
          <cell r="D95">
            <v>24</v>
          </cell>
          <cell r="F95">
            <v>24</v>
          </cell>
          <cell r="H95">
            <v>0.33</v>
          </cell>
          <cell r="I95">
            <v>40</v>
          </cell>
          <cell r="J95">
            <v>24</v>
          </cell>
          <cell r="K95">
            <v>0</v>
          </cell>
          <cell r="M95">
            <v>7.1999999999999993</v>
          </cell>
          <cell r="N95">
            <v>4.8</v>
          </cell>
          <cell r="O95">
            <v>31.2</v>
          </cell>
          <cell r="R95">
            <v>8</v>
          </cell>
          <cell r="S95">
            <v>1.5</v>
          </cell>
          <cell r="T95">
            <v>1.2</v>
          </cell>
          <cell r="U95">
            <v>2.4</v>
          </cell>
          <cell r="V95">
            <v>2.4</v>
          </cell>
        </row>
        <row r="96">
          <cell r="A96" t="str">
            <v>422 Сардельки «Сливушки с сыром #минидельки» ф/в 0,33 айпил ТМ «Вязанка»  Поком</v>
          </cell>
          <cell r="B96" t="str">
            <v>шт</v>
          </cell>
          <cell r="D96">
            <v>31</v>
          </cell>
          <cell r="F96">
            <v>21</v>
          </cell>
          <cell r="G96">
            <v>10</v>
          </cell>
          <cell r="H96">
            <v>0.33</v>
          </cell>
          <cell r="I96">
            <v>40</v>
          </cell>
          <cell r="J96">
            <v>37</v>
          </cell>
          <cell r="K96">
            <v>-16</v>
          </cell>
          <cell r="N96">
            <v>4.2</v>
          </cell>
          <cell r="O96">
            <v>23.6</v>
          </cell>
          <cell r="R96">
            <v>8</v>
          </cell>
          <cell r="S96">
            <v>2.3809523809523809</v>
          </cell>
          <cell r="T96">
            <v>1.2</v>
          </cell>
          <cell r="U96">
            <v>3.6</v>
          </cell>
          <cell r="V96">
            <v>2.2000000000000002</v>
          </cell>
        </row>
        <row r="97">
          <cell r="A97" t="str">
            <v>423 Сосиски «Сливушки с сыром» ф/в 0,3 п/а ТМ «Вязанка»  Поком</v>
          </cell>
          <cell r="B97" t="str">
            <v>шт</v>
          </cell>
          <cell r="D97">
            <v>24</v>
          </cell>
          <cell r="F97">
            <v>14</v>
          </cell>
          <cell r="G97">
            <v>6</v>
          </cell>
          <cell r="H97">
            <v>0.3</v>
          </cell>
          <cell r="I97">
            <v>40</v>
          </cell>
          <cell r="J97">
            <v>14</v>
          </cell>
          <cell r="K97">
            <v>0</v>
          </cell>
          <cell r="M97">
            <v>6</v>
          </cell>
          <cell r="N97">
            <v>2.8</v>
          </cell>
          <cell r="O97">
            <v>16</v>
          </cell>
          <cell r="R97">
            <v>10</v>
          </cell>
          <cell r="S97">
            <v>4.2857142857142856</v>
          </cell>
          <cell r="T97">
            <v>1.2</v>
          </cell>
          <cell r="U97">
            <v>2.4</v>
          </cell>
          <cell r="V97">
            <v>2</v>
          </cell>
        </row>
        <row r="98">
          <cell r="A98" t="str">
            <v>424 Сосиски Сливочные Вязанка Сливушки Весовые П/а мгс Вязанка  Поком</v>
          </cell>
          <cell r="B98" t="str">
            <v>кг</v>
          </cell>
          <cell r="E98">
            <v>68.516000000000005</v>
          </cell>
          <cell r="F98">
            <v>13.653</v>
          </cell>
          <cell r="G98">
            <v>54.863</v>
          </cell>
          <cell r="H98">
            <v>0</v>
          </cell>
          <cell r="I98">
            <v>45</v>
          </cell>
          <cell r="J98">
            <v>16.395</v>
          </cell>
          <cell r="K98">
            <v>-2.7419999999999991</v>
          </cell>
          <cell r="M98">
            <v>4.4863999999999997</v>
          </cell>
          <cell r="N98">
            <v>2.7305999999999999</v>
          </cell>
          <cell r="R98">
            <v>21.734930052003225</v>
          </cell>
          <cell r="S98">
            <v>21.734930052003225</v>
          </cell>
          <cell r="T98">
            <v>0</v>
          </cell>
          <cell r="U98">
            <v>0</v>
          </cell>
          <cell r="V98">
            <v>0.56079999999999997</v>
          </cell>
          <cell r="W98" t="str">
            <v>то же  что и 017  Сосиски Вязанка Сливочные, Вязанка амицел ВЕС.ПОКОМ</v>
          </cell>
        </row>
        <row r="99">
          <cell r="A99" t="str">
            <v>425 Сосиски «Сочные без свинины» Весовые ТМ «Особый рецепт» 1,3 кг  Поком</v>
          </cell>
          <cell r="B99" t="str">
            <v>кг</v>
          </cell>
          <cell r="D99">
            <v>35.725999999999999</v>
          </cell>
          <cell r="F99">
            <v>12.448</v>
          </cell>
          <cell r="G99">
            <v>22.026</v>
          </cell>
          <cell r="H99">
            <v>0</v>
          </cell>
          <cell r="I99">
            <v>40</v>
          </cell>
          <cell r="J99">
            <v>13.691000000000001</v>
          </cell>
          <cell r="K99">
            <v>-1.2430000000000003</v>
          </cell>
          <cell r="N99">
            <v>2.4896000000000003</v>
          </cell>
          <cell r="R99">
            <v>8.8472043701799468</v>
          </cell>
          <cell r="S99">
            <v>8.8472043701799468</v>
          </cell>
          <cell r="T99">
            <v>1.6620000000000001</v>
          </cell>
          <cell r="U99">
            <v>3.1494</v>
          </cell>
          <cell r="V99">
            <v>1.3328</v>
          </cell>
          <cell r="W99" t="str">
            <v>Заблокировать</v>
          </cell>
        </row>
        <row r="100">
          <cell r="A100" t="str">
            <v>427 Колбаса вареная Молокуша ТМ Вязанка в оболочке полиамид 0,4 кг.  Поком</v>
          </cell>
          <cell r="B100" t="str">
            <v>шт</v>
          </cell>
          <cell r="D100">
            <v>40</v>
          </cell>
          <cell r="F100">
            <v>13</v>
          </cell>
          <cell r="G100">
            <v>27</v>
          </cell>
          <cell r="H100">
            <v>0.4</v>
          </cell>
          <cell r="I100">
            <v>50</v>
          </cell>
          <cell r="J100">
            <v>13</v>
          </cell>
          <cell r="K100">
            <v>0</v>
          </cell>
          <cell r="N100">
            <v>2.6</v>
          </cell>
          <cell r="O100">
            <v>1.6000000000000014</v>
          </cell>
          <cell r="R100">
            <v>11</v>
          </cell>
          <cell r="S100">
            <v>10.384615384615385</v>
          </cell>
          <cell r="T100">
            <v>0</v>
          </cell>
          <cell r="U100">
            <v>0</v>
          </cell>
          <cell r="V100">
            <v>0</v>
          </cell>
        </row>
        <row r="101">
          <cell r="A101" t="str">
            <v>439 Колбаса Баварушка 130г Балыкбургская с мраморным балыком с/в  Поком</v>
          </cell>
          <cell r="B101" t="str">
            <v>шт</v>
          </cell>
          <cell r="D101">
            <v>28</v>
          </cell>
          <cell r="F101">
            <v>22</v>
          </cell>
          <cell r="G101">
            <v>4</v>
          </cell>
          <cell r="H101">
            <v>0.13</v>
          </cell>
          <cell r="I101">
            <v>150</v>
          </cell>
          <cell r="J101">
            <v>22</v>
          </cell>
          <cell r="K101">
            <v>0</v>
          </cell>
          <cell r="N101">
            <v>4.4000000000000004</v>
          </cell>
          <cell r="O101">
            <v>26.800000000000004</v>
          </cell>
          <cell r="R101">
            <v>7</v>
          </cell>
          <cell r="S101">
            <v>0.90909090909090906</v>
          </cell>
          <cell r="T101">
            <v>0</v>
          </cell>
          <cell r="U101">
            <v>2</v>
          </cell>
          <cell r="V101">
            <v>0.8</v>
          </cell>
        </row>
        <row r="102">
          <cell r="A102" t="str">
            <v>440 Колбаса Стародворье 450г Сочинка с сочным окороком вар  Поком</v>
          </cell>
          <cell r="B102" t="str">
            <v>шт</v>
          </cell>
          <cell r="D102">
            <v>12</v>
          </cell>
          <cell r="F102">
            <v>5</v>
          </cell>
          <cell r="G102">
            <v>7</v>
          </cell>
          <cell r="H102">
            <v>0.45</v>
          </cell>
          <cell r="I102">
            <v>55</v>
          </cell>
          <cell r="J102">
            <v>5</v>
          </cell>
          <cell r="K102">
            <v>0</v>
          </cell>
          <cell r="N102">
            <v>1</v>
          </cell>
          <cell r="O102">
            <v>4</v>
          </cell>
          <cell r="R102">
            <v>11</v>
          </cell>
          <cell r="S102">
            <v>7</v>
          </cell>
          <cell r="T102">
            <v>0</v>
          </cell>
          <cell r="U102">
            <v>1.2</v>
          </cell>
          <cell r="V102">
            <v>0</v>
          </cell>
        </row>
        <row r="103">
          <cell r="A103" t="str">
            <v>442 Сосиски Вязанка 450г Молокуши Молочные газ/ср  Поком</v>
          </cell>
          <cell r="B103" t="str">
            <v>шт</v>
          </cell>
          <cell r="E103">
            <v>18</v>
          </cell>
          <cell r="F103">
            <v>18</v>
          </cell>
          <cell r="H103">
            <v>0</v>
          </cell>
          <cell r="I103">
            <v>45</v>
          </cell>
          <cell r="J103">
            <v>18</v>
          </cell>
          <cell r="K103">
            <v>0</v>
          </cell>
          <cell r="M103">
            <v>28.8</v>
          </cell>
          <cell r="N103">
            <v>3.6</v>
          </cell>
          <cell r="R103">
            <v>8</v>
          </cell>
          <cell r="S103">
            <v>8</v>
          </cell>
          <cell r="T103">
            <v>0</v>
          </cell>
          <cell r="U103">
            <v>2.4</v>
          </cell>
          <cell r="V103">
            <v>3.6</v>
          </cell>
          <cell r="W103" t="str">
            <v>то же что и 030  Сосиски Вязанка Молочные, Вязанка вискофан МГС, 0.45кг, ПОКОМ</v>
          </cell>
        </row>
        <row r="104">
          <cell r="A104" t="str">
            <v>443 Сосиски Вязанка 450г Сливушки Сливочные газ/ср  Поком</v>
          </cell>
          <cell r="B104" t="str">
            <v>шт</v>
          </cell>
          <cell r="E104">
            <v>18</v>
          </cell>
          <cell r="F104">
            <v>18</v>
          </cell>
          <cell r="H104">
            <v>0</v>
          </cell>
          <cell r="I104" t="e">
            <v>#N/A</v>
          </cell>
          <cell r="J104">
            <v>18</v>
          </cell>
          <cell r="K104">
            <v>0</v>
          </cell>
          <cell r="N104">
            <v>3.6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2.4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  <cell r="D105">
            <v>24.416</v>
          </cell>
          <cell r="F105">
            <v>8.2560000000000002</v>
          </cell>
          <cell r="G105">
            <v>16.16</v>
          </cell>
          <cell r="H105">
            <v>1</v>
          </cell>
          <cell r="I105">
            <v>40</v>
          </cell>
          <cell r="J105">
            <v>10.978999999999999</v>
          </cell>
          <cell r="K105">
            <v>-2.722999999999999</v>
          </cell>
          <cell r="N105">
            <v>1.6512</v>
          </cell>
          <cell r="O105">
            <v>2.0031999999999996</v>
          </cell>
          <cell r="R105">
            <v>11</v>
          </cell>
          <cell r="S105">
            <v>9.7868217054263571</v>
          </cell>
          <cell r="T105">
            <v>0</v>
          </cell>
          <cell r="U105">
            <v>2.4550000000000001</v>
          </cell>
          <cell r="V105">
            <v>0.81720000000000004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  <cell r="D106">
            <v>312</v>
          </cell>
          <cell r="H106">
            <v>0.35</v>
          </cell>
          <cell r="I106">
            <v>40</v>
          </cell>
          <cell r="K106">
            <v>0</v>
          </cell>
          <cell r="N106">
            <v>0</v>
          </cell>
          <cell r="O106">
            <v>0</v>
          </cell>
          <cell r="R106" t="e">
            <v>#DIV/0!</v>
          </cell>
          <cell r="S106" t="e">
            <v>#DIV/0!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451 Сосиски «Баварские» Фикс.вес 0,35 П/а ТМ «Стародворье»  Поком</v>
          </cell>
          <cell r="B107" t="str">
            <v>шт</v>
          </cell>
          <cell r="E107">
            <v>312</v>
          </cell>
          <cell r="F107">
            <v>3</v>
          </cell>
          <cell r="G107">
            <v>309</v>
          </cell>
          <cell r="H107">
            <v>0.35</v>
          </cell>
          <cell r="I107">
            <v>45</v>
          </cell>
          <cell r="J107">
            <v>1</v>
          </cell>
          <cell r="K107">
            <v>2</v>
          </cell>
          <cell r="N107">
            <v>0.6</v>
          </cell>
          <cell r="R107">
            <v>515</v>
          </cell>
          <cell r="S107">
            <v>515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БОНУС_096  Сосиски Баварские,  0.42кг,ПОКОМ</v>
          </cell>
          <cell r="B108" t="str">
            <v>шт</v>
          </cell>
          <cell r="D108">
            <v>10</v>
          </cell>
          <cell r="E108">
            <v>312</v>
          </cell>
          <cell r="F108">
            <v>2</v>
          </cell>
          <cell r="G108">
            <v>310</v>
          </cell>
          <cell r="H108">
            <v>0</v>
          </cell>
          <cell r="I108">
            <v>0</v>
          </cell>
          <cell r="J108">
            <v>2</v>
          </cell>
          <cell r="K108">
            <v>0</v>
          </cell>
          <cell r="N108">
            <v>0.4</v>
          </cell>
          <cell r="R108">
            <v>775</v>
          </cell>
          <cell r="S108">
            <v>775</v>
          </cell>
          <cell r="T108">
            <v>1.6</v>
          </cell>
          <cell r="U108">
            <v>27.2</v>
          </cell>
          <cell r="V108">
            <v>7.8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47</v>
          </cell>
          <cell r="G109">
            <v>47</v>
          </cell>
          <cell r="H109">
            <v>0</v>
          </cell>
          <cell r="I109">
            <v>0</v>
          </cell>
          <cell r="K109">
            <v>0</v>
          </cell>
          <cell r="N109">
            <v>0</v>
          </cell>
          <cell r="R109" t="e">
            <v>#DIV/0!</v>
          </cell>
          <cell r="S109" t="e">
            <v>#DIV/0!</v>
          </cell>
          <cell r="T109">
            <v>6.0213999999999999</v>
          </cell>
          <cell r="U109">
            <v>6.2107999999999999</v>
          </cell>
          <cell r="V109">
            <v>1.4121999999999999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18.934999999999999</v>
          </cell>
          <cell r="G110">
            <v>18.934999999999999</v>
          </cell>
          <cell r="H110">
            <v>0</v>
          </cell>
          <cell r="I110">
            <v>0</v>
          </cell>
          <cell r="K110">
            <v>0</v>
          </cell>
          <cell r="N110">
            <v>0</v>
          </cell>
          <cell r="R110" t="e">
            <v>#DIV/0!</v>
          </cell>
          <cell r="S110" t="e">
            <v>#DIV/0!</v>
          </cell>
          <cell r="T110">
            <v>2.2484000000000002</v>
          </cell>
          <cell r="U110">
            <v>4.4703999999999997</v>
          </cell>
          <cell r="V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  <cell r="D1">
            <v>31649.431</v>
          </cell>
        </row>
        <row r="2">
          <cell r="A2" t="str">
            <v>ПОКОМ Логистический Партнер</v>
          </cell>
          <cell r="D2">
            <v>31649.431</v>
          </cell>
        </row>
        <row r="3">
          <cell r="A3" t="str">
            <v>Вязанка Логистический Партнер(Кг)</v>
          </cell>
          <cell r="D3">
            <v>1070.797</v>
          </cell>
        </row>
        <row r="4">
          <cell r="A4" t="str">
            <v>005  Колбаса Докторская ГОСТ, Вязанка вектор,ВЕС. ПОКОМ</v>
          </cell>
          <cell r="D4">
            <v>125.503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5.8</v>
          </cell>
        </row>
        <row r="6">
          <cell r="A6" t="str">
            <v>016  Сосиски Вязанка Молочные, Вязанка вискофан  ВЕС.ПОКОМ</v>
          </cell>
          <cell r="D6">
            <v>128.892</v>
          </cell>
        </row>
        <row r="7">
          <cell r="A7" t="str">
            <v>017  Сосиски Вязанка Сливочные, Вязанка амицел ВЕС.ПОКОМ</v>
          </cell>
          <cell r="D7">
            <v>172.74799999999999</v>
          </cell>
        </row>
        <row r="8">
          <cell r="A8" t="str">
            <v>312  Ветчина Филейская ТМ Вязанка ТС Столичная ВЕС  ПОКОМ</v>
          </cell>
          <cell r="D8">
            <v>145.19399999999999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179.03399999999999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112.458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0.90500000000000003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102.752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61.363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24.861000000000001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8.4329999999999998</v>
          </cell>
        </row>
        <row r="16">
          <cell r="A16" t="str">
            <v>444 Сосиски Вязанка Молокуши вес  Поком</v>
          </cell>
          <cell r="D16">
            <v>2.8540000000000001</v>
          </cell>
        </row>
        <row r="17">
          <cell r="A17" t="str">
            <v>Вязанка Логистический Партнер(Шт)</v>
          </cell>
          <cell r="D17">
            <v>392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138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4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91</v>
          </cell>
        </row>
        <row r="23">
          <cell r="A23" t="str">
            <v>390 Сосиски Восточные Халяль ТМ Вязанка в оболочке полиамид в вакуумной упаковке 0,33 кг  Поком</v>
          </cell>
          <cell r="D23">
            <v>54</v>
          </cell>
        </row>
        <row r="24">
          <cell r="A24" t="str">
            <v>405 Ветчины пастеризованная «Нежная с филе» Фикс.вес 0,4 п/а ТМ «Особый рецепт»  Поком</v>
          </cell>
          <cell r="D24">
            <v>10</v>
          </cell>
        </row>
        <row r="25">
          <cell r="A25" t="str">
            <v>406 Ветчины Сливушка с индейкой Вязанка Фикс.вес 0,4 П/а Вязанка  Поком</v>
          </cell>
          <cell r="D25">
            <v>10</v>
          </cell>
        </row>
        <row r="26">
          <cell r="A26" t="str">
            <v>408 Вареные колбасы Сливушка Вязанка Фикс.вес 0,375 П/а Вязанка  Поком</v>
          </cell>
          <cell r="D26">
            <v>1</v>
          </cell>
        </row>
        <row r="27">
          <cell r="A27" t="str">
            <v>409 Вареные колбасы Молокуша Вязанка Фикс.вес 0,4 п/а Вязанка  Поком</v>
          </cell>
          <cell r="D27">
            <v>20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9</v>
          </cell>
        </row>
        <row r="29">
          <cell r="A29" t="str">
            <v>422 Сардельки «Сливушки с сыром #минидельки» ф/в 0,33 айпил ТМ «Вязанка»  Поком</v>
          </cell>
        </row>
        <row r="30">
          <cell r="A30" t="str">
            <v>423 Сосиски «Сливушки с сыром» ф/в 0,3 п/а ТМ «Вязанка»  Поком</v>
          </cell>
          <cell r="D30">
            <v>11</v>
          </cell>
        </row>
        <row r="31">
          <cell r="A31" t="str">
            <v>427 Колбаса вареная Молокуша ТМ Вязанка в оболочке полиамид 0,4 кг.  Поком</v>
          </cell>
          <cell r="D31">
            <v>4</v>
          </cell>
        </row>
        <row r="32">
          <cell r="A32" t="str">
            <v>443 Сосиски Вязанка 450г Сливушки Сливочные газ/ср  Поком</v>
          </cell>
          <cell r="D32">
            <v>6</v>
          </cell>
        </row>
        <row r="33">
          <cell r="A33" t="str">
            <v>Логистический Партнер кг</v>
          </cell>
          <cell r="D33">
            <v>13011.334000000001</v>
          </cell>
        </row>
        <row r="34">
          <cell r="A34" t="str">
            <v>200  Ветчина Дугушка ТМ Стародворье, вектор в/у    ПОКОМ</v>
          </cell>
          <cell r="D34">
            <v>138.06200000000001</v>
          </cell>
        </row>
        <row r="35">
          <cell r="A35" t="str">
            <v>201  Ветчина Нежная ТМ Особый рецепт, (2,5кг), ПОКОМ</v>
          </cell>
          <cell r="D35">
            <v>2994.7869999999998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1.766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26.381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D38">
            <v>24.635999999999999</v>
          </cell>
        </row>
        <row r="39">
          <cell r="A39" t="str">
            <v>219  Колбаса Докторская Особая ТМ Особый рецепт, ВЕС  ПОКОМ</v>
          </cell>
          <cell r="D39">
            <v>2062.2759999999998</v>
          </cell>
        </row>
        <row r="40">
          <cell r="A40" t="str">
            <v>225  Колбаса Дугушка со шпиком, ВЕС, ТМ Стародворье   ПОКОМ</v>
          </cell>
          <cell r="D40">
            <v>72.287999999999997</v>
          </cell>
        </row>
        <row r="41">
          <cell r="A41" t="str">
            <v>229  Колбаса Молочная Дугушка, в/у, ВЕС, ТМ Стародворье   ПОКОМ</v>
          </cell>
          <cell r="D41">
            <v>95.664000000000001</v>
          </cell>
        </row>
        <row r="42">
          <cell r="A42" t="str">
            <v>230  Колбаса Молочная Особая ТМ Особый рецепт, п/а, ВЕС. ПОКОМ</v>
          </cell>
          <cell r="D42">
            <v>2339.1979999999999</v>
          </cell>
        </row>
        <row r="43">
          <cell r="A43" t="str">
            <v>235  Колбаса Особая ТМ Особый рецепт, ВЕС, ТМ Стародворье ПОКОМ</v>
          </cell>
          <cell r="D43">
            <v>1969.79</v>
          </cell>
        </row>
        <row r="44">
          <cell r="A44" t="str">
            <v>236  Колбаса Рубленая ЗАПЕЧ. Дугушка ТМ Стародворье, вектор, в/к    ПОКОМ</v>
          </cell>
          <cell r="D44">
            <v>195.453</v>
          </cell>
        </row>
        <row r="45">
          <cell r="A45" t="str">
            <v>239  Колбаса Салями запеч Дугушка, оболочка вектор, ВЕС, ТМ Стародворье  ПОКОМ</v>
          </cell>
          <cell r="D45">
            <v>87.87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100.822</v>
          </cell>
        </row>
        <row r="47">
          <cell r="A47" t="str">
            <v>248  Сардельки Сочные ТМ Особый рецепт,   ПОКОМ</v>
          </cell>
          <cell r="D47">
            <v>227.19</v>
          </cell>
        </row>
        <row r="48">
          <cell r="A48" t="str">
            <v>250  Сардельки стародворские с говядиной в обол. NDX, ВЕС. ПОКОМ</v>
          </cell>
          <cell r="D48">
            <v>209.25700000000001</v>
          </cell>
        </row>
        <row r="49">
          <cell r="A49" t="str">
            <v>254  Сосиски Датские, ВЕС, ТМ КОЛБАСНЫЙ СТАНДАРТ ПОКОМ</v>
          </cell>
          <cell r="D49">
            <v>54.387</v>
          </cell>
        </row>
        <row r="50">
          <cell r="A50" t="str">
            <v>255  Сосиски Молочные для завтрака ТМ Особый рецепт, п/а МГС, ВЕС, ТМ Стародворье  ПОКОМ</v>
          </cell>
          <cell r="D50">
            <v>43.481999999999999</v>
          </cell>
        </row>
        <row r="51">
          <cell r="A51" t="str">
            <v>257  Сосиски Молочные оригинальные ТМ Особый рецепт, ВЕС.   ПОКОМ</v>
          </cell>
          <cell r="D51">
            <v>113.43899999999999</v>
          </cell>
        </row>
        <row r="52">
          <cell r="A52" t="str">
            <v>265  Колбаса Балыкбургская, ВЕС, ТМ Баварушка  ПОКОМ</v>
          </cell>
          <cell r="D52">
            <v>662.56600000000003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390.01900000000001</v>
          </cell>
        </row>
        <row r="54">
          <cell r="A54" t="str">
            <v>315 Колбаса Нежная ТМ Зареченские ТС Зареченские продукты в оболочкНТУ.  изделие вар  ПОКОМ</v>
          </cell>
          <cell r="D54">
            <v>44.429000000000002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D55">
            <v>250.303</v>
          </cell>
        </row>
        <row r="56">
          <cell r="A56" t="str">
            <v>321 Сосиски Сочинки по-баварски с сыром ТМ Стародворье в оболочке  ПОКОМ</v>
          </cell>
          <cell r="D56">
            <v>4.258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402.91899999999998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388.14</v>
          </cell>
        </row>
        <row r="59">
          <cell r="A59" t="str">
            <v>411 Вареные колбасы «Муромская» Весовой п/а ТМ «Зареченские»  Поком</v>
          </cell>
          <cell r="D59">
            <v>11.513</v>
          </cell>
        </row>
        <row r="60">
          <cell r="A60" t="str">
            <v>415 Вареные колбасы Докторская ГОСТ Золоченная в печи Весовые ц/о в/у Стародворье  Поком</v>
          </cell>
          <cell r="D60">
            <v>21.780999999999999</v>
          </cell>
        </row>
        <row r="61">
          <cell r="A61" t="str">
            <v>416 Вареные колбасы Докторская стародворская Золоченная в печи Весовые ц/о в/у Стародворье  Поком</v>
          </cell>
          <cell r="D61">
            <v>15.028</v>
          </cell>
        </row>
        <row r="62">
          <cell r="A62" t="str">
            <v>425 Сосиски «Сочные без свинины» Весовые ТМ «Особый рецепт» 1,3 кг  Поком</v>
          </cell>
          <cell r="D62">
            <v>14.827999999999999</v>
          </cell>
        </row>
        <row r="63">
          <cell r="A63" t="str">
            <v>441 Колбаса Стародворье Докторская стародворская Бордо вар п/а вес  Поком</v>
          </cell>
          <cell r="D63">
            <v>6.6</v>
          </cell>
        </row>
        <row r="64">
          <cell r="A64" t="str">
            <v>445 Сосиски Стародворье Сочинки Молочные п/а вес  Поком</v>
          </cell>
          <cell r="D64">
            <v>13.582000000000001</v>
          </cell>
        </row>
        <row r="65">
          <cell r="A65" t="str">
            <v>БОНУС_229  Колбаса Молочная Дугушка, в/у, ВЕС, ТМ Стародворье   ПОКОМ</v>
          </cell>
          <cell r="D65">
            <v>28.62</v>
          </cell>
        </row>
        <row r="66">
          <cell r="A66" t="str">
            <v>Логистический Партнер Шт</v>
          </cell>
          <cell r="D66">
            <v>3262</v>
          </cell>
        </row>
        <row r="67">
          <cell r="A67" t="str">
            <v>043  Ветчина Нежная ТМ Особый рецепт, п/а, 0,4кг    ПОКОМ</v>
          </cell>
          <cell r="D67">
            <v>8</v>
          </cell>
        </row>
        <row r="68">
          <cell r="A68" t="str">
            <v>058  Колбаса Докторская Особая ТМ Особый рецепт,  0,5кг, ПОКОМ</v>
          </cell>
          <cell r="D68">
            <v>10</v>
          </cell>
        </row>
        <row r="69">
          <cell r="A69" t="str">
            <v>059  Колбаса Докторская по-стародворски  0.5 кг, ПОКОМ</v>
          </cell>
          <cell r="D69">
            <v>11</v>
          </cell>
        </row>
        <row r="70">
          <cell r="A70" t="str">
            <v>064  Колбаса Молочная Дугушка, вектор 0,4 кг, ТМ Стародворье  ПОКОМ</v>
          </cell>
          <cell r="D70">
            <v>15</v>
          </cell>
        </row>
        <row r="71">
          <cell r="A71" t="str">
            <v>079  Колбаса Сервелат Кремлевский,  0.35 кг, ПОКОМ</v>
          </cell>
          <cell r="D71">
            <v>12</v>
          </cell>
        </row>
        <row r="72">
          <cell r="A72" t="str">
            <v>113  Чипсы сыровяленые из натурального филе, 0,025кг ТМ Ядрена Копоть ПОКОМ</v>
          </cell>
          <cell r="D72">
            <v>26</v>
          </cell>
        </row>
        <row r="73">
          <cell r="A73" t="str">
            <v>116  Колбаса Балыкбурская с копченым балыком, в/у 0,35 кг срез, БАВАРУШКА ПОКОМ</v>
          </cell>
          <cell r="D73">
            <v>4</v>
          </cell>
        </row>
        <row r="74">
          <cell r="A74" t="str">
            <v>273  Сосиски Сочинки с сочной грудинкой, МГС 0.4кг,   ПОКОМ</v>
          </cell>
          <cell r="D74">
            <v>286</v>
          </cell>
        </row>
        <row r="75">
          <cell r="A75" t="str">
            <v>301  Сосиски Сочинки по-баварски с сыром,  0.4кг, ТМ Стародворье  ПОКОМ</v>
          </cell>
          <cell r="D75">
            <v>215</v>
          </cell>
        </row>
        <row r="76">
          <cell r="A76" t="str">
            <v>302  Сосиски Сочинки по-баварски,  0.4кг, ТМ Стародворье  ПОКОМ</v>
          </cell>
          <cell r="D76">
            <v>303</v>
          </cell>
        </row>
        <row r="77">
          <cell r="A77" t="str">
            <v>309  Сосиски Сочинки с сыром 0,4 кг ТМ Стародворье  ПОКОМ</v>
          </cell>
          <cell r="D77">
            <v>447</v>
          </cell>
        </row>
        <row r="78">
          <cell r="A78" t="str">
            <v>320  Сосиски Сочинки с сочным окороком 0,4 кг ТМ Стародворье  ПОКОМ</v>
          </cell>
          <cell r="D78">
            <v>469</v>
          </cell>
        </row>
        <row r="79">
          <cell r="A79" t="str">
            <v>323 Колбаса варенокопченая Балыкбургская рубленая ТМ Баварушка срез 0,35 кг   ПОКОМ</v>
          </cell>
          <cell r="D79">
            <v>1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D80">
            <v>24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D81">
            <v>3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D82">
            <v>15</v>
          </cell>
        </row>
        <row r="83">
          <cell r="A83" t="str">
            <v>352  Сардельки Сочинки с сыром 0,4 кг ТМ Стародворье   ПОКОМ</v>
          </cell>
          <cell r="D83">
            <v>232</v>
          </cell>
        </row>
        <row r="84">
          <cell r="A84" t="str">
            <v>360 Колбаса варено-копченая  Сервелат Левантский ТМ Особый Рецепт  0,35 кг  ПОКОМ</v>
          </cell>
          <cell r="D84">
            <v>14</v>
          </cell>
        </row>
        <row r="85">
          <cell r="A85" t="str">
            <v>371  Сосиски Сочинки Молочные 0,4 кг ТМ Стародворье  ПОКОМ</v>
          </cell>
          <cell r="D85">
            <v>362</v>
          </cell>
        </row>
        <row r="86">
          <cell r="A86" t="str">
            <v>372  Сосиски Сочинки Сливочные 0,4 кг ТМ Стародворье  ПОКОМ</v>
          </cell>
          <cell r="D86">
            <v>583</v>
          </cell>
        </row>
        <row r="87">
          <cell r="A87" t="str">
            <v>381  Сардельки Сочинки 0,4кг ТМ Стародворье  ПОКОМ</v>
          </cell>
          <cell r="D87">
            <v>151</v>
          </cell>
        </row>
        <row r="88">
          <cell r="A88" t="str">
            <v>412 Вареные колбасы «Молочная с нежным филе» Фикс.вес 0,4 кг п/а ТМ «Особый рецепт»  Поком</v>
          </cell>
          <cell r="D88">
            <v>10</v>
          </cell>
        </row>
        <row r="89">
          <cell r="A89" t="str">
            <v>413 Вареные колбасы пастеризованн «Стародворская без шпика» Фикс.вес 0,4 п/а ТМ «Стародворье»  Поком</v>
          </cell>
          <cell r="D89">
            <v>10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D90">
            <v>5</v>
          </cell>
        </row>
        <row r="91">
          <cell r="A91" t="str">
            <v>420 Паштеты «Печеночный с морковью ГОСТ» Фикс.вес 0,1 ТМ «Стародворье»  Поком</v>
          </cell>
          <cell r="D91">
            <v>10</v>
          </cell>
        </row>
        <row r="92">
          <cell r="A92" t="str">
            <v>439 Колбаса Баварушка 130г Балыкбургская с мраморным балыком с/в  Поком</v>
          </cell>
          <cell r="D92">
            <v>4</v>
          </cell>
        </row>
        <row r="93">
          <cell r="A93" t="str">
            <v>440 Колбаса Стародворье 450г Сочинка с сочным окороком вар  Поком</v>
          </cell>
          <cell r="D93">
            <v>6</v>
          </cell>
        </row>
        <row r="94">
          <cell r="A94" t="str">
            <v>451 Сосиски «Баварские» Фикс.вес 0,35 П/а ТМ «Стародворье»  Поком</v>
          </cell>
          <cell r="D94">
            <v>26</v>
          </cell>
        </row>
        <row r="95">
          <cell r="A95" t="str">
            <v>ПОКОМ Логистический Партнер Заморозка</v>
          </cell>
          <cell r="D95">
            <v>13913.3</v>
          </cell>
        </row>
        <row r="96">
          <cell r="A96" t="str">
            <v>БОНУС_Пельмени Бульмени со сливочным маслом Горячая штучка 0,9 кг  ПОКОМ</v>
          </cell>
          <cell r="D96">
            <v>8</v>
          </cell>
        </row>
        <row r="97">
          <cell r="A97" t="str">
            <v>Готовые чебупели острые с мясом Горячая штучка 0,3 кг зам  ПОКОМ</v>
          </cell>
          <cell r="D97">
            <v>226</v>
          </cell>
        </row>
        <row r="98">
          <cell r="A98" t="str">
            <v>Готовые чебупели с ветчиной и сыром Горячая штучка 0,3кг зам  ПОКОМ</v>
          </cell>
          <cell r="D98">
            <v>566</v>
          </cell>
        </row>
        <row r="99">
          <cell r="A99" t="str">
            <v>Готовые чебупели сочные с мясом ТМ Горячая штучка  0,3кг зам  ПОКОМ</v>
          </cell>
          <cell r="D99">
            <v>555</v>
          </cell>
        </row>
        <row r="100">
          <cell r="A100" t="str">
            <v>Готовые чебуреки со свининой и говядиной ТМ Горячая штучка ТС Базовый ассортимент 0,36 кг  ПОКОМ</v>
          </cell>
          <cell r="D100">
            <v>152</v>
          </cell>
        </row>
        <row r="101">
          <cell r="A101" t="str">
            <v>Жар-ладушки с клубникой и вишней. Жареные с начинкой.ВЕС  ПОКОМ</v>
          </cell>
          <cell r="D101">
            <v>3.7</v>
          </cell>
        </row>
        <row r="102">
          <cell r="A102" t="str">
            <v>ЖАР-мени ТМ Зареченские ТС Зареченские продукты.   Поком</v>
          </cell>
          <cell r="D102">
            <v>220</v>
          </cell>
        </row>
        <row r="103">
          <cell r="A103" t="str">
            <v>Круггетсы с сырным соусом ТМ Горячая штучка 0,25 кг зам  ПОКОМ</v>
          </cell>
          <cell r="D103">
            <v>98</v>
          </cell>
        </row>
        <row r="104">
          <cell r="A104" t="str">
            <v>Круггетсы с сырным соусом Хорека Весовые Пакет 3 кг Горячая штучка  Поком</v>
          </cell>
          <cell r="D104">
            <v>18</v>
          </cell>
        </row>
        <row r="105">
          <cell r="A105" t="str">
            <v>Круггетсы сочные ТМ Горячая штучка ТС Круггетсы 0,25 кг зам  ПОКОМ</v>
          </cell>
          <cell r="D105">
            <v>219</v>
          </cell>
        </row>
        <row r="106">
          <cell r="A106" t="str">
            <v>Круггетсы сочные Хорека Весовые Пакет 3 кг Горячая штучка  Поком</v>
          </cell>
          <cell r="D106">
            <v>3</v>
          </cell>
        </row>
        <row r="107">
          <cell r="A107" t="str">
            <v>Мини-сосиски в тесте "Фрайпики" 1,8кг ВЕС,  ПОКОМ</v>
          </cell>
          <cell r="D107">
            <v>14.5</v>
          </cell>
        </row>
        <row r="108">
          <cell r="A108" t="str">
            <v>Мини-сосиски в тесте "Фрайпики" 3,7кг ВЕС,  ПОКОМ</v>
          </cell>
          <cell r="D108">
            <v>7.4</v>
          </cell>
        </row>
        <row r="109">
          <cell r="A109" t="str">
            <v>Мини-сосиски в тесте "Фрайпики" 3,7кг ВЕС, ТМ Зареченские  ПОКОМ</v>
          </cell>
          <cell r="D109">
            <v>148</v>
          </cell>
        </row>
        <row r="110">
          <cell r="A110" t="str">
            <v>Наггетсы из печи 0,25кг ТМ Вязанка ТС Няняггетсы Сливушки замор.  ПОКОМ</v>
          </cell>
          <cell r="D110">
            <v>441</v>
          </cell>
        </row>
        <row r="111">
          <cell r="A111" t="str">
            <v>Наггетсы Нагетосы Сочная курочка в хруст панир со сметаной и зеленью ТМ Горячая штучка 0,25 ПОКОМ</v>
          </cell>
          <cell r="D111">
            <v>128</v>
          </cell>
        </row>
        <row r="112">
          <cell r="A112" t="str">
            <v>Наггетсы Нагетосы Сочная курочка ТМ Горячая штучка 0,25 кг зам  ПОКОМ</v>
          </cell>
          <cell r="D112">
            <v>555</v>
          </cell>
        </row>
        <row r="113">
          <cell r="A113" t="str">
            <v>Наггетсы с индейкой 0,25кг ТМ Вязанка ТС Няняггетсы Сливушки НД2 замор.  ПОКОМ</v>
          </cell>
          <cell r="D113">
            <v>604</v>
          </cell>
        </row>
        <row r="114">
          <cell r="A114" t="str">
            <v>Наггетсы Хрустящие ТМ Зареченские ТС Зареченские продукты. Поком</v>
          </cell>
          <cell r="D114">
            <v>234</v>
          </cell>
        </row>
        <row r="115">
          <cell r="A115" t="str">
            <v>Пекерсы с индейкой в сливочном соусе ТМ Горячая штучка 0,25 кг зам  ПОКОМ</v>
          </cell>
          <cell r="D115">
            <v>22</v>
          </cell>
        </row>
        <row r="116">
          <cell r="A116" t="str">
            <v>Пельмени Grandmeni со сливочным маслом Горячая штучка 0,75 кг ПОКОМ</v>
          </cell>
          <cell r="D116">
            <v>122</v>
          </cell>
        </row>
        <row r="117">
          <cell r="A117" t="str">
            <v>Пельмени Бигбули с мясом, Горячая штучка 0,9кг  ПОКОМ</v>
          </cell>
          <cell r="D117">
            <v>311</v>
          </cell>
        </row>
        <row r="118">
          <cell r="A118" t="str">
            <v>Пельмени Бульмени с говядиной и свининой Горячая шт. 0,9 кг  ПОКОМ</v>
          </cell>
          <cell r="D118">
            <v>684</v>
          </cell>
        </row>
        <row r="119">
          <cell r="A119" t="str">
            <v>Пельмени Бульмени с говядиной и свининой Горячая штучка 0,43  ПОКОМ</v>
          </cell>
          <cell r="D119">
            <v>107</v>
          </cell>
        </row>
        <row r="120">
          <cell r="A120" t="str">
            <v>Пельмени Бульмени с говядиной и свининой Наваристые Горячая штучка ВЕС  ПОКОМ</v>
          </cell>
          <cell r="D120">
            <v>1530</v>
          </cell>
        </row>
        <row r="121">
          <cell r="A121" t="str">
            <v>Пельмени Бульмени со сливочным маслом Горячая штучка 0,9 кг  ПОКОМ</v>
          </cell>
          <cell r="D121">
            <v>1490</v>
          </cell>
        </row>
        <row r="122">
          <cell r="A122" t="str">
            <v>Пельмени Бульмени со сливочным маслом ТМ Горячая шт. 0,43 кг  ПОКОМ</v>
          </cell>
          <cell r="D122">
            <v>262</v>
          </cell>
        </row>
        <row r="123">
          <cell r="A123" t="str">
            <v>Пельмени Мясорубские ТМ Стародворье фоу-пак равиоли 0,7 кг.  Поком</v>
          </cell>
          <cell r="D123">
            <v>583</v>
          </cell>
        </row>
        <row r="124">
          <cell r="A124" t="str">
            <v>Пельмени Отборные из свинины и говядины 0,9 кг ТМ Стародворье ТС Медвежье ушко  ПОКОМ</v>
          </cell>
          <cell r="D124">
            <v>12</v>
          </cell>
        </row>
        <row r="125">
          <cell r="A125" t="str">
            <v>Пельмени Отборные с говядиной 0,9 кг НОВА ТМ Стародворье ТС Медвежье ушко  ПОКОМ</v>
          </cell>
          <cell r="D125">
            <v>143</v>
          </cell>
        </row>
        <row r="126">
          <cell r="A126" t="str">
            <v>Пельмени С говядиной и свининой, ВЕС, ТМ Славница сфера пуговки  ПОКОМ</v>
          </cell>
          <cell r="D126">
            <v>1395</v>
          </cell>
        </row>
        <row r="127">
          <cell r="A127" t="str">
            <v>Пельмени Со свининой и говядиной ТМ Особый рецепт Любимая ложка 1,0 кг  ПОКОМ</v>
          </cell>
          <cell r="D127">
            <v>260</v>
          </cell>
        </row>
        <row r="128">
          <cell r="A128" t="str">
            <v>Фрай-пицца с ветчиной и грибами 3,0 кг. ВЕС.  ПОКОМ</v>
          </cell>
          <cell r="D128">
            <v>6</v>
          </cell>
        </row>
        <row r="129">
          <cell r="A129" t="str">
            <v>Фрай-пицца с ветчиной и грибами ТМ Зареченские ТС Зареченские продукты.  Поком</v>
          </cell>
          <cell r="D129">
            <v>9</v>
          </cell>
        </row>
        <row r="130">
          <cell r="A130" t="str">
            <v>Хотстеры ТМ Горячая штучка ТС Хотстеры 0,25 кг зам  ПОКОМ</v>
          </cell>
          <cell r="D130">
            <v>457</v>
          </cell>
        </row>
        <row r="131">
          <cell r="A131" t="str">
            <v>Хрустящие крылышки ТМ Зареченские ТС Зареченские продукты.   Поком</v>
          </cell>
          <cell r="D131">
            <v>36.4</v>
          </cell>
        </row>
        <row r="132">
          <cell r="A132" t="str">
            <v>Хрустящие крылышки. В панировке куриные жареные.ВЕС  ПОКОМ</v>
          </cell>
          <cell r="D132">
            <v>1.8</v>
          </cell>
        </row>
        <row r="133">
          <cell r="A133" t="str">
            <v>Чебупай сочное яблоко ТМ Горячая штучка ТС Чебупай 0,2 кг УВС.  зам  ПОКОМ</v>
          </cell>
          <cell r="D133">
            <v>61</v>
          </cell>
        </row>
        <row r="134">
          <cell r="A134" t="str">
            <v>Чебупай спелая вишня ТМ Горячая штучка ТС Чебупай 0,2 кг УВС. зам  ПОКОМ</v>
          </cell>
          <cell r="D134">
            <v>78</v>
          </cell>
        </row>
        <row r="135">
          <cell r="A135" t="str">
            <v>Чебупели с мясом Базовый ассортимент Фикс.вес 0,48 Лоток Горячая штучка ХХЛ  Поком</v>
          </cell>
          <cell r="D135">
            <v>54</v>
          </cell>
        </row>
        <row r="136">
          <cell r="A136" t="str">
            <v>Чебупицца курочка по-итальянски Горячая штучка 0,25 кг зам  ПОКОМ</v>
          </cell>
          <cell r="D136">
            <v>656</v>
          </cell>
        </row>
        <row r="137">
          <cell r="A137" t="str">
            <v>Чебупицца Пепперони ТМ Горячая штучка ТС Чебупицца 0.25кг зам  ПОКОМ</v>
          </cell>
          <cell r="D137">
            <v>711</v>
          </cell>
        </row>
        <row r="138">
          <cell r="A138" t="str">
            <v>Чебуреки Мясные вес 2,7 кг ТМ Зареченские ТС Зареченские продукты   Поком</v>
          </cell>
          <cell r="D138">
            <v>40.5</v>
          </cell>
        </row>
        <row r="139">
          <cell r="A139" t="str">
            <v>Чебуреки сочные ТМ Зареченские ТС Зареченские продукты.  Поком</v>
          </cell>
          <cell r="D139">
            <v>681</v>
          </cell>
        </row>
      </sheetData>
      <sheetData sheetId="2" refreshError="1"/>
      <sheetData sheetId="3">
        <row r="1">
          <cell r="A1" t="str">
            <v>Склад ЛУГАНСК</v>
          </cell>
        </row>
      </sheetData>
      <sheetData sheetId="4">
        <row r="1">
          <cell r="A1" t="str">
            <v>1 КОЛБАСНЫЕ ИЗДЕЛИЯ Мелитополь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</row>
        <row r="8">
          <cell r="A8" t="str">
            <v>014  Сардельки Вязанка Стародворские, СЕМЕЙНАЯ УПАКОВКА, ВЕС, ТМ Стародворские колбасы</v>
          </cell>
          <cell r="B8" t="str">
            <v>кг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</row>
        <row r="11">
          <cell r="A11" t="str">
            <v>023  Колбаса Докторская ГОСТ, Вязанка вектор, 0,4 кг, ПОКОМ</v>
          </cell>
          <cell r="B11" t="str">
            <v>шт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</row>
        <row r="14">
          <cell r="A14" t="str">
            <v>034  Сосиски Рубленые, Вязанка вискофан МГС, 0.5кг, ПОКОМ</v>
          </cell>
          <cell r="B14" t="str">
            <v>шт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</row>
        <row r="23">
          <cell r="A23" t="str">
            <v>113  Чипсы сыровяленые из натурального филе, 0,025кг ТМ Ядрена Копоть ПОКОМ</v>
          </cell>
          <cell r="B23" t="str">
            <v>шт</v>
          </cell>
        </row>
        <row r="24">
          <cell r="A24" t="str">
            <v>115  Колбаса Салями Филейбургская зернистая, в/у 0,35 кг срез, БАВАРУШКА ПОКОМ</v>
          </cell>
          <cell r="B24" t="str">
            <v>шт</v>
          </cell>
        </row>
        <row r="25">
          <cell r="A25" t="str">
            <v>116  Колбаса Балыкбурская с копченым балыком, в/у 0,35 кг срез, БАВАРУШКА ПОКОМ</v>
          </cell>
          <cell r="B25" t="str">
            <v>шт</v>
          </cell>
        </row>
        <row r="26">
          <cell r="A26" t="str">
            <v>200  Ветчина Дугушка ТМ Стародворье, вектор в/у    ПОКОМ</v>
          </cell>
          <cell r="B26" t="str">
            <v>кг</v>
          </cell>
        </row>
        <row r="27">
          <cell r="A27" t="str">
            <v>201  Ветчина Нежная ТМ Особый рецепт, (2,5кг), ПОКОМ</v>
          </cell>
          <cell r="B27" t="str">
            <v>кг</v>
          </cell>
        </row>
        <row r="28">
          <cell r="A28" t="str">
            <v>217  Колбаса Докторская Дугушка, ВЕС, НЕ ГОСТ, ТМ Стародворье ПОКОМ</v>
          </cell>
          <cell r="B28" t="str">
            <v>кг</v>
          </cell>
        </row>
        <row r="29">
          <cell r="A29" t="str">
            <v>218  Колбаса Докторская оригинальная ТМ Особый рецепт БОЛЬШОЙ БАТОН, п/а ВЕС, ТМ Стародворье ПОКОМ</v>
          </cell>
          <cell r="B29" t="str">
            <v>кг</v>
          </cell>
        </row>
        <row r="30">
          <cell r="A30" t="str">
            <v>219  Колбаса Докторская Особая ТМ Особый рецепт, ВЕС  ПОКОМ</v>
          </cell>
          <cell r="B30" t="str">
            <v>кг</v>
          </cell>
        </row>
        <row r="31">
          <cell r="A31" t="str">
            <v>223  Колбаса Докторская стародворская, фиброуз ВАКУУМ ВЕС, ТМ Стародворье ПОКОМ</v>
          </cell>
          <cell r="B31" t="str">
            <v>кг</v>
          </cell>
        </row>
        <row r="32">
          <cell r="A32" t="str">
            <v>225  Колбаса Дугушка со шпиком, ВЕС, ТМ Стародворье   ПОКОМ</v>
          </cell>
          <cell r="B32" t="str">
            <v>кг</v>
          </cell>
        </row>
        <row r="33">
          <cell r="A33" t="str">
            <v>229  Колбаса Молочная Дугушка, в/у, ВЕС, ТМ Стародворье   ПОКОМ</v>
          </cell>
          <cell r="B33" t="str">
            <v>кг</v>
          </cell>
        </row>
        <row r="34">
          <cell r="A34" t="str">
            <v>230  Колбаса Молочная Особая ТМ Особый рецепт, п/а, ВЕС. ПОКОМ</v>
          </cell>
          <cell r="B34" t="str">
            <v>кг</v>
          </cell>
        </row>
        <row r="35">
          <cell r="A35" t="str">
            <v>235  Колбаса Особая ТМ Особый рецепт, ВЕС, ТМ Стародворье ПОКОМ</v>
          </cell>
          <cell r="B35" t="str">
            <v>кг</v>
          </cell>
        </row>
        <row r="36">
          <cell r="A36" t="str">
            <v>236  Колбаса Рубленая ЗАПЕЧ. Дугушка ТМ Стародворье, вектор, в/к    ПОКОМ</v>
          </cell>
          <cell r="B36" t="str">
            <v>кг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 t="str">
            <v>кг</v>
          </cell>
        </row>
        <row r="38">
          <cell r="A38" t="str">
            <v>242  Колбаса Сервелат ЗАПЕЧ.Дугушка ТМ Стародворье, вектор, в/к     ПОКОМ</v>
          </cell>
          <cell r="B38" t="str">
            <v>кг</v>
          </cell>
        </row>
        <row r="39">
          <cell r="A39" t="str">
            <v>248  Сардельки Сочные ТМ Особый рецепт,   ПОКОМ</v>
          </cell>
          <cell r="B39" t="str">
            <v>кг</v>
          </cell>
        </row>
        <row r="40">
          <cell r="A40" t="str">
            <v>250  Сардельки стародворские с говядиной в обол. NDX, ВЕС. ПОКОМ</v>
          </cell>
          <cell r="B40" t="str">
            <v>кг</v>
          </cell>
        </row>
        <row r="41">
          <cell r="A41" t="str">
            <v>254  Сосиски Датские, ВЕС, ТМ КОЛБАСНЫЙ СТАНДАРТ ПОКОМ</v>
          </cell>
          <cell r="B41" t="str">
            <v>кг</v>
          </cell>
        </row>
        <row r="42">
          <cell r="A42" t="str">
            <v>255  Сосиски Молочные для завтрака ТМ Особый рецепт, п/а МГС, ВЕС, ТМ Стародворье  ПОКОМ</v>
          </cell>
          <cell r="B42" t="str">
            <v>кг</v>
          </cell>
        </row>
        <row r="43">
          <cell r="A43" t="str">
            <v>257  Сосиски Молочные оригинальные ТМ Особый рецепт, ВЕС.   ПОКОМ</v>
          </cell>
          <cell r="B43" t="str">
            <v>кг</v>
          </cell>
        </row>
        <row r="44">
          <cell r="A44" t="str">
            <v>263  Шпикачки Стародворские, ВЕС.  ПОКОМ</v>
          </cell>
          <cell r="B44" t="str">
            <v>кг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</row>
        <row r="47">
          <cell r="A47" t="str">
            <v>271  Колбаса Сервелат Левантский ТМ Особый Рецепт, ВЕС. ПОКОМ</v>
          </cell>
          <cell r="B47" t="str">
            <v>кг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</row>
        <row r="50">
          <cell r="A50" t="str">
            <v>299 Колбаса Классическая, Вязанка п/а 0,6кг, ПОКОМ</v>
          </cell>
          <cell r="B50" t="str">
            <v>шт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</row>
        <row r="57">
          <cell r="A57" t="str">
            <v>318 Сосиски Датские ТМ Зареченские колбасы ТС Зареченские п полиамид в модифициров  ПОКОМ</v>
          </cell>
          <cell r="B57" t="str">
            <v>кг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</row>
        <row r="59">
          <cell r="A59" t="str">
            <v>321 Сосиски Сочинки по-баварски с сыром ТМ Стародворье в оболочке  ПОКОМ</v>
          </cell>
          <cell r="B59" t="str">
            <v>кг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</row>
        <row r="61">
          <cell r="A61" t="str">
            <v>343 Колбаса Докторская оригинальная ТМ Особый рецепт в оболочке полиамид 0,4 кг.  ПОКОМ</v>
          </cell>
          <cell r="B61" t="str">
            <v>шт</v>
          </cell>
        </row>
        <row r="62">
          <cell r="A62" t="str">
            <v>347 Паштет печеночный со сливочным маслом ТМ Стародворье ламистер 0,1 кг. Консервы   ПОКОМ</v>
          </cell>
          <cell r="B62" t="str">
            <v>шт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</row>
        <row r="64">
          <cell r="A64" t="str">
            <v>355 Сос Молочные для завтрака ОР полиамид мгс 0,4 кг НД СК  ПОКОМ</v>
          </cell>
          <cell r="B64" t="str">
            <v>шт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</row>
        <row r="66">
          <cell r="A66" t="str">
            <v>365 Колбаса Балыковая ТМ Стародворские колбасы ТС Вязанка в вак  ПОКОМ</v>
          </cell>
          <cell r="B66" t="str">
            <v>кг</v>
          </cell>
        </row>
        <row r="67">
          <cell r="A67" t="str">
            <v>369 Колбаса Сливушка ТМ Вязанка в оболочке полиамид вес.  ПОКОМ</v>
          </cell>
          <cell r="B67" t="str">
            <v>кг</v>
          </cell>
        </row>
        <row r="68">
          <cell r="A68" t="str">
            <v>370 Ветчина Сливушка с индейкой ТМ Вязанка в оболочке полиамид.</v>
          </cell>
          <cell r="B68" t="str">
            <v>кг</v>
          </cell>
        </row>
        <row r="69">
          <cell r="A69" t="str">
            <v>371  Сосиски Сочинки Молочные 0,4 кг ТМ Стародворье  ПОКОМ</v>
          </cell>
          <cell r="B69" t="str">
            <v>шт</v>
          </cell>
        </row>
        <row r="70">
          <cell r="A70" t="str">
            <v>372  Сосиски Сочинки Сливочные 0,4 кг ТМ Стародворье  ПОКОМ</v>
          </cell>
          <cell r="B70" t="str">
            <v>шт</v>
          </cell>
        </row>
        <row r="71">
          <cell r="A71" t="str">
            <v>376  Сардельки Сочинки с сочным окороком ТМ Стародворье полиамид мгс ф/в 0,4 кг СК3</v>
          </cell>
          <cell r="B71" t="str">
            <v>шт</v>
          </cell>
        </row>
        <row r="72">
          <cell r="A72" t="str">
            <v>381  Сардельки Сочинки 0,4кг ТМ Стародворье  ПОКОМ</v>
          </cell>
          <cell r="B72" t="str">
            <v>шт</v>
          </cell>
        </row>
        <row r="73">
          <cell r="A73" t="str">
            <v>383 Колбаса Сочинка по-европейски с сочной грудиной ТМ Стародворье в оболочке фиброуз в ва  Поком</v>
          </cell>
          <cell r="B73" t="str">
            <v>кг</v>
          </cell>
        </row>
        <row r="74">
          <cell r="A74" t="str">
            <v>384  Колбаса Сочинка по-фински с сочным окороком ТМ Стародворье в оболочке фиброуз в ва  Поком</v>
          </cell>
          <cell r="B74" t="str">
            <v>кг</v>
          </cell>
        </row>
        <row r="75">
          <cell r="A75" t="str">
            <v>389 Колбаса вареная Мусульманская Халяль ТМ Вязанка Халяль оболочка вектор 0,4 кг АК.  Поком</v>
          </cell>
          <cell r="B75" t="str">
            <v>шт</v>
          </cell>
        </row>
        <row r="76">
          <cell r="A76" t="str">
            <v>390 Сосиски Восточные Халяль ТМ Вязанка в оболочке полиамид в вакуумной упаковке 0,33 кг  Поком</v>
          </cell>
          <cell r="B76" t="str">
            <v>шт</v>
          </cell>
        </row>
        <row r="77">
          <cell r="A77" t="str">
            <v>405 Ветчины пастеризованная «Нежная с филе» Фикс.вес 0,4 п/а ТМ «Особый рецепт»  Поком</v>
          </cell>
          <cell r="B77" t="str">
            <v>шт</v>
          </cell>
        </row>
        <row r="78">
          <cell r="A78" t="str">
            <v>406 Ветчины Сливушка с индейкой Вязанка Фикс.вес 0,4 П/а Вязанка  Поком</v>
          </cell>
          <cell r="B78" t="str">
            <v>шт</v>
          </cell>
        </row>
        <row r="79">
          <cell r="A79" t="str">
            <v>408 Вареные колбасы Сливушка Вязанка Фикс.вес 0,375 П/а Вязанка  Поком</v>
          </cell>
          <cell r="B79" t="str">
            <v>шт</v>
          </cell>
        </row>
        <row r="80">
          <cell r="A80" t="str">
            <v>409 Вареные колбасы Молокуша Вязанка Фикс.вес 0,4 п/а Вязанка  Поком</v>
          </cell>
          <cell r="B80" t="str">
            <v>шт</v>
          </cell>
        </row>
        <row r="81">
          <cell r="A81" t="str">
            <v>410 В/к колбасы Сервелат Запекуша с говядиной Вязанка Весовые П/а Вязанка  Поком</v>
          </cell>
          <cell r="B81" t="str">
            <v>кг</v>
          </cell>
        </row>
        <row r="82">
          <cell r="A82" t="str">
            <v>411 Вареные колбасы «Муромская» Весовой п/а ТМ «Зареченские»  Поком</v>
          </cell>
          <cell r="B82" t="str">
            <v>кг</v>
          </cell>
        </row>
        <row r="83">
          <cell r="A83" t="str">
            <v>412 Вареные колбасы «Молочная с нежным филе» Фикс.вес 0,4 кг п/а ТМ «Особый рецепт»  Поком</v>
          </cell>
          <cell r="B83" t="str">
            <v>шт</v>
          </cell>
        </row>
        <row r="84">
          <cell r="A84" t="str">
            <v>413 Вареные колбасы пастеризованн «Стародворская без шпика» Фикс.вес 0,4 п/а ТМ «Стародворье»  Поком</v>
          </cell>
          <cell r="B84" t="str">
            <v>шт</v>
          </cell>
        </row>
        <row r="85">
          <cell r="A85" t="str">
            <v>414 Вареные колбасы Молочная По-стародворски Фирменная Фикс.вес 0,5 П/а Стародворье  Поком</v>
          </cell>
          <cell r="B85" t="str">
            <v>шт</v>
          </cell>
        </row>
        <row r="86">
          <cell r="A86" t="str">
            <v>415 Вареные колбасы Докторская ГОСТ Золоченная в печи Весовые ц/о в/у Стародворье  Поком</v>
          </cell>
          <cell r="B86" t="str">
            <v>кг</v>
          </cell>
        </row>
        <row r="87">
          <cell r="A87" t="str">
            <v>416 Вареные колбасы Докторская стародворская Золоченная в печи Весовые ц/о в/у Стародворье  Поком</v>
          </cell>
          <cell r="B87" t="str">
            <v>кг</v>
          </cell>
        </row>
        <row r="88">
          <cell r="A88" t="str">
            <v>418 С/к колбасы Мини-салями во вкусом бекона Ядрена копоть Фикс.вес 0,05 б/о Ядрена копоть  Поком</v>
          </cell>
          <cell r="B88" t="str">
            <v>шт</v>
          </cell>
        </row>
        <row r="89">
          <cell r="A89" t="str">
            <v>420 Паштеты «Печеночный с морковью ГОСТ» Фикс.вес 0,1 ТМ «Стародворье»  Поком</v>
          </cell>
          <cell r="B89" t="str">
            <v>шт</v>
          </cell>
        </row>
        <row r="90">
          <cell r="A90" t="str">
            <v>421 Сардельки Сливушки #минидельки ТМ Вязанка айпил мгс ф/в 0,33 кг  Поком</v>
          </cell>
          <cell r="B90" t="str">
            <v>шт</v>
          </cell>
        </row>
        <row r="91">
          <cell r="A91" t="str">
            <v>422 Сардельки «Сливушки с сыром #минидельки» ф/в 0,33 айпил ТМ «Вязанка»  Поком</v>
          </cell>
          <cell r="B91" t="str">
            <v>шт</v>
          </cell>
        </row>
        <row r="92">
          <cell r="A92" t="str">
            <v>423 Сосиски «Сливушки с сыром» ф/в 0,3 п/а ТМ «Вязанка»  Поком</v>
          </cell>
          <cell r="B92" t="str">
            <v>шт</v>
          </cell>
        </row>
        <row r="93">
          <cell r="A93" t="str">
            <v>424 Сосиски Сливочные Вязанка Сливушки Весовые П/а мгс Вязанка  Поком</v>
          </cell>
          <cell r="B93" t="str">
            <v>кг</v>
          </cell>
        </row>
        <row r="94">
          <cell r="A94" t="str">
            <v>425 Сосиски «Сочные без свинины» Весовые ТМ «Особый рецепт» 1,3 кг  Поком</v>
          </cell>
          <cell r="B94" t="str">
            <v>кг</v>
          </cell>
        </row>
        <row r="95">
          <cell r="A95" t="str">
            <v>427 Колбаса вареная Молокуша ТМ Вязанка в оболочке полиамид 0,4 кг.  Поком</v>
          </cell>
          <cell r="B95" t="str">
            <v>шт</v>
          </cell>
        </row>
        <row r="96">
          <cell r="A96" t="str">
            <v>440 Колбаса Стародворье 450г Сочинка с сочным окороком вар  Поком</v>
          </cell>
          <cell r="B96" t="str">
            <v>шт</v>
          </cell>
        </row>
        <row r="97">
          <cell r="A97" t="str">
            <v>441 Колбаса Стародворье Докторская стародворская Бордо вар п/а вес  Поком</v>
          </cell>
          <cell r="B97" t="str">
            <v>кг</v>
          </cell>
        </row>
        <row r="98">
          <cell r="A98" t="str">
            <v>442 Сосиски Вязанка 450г Молокуши Молочные газ/ср  Поком</v>
          </cell>
          <cell r="B98" t="str">
            <v>шт</v>
          </cell>
        </row>
        <row r="99">
          <cell r="A99" t="str">
            <v>443 Сосиски Вязанка 450г Сливушки Сливочные газ/ср  Поком</v>
          </cell>
          <cell r="B99" t="str">
            <v>шт</v>
          </cell>
        </row>
        <row r="100">
          <cell r="A100" t="str">
            <v>444 Сосиски Вязанка Молокуши вес  Поком</v>
          </cell>
          <cell r="B100" t="str">
            <v>кг</v>
          </cell>
        </row>
        <row r="101">
          <cell r="A101" t="str">
            <v>445 Сосиски Стародворье Сочинки Молочные п/а вес  Поком</v>
          </cell>
          <cell r="B101" t="str">
            <v>кг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  <cell r="B102" t="str">
            <v>шт</v>
          </cell>
        </row>
        <row r="103">
          <cell r="A103" t="str">
            <v>451 Сосиски «Баварские» Фикс.вес 0,35 П/а ТМ «Стародворье»  Поком</v>
          </cell>
          <cell r="B103" t="str">
            <v>шт</v>
          </cell>
        </row>
        <row r="104">
          <cell r="A104" t="str">
            <v>456 Колбаса вареная Сочинка ТМ Стародворье в оболочке полиамид 0,45 кг.Мясной продукт.  Поком</v>
          </cell>
          <cell r="B104" t="str">
            <v>шт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</row>
        <row r="108">
          <cell r="A108" t="str">
            <v>Вареные колбасы «Любительская ГОСТ» Весовой п/а ТМ «Вязанка»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27"/>
  <sheetViews>
    <sheetView tabSelected="1" workbookViewId="0">
      <pane ySplit="5" topLeftCell="A6" activePane="bottomLeft" state="frozen"/>
      <selection pane="bottomLeft" activeCell="S15" sqref="S15"/>
    </sheetView>
  </sheetViews>
  <sheetFormatPr defaultColWidth="10.5" defaultRowHeight="11.45" customHeight="1" outlineLevelRow="1" x14ac:dyDescent="0.2"/>
  <cols>
    <col min="1" max="1" width="69.1640625" style="1" customWidth="1"/>
    <col min="2" max="2" width="3.5" style="1" customWidth="1"/>
    <col min="3" max="3" width="8.33203125" style="1" customWidth="1"/>
    <col min="4" max="7" width="6.5" style="1" customWidth="1"/>
    <col min="8" max="8" width="4.6640625" style="19" customWidth="1"/>
    <col min="9" max="9" width="5.1640625" style="2" customWidth="1"/>
    <col min="10" max="11" width="8.6640625" style="2" customWidth="1"/>
    <col min="12" max="12" width="1" style="2" customWidth="1"/>
    <col min="13" max="18" width="8.6640625" style="2" customWidth="1"/>
    <col min="19" max="19" width="17.33203125" style="2" customWidth="1"/>
    <col min="20" max="21" width="5.83203125" style="2" customWidth="1"/>
    <col min="22" max="24" width="8.1640625" style="2" customWidth="1"/>
    <col min="25" max="25" width="25.33203125" style="2" customWidth="1"/>
    <col min="26" max="27" width="8.6640625" style="2" customWidth="1"/>
    <col min="28" max="28" width="14" style="2" customWidth="1"/>
    <col min="29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thickBot="1" x14ac:dyDescent="0.25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0" t="s">
        <v>124</v>
      </c>
      <c r="D3" s="5" t="s">
        <v>3</v>
      </c>
      <c r="E3" s="5"/>
      <c r="F3" s="5"/>
      <c r="G3" s="5"/>
      <c r="H3" s="11" t="s">
        <v>108</v>
      </c>
      <c r="I3" s="12" t="s">
        <v>109</v>
      </c>
      <c r="J3" s="13" t="s">
        <v>110</v>
      </c>
      <c r="K3" s="13" t="s">
        <v>111</v>
      </c>
      <c r="L3" s="13" t="s">
        <v>112</v>
      </c>
      <c r="M3" s="13" t="s">
        <v>112</v>
      </c>
      <c r="N3" s="13" t="s">
        <v>113</v>
      </c>
      <c r="O3" s="13" t="s">
        <v>112</v>
      </c>
      <c r="P3" s="47" t="s">
        <v>112</v>
      </c>
      <c r="Q3" s="48" t="s">
        <v>112</v>
      </c>
      <c r="R3" s="14" t="s">
        <v>114</v>
      </c>
      <c r="S3" s="15"/>
      <c r="T3" s="13" t="s">
        <v>115</v>
      </c>
      <c r="U3" s="13" t="s">
        <v>116</v>
      </c>
      <c r="V3" s="16" t="s">
        <v>117</v>
      </c>
      <c r="W3" s="16" t="s">
        <v>118</v>
      </c>
      <c r="X3" s="16" t="s">
        <v>123</v>
      </c>
      <c r="Y3" s="13" t="s">
        <v>119</v>
      </c>
      <c r="Z3" s="13" t="s">
        <v>120</v>
      </c>
      <c r="AA3" s="13" t="s">
        <v>120</v>
      </c>
    </row>
    <row r="4" spans="1:28" ht="26.1" customHeight="1" x14ac:dyDescent="0.2">
      <c r="A4" s="6"/>
      <c r="B4" s="7"/>
      <c r="C4" s="20" t="s">
        <v>124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109</v>
      </c>
      <c r="J4" s="13"/>
      <c r="K4" s="13"/>
      <c r="L4" s="13"/>
      <c r="M4" s="13"/>
      <c r="N4" s="13"/>
      <c r="O4" s="13"/>
      <c r="P4" s="62" t="s">
        <v>172</v>
      </c>
      <c r="Q4" s="63"/>
      <c r="R4" s="14" t="s">
        <v>121</v>
      </c>
      <c r="S4" s="15" t="s">
        <v>122</v>
      </c>
      <c r="T4" s="13"/>
      <c r="U4" s="13"/>
      <c r="V4" s="13"/>
      <c r="W4" s="13"/>
      <c r="X4" s="13"/>
      <c r="Y4" s="13"/>
      <c r="Z4" s="13">
        <v>1</v>
      </c>
      <c r="AA4" s="13">
        <v>2</v>
      </c>
    </row>
    <row r="5" spans="1:28" ht="12" customHeight="1" x14ac:dyDescent="0.2">
      <c r="A5" s="6"/>
      <c r="B5" s="7"/>
      <c r="C5" s="7"/>
      <c r="D5" s="5"/>
      <c r="E5" s="5"/>
      <c r="F5" s="17">
        <f>SUM(F6:F207)</f>
        <v>18330.395</v>
      </c>
      <c r="G5" s="17">
        <f>SUM(G6:G207)</f>
        <v>3450.4130000000005</v>
      </c>
      <c r="H5" s="11"/>
      <c r="I5" s="12"/>
      <c r="J5" s="17">
        <f t="shared" ref="J5:R5" si="0">SUM(J6:J207)</f>
        <v>17736.130999999998</v>
      </c>
      <c r="K5" s="17">
        <f t="shared" si="0"/>
        <v>594.26400000000035</v>
      </c>
      <c r="L5" s="17">
        <f t="shared" si="0"/>
        <v>0</v>
      </c>
      <c r="M5" s="17">
        <f t="shared" si="0"/>
        <v>12240.942599999997</v>
      </c>
      <c r="N5" s="17">
        <f t="shared" si="0"/>
        <v>3666.0789999999993</v>
      </c>
      <c r="O5" s="41">
        <f t="shared" si="0"/>
        <v>22080.954000000009</v>
      </c>
      <c r="P5" s="56">
        <f t="shared" si="0"/>
        <v>19044.323400000001</v>
      </c>
      <c r="Q5" s="57">
        <f t="shared" si="0"/>
        <v>1300</v>
      </c>
      <c r="R5" s="44">
        <f t="shared" si="0"/>
        <v>445</v>
      </c>
      <c r="S5" s="18"/>
      <c r="T5" s="13"/>
      <c r="U5" s="13"/>
      <c r="V5" s="17">
        <f>SUM(V6:V207)</f>
        <v>2402.2997999999989</v>
      </c>
      <c r="W5" s="17">
        <f>SUM(W6:W207)</f>
        <v>2546.8034000000002</v>
      </c>
      <c r="X5" s="17">
        <f>SUM(X6:X207)</f>
        <v>3056.8007999999986</v>
      </c>
      <c r="Y5" s="13"/>
      <c r="Z5" s="17">
        <f>SUM(Z6:Z207)</f>
        <v>17501.62179999999</v>
      </c>
      <c r="AA5" s="17">
        <f>SUM(AA6:AA207)</f>
        <v>1300</v>
      </c>
    </row>
    <row r="6" spans="1:28" ht="11.1" customHeight="1" x14ac:dyDescent="0.2">
      <c r="A6" s="8" t="s">
        <v>8</v>
      </c>
      <c r="B6" s="8" t="s">
        <v>9</v>
      </c>
      <c r="C6" s="21" t="str">
        <f>VLOOKUP(A6,[1]TDSheet!$A:$C,3,0)</f>
        <v>Дек</v>
      </c>
      <c r="D6" s="9">
        <v>1.4590000000000001</v>
      </c>
      <c r="E6" s="9">
        <v>141.14400000000001</v>
      </c>
      <c r="F6" s="9">
        <v>129.749</v>
      </c>
      <c r="G6" s="9">
        <v>-20.271000000000001</v>
      </c>
      <c r="H6" s="19">
        <f>VLOOKUP(A6,[1]TDSheet!$A:$H,8,0)</f>
        <v>1</v>
      </c>
      <c r="I6" s="2">
        <f>VLOOKUP(A6,[1]TDSheet!$A:$I,9,0)</f>
        <v>50</v>
      </c>
      <c r="J6" s="2">
        <f>VLOOKUP(A6,[2]Бердянск!$A:$E,4,0)</f>
        <v>125.503</v>
      </c>
      <c r="K6" s="2">
        <f>F6-J6</f>
        <v>4.2459999999999951</v>
      </c>
      <c r="M6" s="2">
        <f>VLOOKUP(A6,[1]TDSheet!$A:$O,15,0)</f>
        <v>54.407199999999989</v>
      </c>
      <c r="N6" s="2">
        <f>F6/5</f>
        <v>25.9498</v>
      </c>
      <c r="O6" s="42">
        <f>8*N6-M6-G6</f>
        <v>173.4622</v>
      </c>
      <c r="P6" s="54">
        <v>120</v>
      </c>
      <c r="Q6" s="55"/>
      <c r="R6" s="45"/>
      <c r="T6" s="2">
        <f>(G6+M6+P6)/N6</f>
        <v>5.9397837362908374</v>
      </c>
      <c r="U6" s="2">
        <f>(G6+M6)/N6</f>
        <v>1.315470639465429</v>
      </c>
      <c r="V6" s="2">
        <f>VLOOKUP(A6,[1]TDSheet!$A:$U,21,0)</f>
        <v>10.468399999999999</v>
      </c>
      <c r="W6" s="2">
        <f>VLOOKUP(A6,[1]TDSheet!$A:$V,22,0)</f>
        <v>13.894600000000001</v>
      </c>
      <c r="X6" s="2">
        <f>VLOOKUP(A6,[1]TDSheet!$A:$N,14,0)</f>
        <v>13.821400000000001</v>
      </c>
      <c r="Z6" s="2">
        <f>P6*H6</f>
        <v>120</v>
      </c>
      <c r="AA6" s="2">
        <f>Q6*H6</f>
        <v>0</v>
      </c>
      <c r="AB6" s="2" t="str">
        <f>VLOOKUP(A6,[3]TDSheet!$A:$B,2,0)</f>
        <v>кг</v>
      </c>
    </row>
    <row r="7" spans="1:28" ht="21.95" customHeight="1" x14ac:dyDescent="0.2">
      <c r="A7" s="8" t="s">
        <v>10</v>
      </c>
      <c r="B7" s="8" t="s">
        <v>9</v>
      </c>
      <c r="C7" s="8"/>
      <c r="D7" s="9">
        <v>5.1280000000000001</v>
      </c>
      <c r="E7" s="9"/>
      <c r="F7" s="9">
        <v>2.8780000000000001</v>
      </c>
      <c r="G7" s="9"/>
      <c r="H7" s="19">
        <f>VLOOKUP(A7,[1]TDSheet!$A:$H,8,0)</f>
        <v>1</v>
      </c>
      <c r="I7" s="2">
        <f>VLOOKUP(A7,[1]TDSheet!$A:$I,9,0)</f>
        <v>30</v>
      </c>
      <c r="J7" s="2">
        <f>VLOOKUP(A7,[2]Бердянск!$A:$E,4,0)</f>
        <v>5.8</v>
      </c>
      <c r="K7" s="2">
        <f t="shared" ref="K7:K73" si="1">F7-J7</f>
        <v>-2.9219999999999997</v>
      </c>
      <c r="M7" s="2">
        <f>VLOOKUP(A7,[1]TDSheet!$A:$O,15,0)</f>
        <v>8.2355999999999998</v>
      </c>
      <c r="N7" s="2">
        <f t="shared" ref="N7:N73" si="2">F7/5</f>
        <v>0.5756</v>
      </c>
      <c r="O7" s="42"/>
      <c r="P7" s="49"/>
      <c r="Q7" s="50"/>
      <c r="R7" s="45"/>
      <c r="T7" s="2">
        <f t="shared" ref="T7:T70" si="3">(G7+M7+P7)/N7</f>
        <v>14.307852675469075</v>
      </c>
      <c r="U7" s="2">
        <f t="shared" ref="U7:U70" si="4">(G7+M7)/N7</f>
        <v>14.307852675469075</v>
      </c>
      <c r="V7" s="2">
        <f>VLOOKUP(A7,[1]TDSheet!$A:$U,21,0)</f>
        <v>0.50839999999999996</v>
      </c>
      <c r="W7" s="2">
        <f>VLOOKUP(A7,[1]TDSheet!$A:$V,22,0)</f>
        <v>0.66159999999999997</v>
      </c>
      <c r="X7" s="2">
        <f>VLOOKUP(A7,[1]TDSheet!$A:$N,14,0)</f>
        <v>1.3892</v>
      </c>
      <c r="Z7" s="2">
        <f t="shared" ref="Z7:Z70" si="5">P7*H7</f>
        <v>0</v>
      </c>
      <c r="AA7" s="2">
        <f t="shared" ref="AA7:AA70" si="6">Q7*H7</f>
        <v>0</v>
      </c>
      <c r="AB7" s="2" t="str">
        <f>VLOOKUP(A7,[3]TDSheet!$A:$B,2,0)</f>
        <v>кг</v>
      </c>
    </row>
    <row r="8" spans="1:28" ht="11.1" customHeight="1" x14ac:dyDescent="0.2">
      <c r="A8" s="8" t="s">
        <v>11</v>
      </c>
      <c r="B8" s="8" t="s">
        <v>9</v>
      </c>
      <c r="C8" s="8"/>
      <c r="D8" s="9">
        <v>3.5059999999999998</v>
      </c>
      <c r="E8" s="9">
        <v>168.75</v>
      </c>
      <c r="F8" s="9">
        <v>129.04400000000001</v>
      </c>
      <c r="G8" s="9">
        <v>40.357999999999997</v>
      </c>
      <c r="H8" s="19">
        <f>VLOOKUP(A8,[1]TDSheet!$A:$H,8,0)</f>
        <v>1</v>
      </c>
      <c r="I8" s="2">
        <f>VLOOKUP(A8,[1]TDSheet!$A:$I,9,0)</f>
        <v>45</v>
      </c>
      <c r="J8" s="2">
        <f>VLOOKUP(A8,[2]Бердянск!$A:$E,4,0)</f>
        <v>128.892</v>
      </c>
      <c r="K8" s="2">
        <f t="shared" si="1"/>
        <v>0.15200000000001523</v>
      </c>
      <c r="N8" s="2">
        <f t="shared" si="2"/>
        <v>25.808800000000002</v>
      </c>
      <c r="O8" s="42">
        <f>9*N8-M8-G8</f>
        <v>191.9212</v>
      </c>
      <c r="P8" s="49">
        <v>140</v>
      </c>
      <c r="Q8" s="50"/>
      <c r="R8" s="45"/>
      <c r="T8" s="2">
        <f t="shared" si="3"/>
        <v>6.988236570472087</v>
      </c>
      <c r="U8" s="2">
        <f t="shared" si="4"/>
        <v>1.5637302005517495</v>
      </c>
      <c r="V8" s="2">
        <f>VLOOKUP(A8,[1]TDSheet!$A:$U,21,0)</f>
        <v>9.5579999999999998</v>
      </c>
      <c r="W8" s="2">
        <f>VLOOKUP(A8,[1]TDSheet!$A:$V,22,0)</f>
        <v>21.8474</v>
      </c>
      <c r="X8" s="2">
        <f>VLOOKUP(A8,[1]TDSheet!$A:$N,14,0)</f>
        <v>0.5968</v>
      </c>
      <c r="Z8" s="2">
        <f t="shared" si="5"/>
        <v>140</v>
      </c>
      <c r="AA8" s="2">
        <f t="shared" si="6"/>
        <v>0</v>
      </c>
      <c r="AB8" s="2" t="str">
        <f>VLOOKUP(A8,[3]TDSheet!$A:$B,2,0)</f>
        <v>кг</v>
      </c>
    </row>
    <row r="9" spans="1:28" ht="11.1" customHeight="1" x14ac:dyDescent="0.2">
      <c r="A9" s="8" t="s">
        <v>12</v>
      </c>
      <c r="B9" s="8" t="s">
        <v>9</v>
      </c>
      <c r="C9" s="8"/>
      <c r="D9" s="9">
        <v>91.183000000000007</v>
      </c>
      <c r="E9" s="9">
        <v>99.926000000000002</v>
      </c>
      <c r="F9" s="9">
        <v>197.68600000000001</v>
      </c>
      <c r="G9" s="9">
        <v>-22.992000000000001</v>
      </c>
      <c r="H9" s="19">
        <f>VLOOKUP(A9,[1]TDSheet!$A:$H,8,0)</f>
        <v>1</v>
      </c>
      <c r="I9" s="2">
        <f>VLOOKUP(A9,[1]TDSheet!$A:$I,9,0)</f>
        <v>45</v>
      </c>
      <c r="J9" s="2">
        <f>VLOOKUP(A9,[2]Бердянск!$A:$E,4,0)</f>
        <v>172.74799999999999</v>
      </c>
      <c r="K9" s="2">
        <f t="shared" si="1"/>
        <v>24.938000000000017</v>
      </c>
      <c r="M9" s="2">
        <f>VLOOKUP(A9,[1]TDSheet!$A:$O,15,0)</f>
        <v>99.055600000000013</v>
      </c>
      <c r="N9" s="2">
        <f t="shared" si="2"/>
        <v>39.537199999999999</v>
      </c>
      <c r="O9" s="42">
        <f>9*N9-M9-G9</f>
        <v>279.77119999999996</v>
      </c>
      <c r="P9" s="49">
        <v>200</v>
      </c>
      <c r="Q9" s="50"/>
      <c r="R9" s="45"/>
      <c r="T9" s="2">
        <f t="shared" si="3"/>
        <v>6.982376091377235</v>
      </c>
      <c r="U9" s="2">
        <f t="shared" si="4"/>
        <v>1.923848932144917</v>
      </c>
      <c r="V9" s="2">
        <f>VLOOKUP(A9,[1]TDSheet!$A:$U,21,0)</f>
        <v>14.2974</v>
      </c>
      <c r="W9" s="2">
        <f>VLOOKUP(A9,[1]TDSheet!$A:$V,22,0)</f>
        <v>21.277999999999999</v>
      </c>
      <c r="X9" s="2">
        <f>VLOOKUP(A9,[1]TDSheet!$A:$N,14,0)</f>
        <v>27.761599999999998</v>
      </c>
      <c r="Z9" s="2">
        <f t="shared" si="5"/>
        <v>200</v>
      </c>
      <c r="AA9" s="2">
        <f t="shared" si="6"/>
        <v>0</v>
      </c>
      <c r="AB9" s="2" t="str">
        <f>VLOOKUP(A9,[3]TDSheet!$A:$B,2,0)</f>
        <v>кг</v>
      </c>
    </row>
    <row r="10" spans="1:28" ht="11.1" customHeight="1" x14ac:dyDescent="0.2">
      <c r="A10" s="35" t="s">
        <v>13</v>
      </c>
      <c r="B10" s="8" t="s">
        <v>14</v>
      </c>
      <c r="C10" s="8"/>
      <c r="D10" s="9">
        <v>8</v>
      </c>
      <c r="E10" s="9">
        <v>2</v>
      </c>
      <c r="F10" s="9"/>
      <c r="G10" s="9"/>
      <c r="H10" s="19">
        <v>0.4</v>
      </c>
      <c r="I10" s="2">
        <f>VLOOKUP(A10,[1]TDSheet!$A:$I,9,0)</f>
        <v>50</v>
      </c>
      <c r="K10" s="2">
        <f t="shared" si="1"/>
        <v>0</v>
      </c>
      <c r="N10" s="2">
        <f t="shared" si="2"/>
        <v>0</v>
      </c>
      <c r="O10" s="42"/>
      <c r="P10" s="49">
        <v>10</v>
      </c>
      <c r="Q10" s="50"/>
      <c r="R10" s="46">
        <v>10</v>
      </c>
      <c r="T10" s="2" t="e">
        <f t="shared" si="3"/>
        <v>#DIV/0!</v>
      </c>
      <c r="U10" s="2" t="e">
        <f t="shared" si="4"/>
        <v>#DIV/0!</v>
      </c>
      <c r="V10" s="2">
        <f>VLOOKUP(A10,[1]TDSheet!$A:$U,21,0)</f>
        <v>2</v>
      </c>
      <c r="W10" s="2">
        <f>VLOOKUP(A10,[1]TDSheet!$A:$V,22,0)</f>
        <v>0</v>
      </c>
      <c r="X10" s="2">
        <f>VLOOKUP(A10,[1]TDSheet!$A:$N,14,0)</f>
        <v>5.6</v>
      </c>
      <c r="Y10" s="34" t="s">
        <v>165</v>
      </c>
      <c r="Z10" s="2">
        <f t="shared" si="5"/>
        <v>4</v>
      </c>
      <c r="AA10" s="2">
        <f t="shared" si="6"/>
        <v>0</v>
      </c>
      <c r="AB10" s="2" t="str">
        <f>VLOOKUP(A10,[3]TDSheet!$A:$B,2,0)</f>
        <v>шт</v>
      </c>
    </row>
    <row r="11" spans="1:28" ht="11.1" customHeight="1" x14ac:dyDescent="0.2">
      <c r="A11" s="8" t="s">
        <v>15</v>
      </c>
      <c r="B11" s="8" t="s">
        <v>14</v>
      </c>
      <c r="C11" s="8"/>
      <c r="D11" s="9">
        <v>-8</v>
      </c>
      <c r="E11" s="9">
        <v>8</v>
      </c>
      <c r="F11" s="9"/>
      <c r="G11" s="9"/>
      <c r="H11" s="19">
        <f>VLOOKUP(A11,[1]TDSheet!$A:$H,8,0)</f>
        <v>0.45</v>
      </c>
      <c r="I11" s="2">
        <f>VLOOKUP(A11,[1]TDSheet!$A:$I,9,0)</f>
        <v>45</v>
      </c>
      <c r="J11" s="2">
        <f>VLOOKUP(A11,[2]Бердянск!$A:$E,4,0)</f>
        <v>2</v>
      </c>
      <c r="K11" s="2">
        <f t="shared" si="1"/>
        <v>-2</v>
      </c>
      <c r="M11" s="2">
        <f>VLOOKUP(A11,[1]TDSheet!$A:$O,15,0)</f>
        <v>192.2</v>
      </c>
      <c r="N11" s="2">
        <f t="shared" si="2"/>
        <v>0</v>
      </c>
      <c r="O11" s="42"/>
      <c r="P11" s="49"/>
      <c r="Q11" s="50"/>
      <c r="R11" s="45"/>
      <c r="T11" s="2" t="e">
        <f t="shared" si="3"/>
        <v>#DIV/0!</v>
      </c>
      <c r="U11" s="2" t="e">
        <f t="shared" si="4"/>
        <v>#DIV/0!</v>
      </c>
      <c r="V11" s="2">
        <f>VLOOKUP(A11,[1]TDSheet!$A:$U,21,0)</f>
        <v>24</v>
      </c>
      <c r="W11" s="2">
        <f>VLOOKUP(A11,[1]TDSheet!$A:$V,22,0)</f>
        <v>24.6</v>
      </c>
      <c r="X11" s="2">
        <f>VLOOKUP(A11,[1]TDSheet!$A:$N,14,0)</f>
        <v>32</v>
      </c>
      <c r="Z11" s="2">
        <f t="shared" si="5"/>
        <v>0</v>
      </c>
      <c r="AA11" s="2">
        <f t="shared" si="6"/>
        <v>0</v>
      </c>
      <c r="AB11" s="2" t="str">
        <f>VLOOKUP(A11,[3]TDSheet!$A:$B,2,0)</f>
        <v>шт</v>
      </c>
    </row>
    <row r="12" spans="1:28" ht="11.1" customHeight="1" x14ac:dyDescent="0.2">
      <c r="A12" s="59" t="s">
        <v>16</v>
      </c>
      <c r="B12" s="8" t="s">
        <v>14</v>
      </c>
      <c r="C12" s="8"/>
      <c r="D12" s="9">
        <v>20</v>
      </c>
      <c r="E12" s="9">
        <v>120</v>
      </c>
      <c r="F12" s="9">
        <v>149</v>
      </c>
      <c r="G12" s="9">
        <v>-18</v>
      </c>
      <c r="H12" s="19">
        <f>VLOOKUP(A12,[1]TDSheet!$A:$H,8,0)</f>
        <v>0.45</v>
      </c>
      <c r="I12" s="2">
        <f>VLOOKUP(A12,[1]TDSheet!$A:$I,9,0)</f>
        <v>45</v>
      </c>
      <c r="J12" s="2">
        <f>VLOOKUP(A12,[2]Бердянск!$A:$E,4,0)</f>
        <v>138</v>
      </c>
      <c r="K12" s="2">
        <f t="shared" si="1"/>
        <v>11</v>
      </c>
      <c r="M12" s="2">
        <f>VLOOKUP(A12,[1]TDSheet!$A:$O,15,0)</f>
        <v>275.39999999999998</v>
      </c>
      <c r="N12" s="2">
        <f t="shared" si="2"/>
        <v>29.8</v>
      </c>
      <c r="O12" s="42">
        <f>11*N12-M12-G12</f>
        <v>70.400000000000034</v>
      </c>
      <c r="P12" s="60">
        <v>70.400000000000034</v>
      </c>
      <c r="Q12" s="50"/>
      <c r="R12" s="45"/>
      <c r="T12" s="2">
        <f t="shared" si="3"/>
        <v>11</v>
      </c>
      <c r="U12" s="2">
        <f t="shared" si="4"/>
        <v>8.6375838926174495</v>
      </c>
      <c r="V12" s="2">
        <f>VLOOKUP(A12,[1]TDSheet!$A:$U,21,0)</f>
        <v>32.799999999999997</v>
      </c>
      <c r="W12" s="2">
        <f>VLOOKUP(A12,[1]TDSheet!$A:$V,22,0)</f>
        <v>27.8</v>
      </c>
      <c r="X12" s="2">
        <f>VLOOKUP(A12,[1]TDSheet!$A:$N,14,0)</f>
        <v>44.2</v>
      </c>
      <c r="Z12" s="2">
        <f t="shared" si="5"/>
        <v>31.680000000000017</v>
      </c>
      <c r="AA12" s="2">
        <f t="shared" si="6"/>
        <v>0</v>
      </c>
      <c r="AB12" s="2" t="str">
        <f>VLOOKUP(A12,[3]TDSheet!$A:$B,2,0)</f>
        <v>шт</v>
      </c>
    </row>
    <row r="13" spans="1:28" ht="11.1" customHeight="1" x14ac:dyDescent="0.2">
      <c r="A13" s="8" t="s">
        <v>126</v>
      </c>
      <c r="B13" s="8" t="s">
        <v>14</v>
      </c>
      <c r="C13" s="8"/>
      <c r="D13" s="9"/>
      <c r="E13" s="9"/>
      <c r="F13" s="9"/>
      <c r="G13" s="9"/>
      <c r="H13" s="19">
        <f>VLOOKUP(A13,[1]TDSheet!$A:$H,8,0)</f>
        <v>0.5</v>
      </c>
      <c r="I13" s="2">
        <f>VLOOKUP(A13,[1]TDSheet!$A:$I,9,0)</f>
        <v>40</v>
      </c>
      <c r="M13" s="2">
        <f>VLOOKUP(A13,[1]TDSheet!$A:$O,15,0)</f>
        <v>21.6</v>
      </c>
      <c r="O13" s="43">
        <v>10</v>
      </c>
      <c r="P13" s="49">
        <v>10</v>
      </c>
      <c r="Q13" s="50"/>
      <c r="R13" s="45"/>
      <c r="T13" s="2" t="e">
        <f t="shared" si="3"/>
        <v>#DIV/0!</v>
      </c>
      <c r="U13" s="2" t="e">
        <f t="shared" si="4"/>
        <v>#DIV/0!</v>
      </c>
      <c r="V13" s="2">
        <f>VLOOKUP(A13,[1]TDSheet!$A:$U,21,0)</f>
        <v>2.4</v>
      </c>
      <c r="W13" s="2">
        <f>VLOOKUP(A13,[1]TDSheet!$A:$V,22,0)</f>
        <v>0</v>
      </c>
      <c r="X13" s="2">
        <f>VLOOKUP(A13,[1]TDSheet!$A:$N,14,0)</f>
        <v>3.6</v>
      </c>
      <c r="Z13" s="2">
        <f t="shared" si="5"/>
        <v>5</v>
      </c>
      <c r="AA13" s="2">
        <f t="shared" si="6"/>
        <v>0</v>
      </c>
      <c r="AB13" s="2" t="str">
        <f>VLOOKUP(A13,[3]TDSheet!$A:$B,2,0)</f>
        <v>шт</v>
      </c>
    </row>
    <row r="14" spans="1:28" ht="11.1" customHeight="1" x14ac:dyDescent="0.2">
      <c r="A14" s="8" t="s">
        <v>17</v>
      </c>
      <c r="B14" s="8" t="s">
        <v>14</v>
      </c>
      <c r="C14" s="8"/>
      <c r="D14" s="9">
        <v>44</v>
      </c>
      <c r="E14" s="9"/>
      <c r="F14" s="9">
        <v>32</v>
      </c>
      <c r="G14" s="9">
        <v>12</v>
      </c>
      <c r="H14" s="19">
        <f>VLOOKUP(A14,[1]TDSheet!$A:$H,8,0)</f>
        <v>0.35</v>
      </c>
      <c r="I14" s="2">
        <f>VLOOKUP(A14,[1]TDSheet!$A:$I,9,0)</f>
        <v>45</v>
      </c>
      <c r="J14" s="2">
        <f>VLOOKUP(A14,[2]Бердянск!$A:$E,4,0)</f>
        <v>32</v>
      </c>
      <c r="K14" s="2">
        <f t="shared" si="1"/>
        <v>0</v>
      </c>
      <c r="N14" s="2">
        <f t="shared" si="2"/>
        <v>6.4</v>
      </c>
      <c r="O14" s="42">
        <f>8*N14-M14-G14</f>
        <v>39.200000000000003</v>
      </c>
      <c r="P14" s="49">
        <v>25</v>
      </c>
      <c r="Q14" s="50"/>
      <c r="R14" s="45"/>
      <c r="T14" s="2">
        <f t="shared" si="3"/>
        <v>5.78125</v>
      </c>
      <c r="U14" s="2">
        <f t="shared" si="4"/>
        <v>1.875</v>
      </c>
      <c r="V14" s="2">
        <f>VLOOKUP(A14,[1]TDSheet!$A:$U,21,0)</f>
        <v>4</v>
      </c>
      <c r="W14" s="2">
        <f>VLOOKUP(A14,[1]TDSheet!$A:$V,22,0)</f>
        <v>0.6</v>
      </c>
      <c r="X14" s="2">
        <f>VLOOKUP(A14,[1]TDSheet!$A:$N,14,0)</f>
        <v>1</v>
      </c>
      <c r="Z14" s="2">
        <f t="shared" si="5"/>
        <v>8.75</v>
      </c>
      <c r="AA14" s="2">
        <f t="shared" si="6"/>
        <v>0</v>
      </c>
      <c r="AB14" s="2" t="str">
        <f>VLOOKUP(A14,[3]TDSheet!$A:$B,2,0)</f>
        <v>шт</v>
      </c>
    </row>
    <row r="15" spans="1:28" ht="11.1" customHeight="1" x14ac:dyDescent="0.2">
      <c r="A15" s="8" t="s">
        <v>18</v>
      </c>
      <c r="B15" s="8" t="s">
        <v>14</v>
      </c>
      <c r="C15" s="8"/>
      <c r="D15" s="9">
        <v>4</v>
      </c>
      <c r="E15" s="9">
        <v>20</v>
      </c>
      <c r="F15" s="9">
        <v>8</v>
      </c>
      <c r="G15" s="9">
        <v>16</v>
      </c>
      <c r="H15" s="19">
        <f>VLOOKUP(A15,[1]TDSheet!$A:$H,8,0)</f>
        <v>0.4</v>
      </c>
      <c r="I15" s="2">
        <f>VLOOKUP(A15,[1]TDSheet!$A:$I,9,0)</f>
        <v>50</v>
      </c>
      <c r="J15" s="2">
        <f>VLOOKUP(A15,[2]Бердянск!$A:$E,4,0)</f>
        <v>8</v>
      </c>
      <c r="K15" s="2">
        <f t="shared" si="1"/>
        <v>0</v>
      </c>
      <c r="N15" s="2">
        <f t="shared" si="2"/>
        <v>1.6</v>
      </c>
      <c r="O15" s="42">
        <v>5</v>
      </c>
      <c r="P15" s="49">
        <v>5</v>
      </c>
      <c r="Q15" s="50"/>
      <c r="R15" s="45"/>
      <c r="T15" s="2">
        <f t="shared" si="3"/>
        <v>13.125</v>
      </c>
      <c r="U15" s="2">
        <f t="shared" si="4"/>
        <v>10</v>
      </c>
      <c r="V15" s="2">
        <f>VLOOKUP(A15,[1]TDSheet!$A:$U,21,0)</f>
        <v>0.4</v>
      </c>
      <c r="W15" s="2">
        <f>VLOOKUP(A15,[1]TDSheet!$A:$V,22,0)</f>
        <v>2</v>
      </c>
      <c r="X15" s="2">
        <f>VLOOKUP(A15,[1]TDSheet!$A:$N,14,0)</f>
        <v>0.8</v>
      </c>
      <c r="Z15" s="2">
        <f t="shared" si="5"/>
        <v>2</v>
      </c>
      <c r="AA15" s="2">
        <f t="shared" si="6"/>
        <v>0</v>
      </c>
      <c r="AB15" s="2" t="str">
        <f>VLOOKUP(A15,[3]TDSheet!$A:$B,2,0)</f>
        <v>шт</v>
      </c>
    </row>
    <row r="16" spans="1:28" ht="11.1" customHeight="1" x14ac:dyDescent="0.2">
      <c r="A16" s="35" t="s">
        <v>19</v>
      </c>
      <c r="B16" s="8" t="s">
        <v>14</v>
      </c>
      <c r="C16" s="8"/>
      <c r="D16" s="9">
        <v>10</v>
      </c>
      <c r="E16" s="9"/>
      <c r="F16" s="9">
        <v>10</v>
      </c>
      <c r="G16" s="9"/>
      <c r="H16" s="19">
        <v>0.5</v>
      </c>
      <c r="I16" s="2">
        <f>VLOOKUP(A16,[1]TDSheet!$A:$I,9,0)</f>
        <v>60</v>
      </c>
      <c r="J16" s="2">
        <f>VLOOKUP(A16,[2]Бердянск!$A:$E,4,0)</f>
        <v>10</v>
      </c>
      <c r="K16" s="2">
        <f t="shared" si="1"/>
        <v>0</v>
      </c>
      <c r="N16" s="2">
        <f t="shared" si="2"/>
        <v>2</v>
      </c>
      <c r="O16" s="42"/>
      <c r="P16" s="49">
        <v>6</v>
      </c>
      <c r="Q16" s="50"/>
      <c r="R16" s="46">
        <v>6</v>
      </c>
      <c r="T16" s="2">
        <f t="shared" si="3"/>
        <v>3</v>
      </c>
      <c r="U16" s="2">
        <f t="shared" si="4"/>
        <v>0</v>
      </c>
      <c r="V16" s="2">
        <f>VLOOKUP(A16,[1]TDSheet!$A:$U,21,0)</f>
        <v>3</v>
      </c>
      <c r="W16" s="2">
        <f>VLOOKUP(A16,[1]TDSheet!$A:$V,22,0)</f>
        <v>2</v>
      </c>
      <c r="X16" s="2">
        <f>VLOOKUP(A16,[1]TDSheet!$A:$N,14,0)</f>
        <v>4</v>
      </c>
      <c r="Y16" s="34" t="s">
        <v>165</v>
      </c>
      <c r="Z16" s="2">
        <f t="shared" si="5"/>
        <v>3</v>
      </c>
      <c r="AA16" s="2">
        <f t="shared" si="6"/>
        <v>0</v>
      </c>
      <c r="AB16" s="2" t="str">
        <f>VLOOKUP(A16,[3]TDSheet!$A:$B,2,0)</f>
        <v>шт</v>
      </c>
    </row>
    <row r="17" spans="1:28" ht="11.1" customHeight="1" x14ac:dyDescent="0.2">
      <c r="A17" s="8" t="s">
        <v>20</v>
      </c>
      <c r="B17" s="8" t="s">
        <v>14</v>
      </c>
      <c r="C17" s="8"/>
      <c r="D17" s="9">
        <v>24</v>
      </c>
      <c r="E17" s="9"/>
      <c r="F17" s="9">
        <v>11</v>
      </c>
      <c r="G17" s="9">
        <v>13</v>
      </c>
      <c r="H17" s="19">
        <f>VLOOKUP(A17,[1]TDSheet!$A:$H,8,0)</f>
        <v>0</v>
      </c>
      <c r="I17" s="2">
        <f>VLOOKUP(A17,[1]TDSheet!$A:$I,9,0)</f>
        <v>55</v>
      </c>
      <c r="J17" s="2">
        <f>VLOOKUP(A17,[2]Бердянск!$A:$E,4,0)</f>
        <v>11</v>
      </c>
      <c r="K17" s="2">
        <f t="shared" si="1"/>
        <v>0</v>
      </c>
      <c r="N17" s="2">
        <f t="shared" si="2"/>
        <v>2.2000000000000002</v>
      </c>
      <c r="O17" s="42"/>
      <c r="P17" s="49"/>
      <c r="Q17" s="50"/>
      <c r="R17" s="45"/>
      <c r="T17" s="2">
        <f t="shared" si="3"/>
        <v>5.9090909090909083</v>
      </c>
      <c r="U17" s="2">
        <f t="shared" si="4"/>
        <v>5.9090909090909083</v>
      </c>
      <c r="V17" s="2">
        <f>VLOOKUP(A17,[1]TDSheet!$A:$U,21,0)</f>
        <v>2</v>
      </c>
      <c r="W17" s="2">
        <f>VLOOKUP(A17,[1]TDSheet!$A:$V,22,0)</f>
        <v>1.2</v>
      </c>
      <c r="X17" s="2">
        <f>VLOOKUP(A17,[1]TDSheet!$A:$N,14,0)</f>
        <v>0</v>
      </c>
      <c r="Y17" s="22" t="str">
        <f>VLOOKUP(A17,[1]TDSheet!$A:$W,23,0)</f>
        <v>Заблокировать</v>
      </c>
      <c r="Z17" s="2">
        <f t="shared" si="5"/>
        <v>0</v>
      </c>
      <c r="AA17" s="2">
        <f t="shared" si="6"/>
        <v>0</v>
      </c>
      <c r="AB17" s="2" t="str">
        <f>VLOOKUP(A17,[3]TDSheet!$A:$B,2,0)</f>
        <v>шт</v>
      </c>
    </row>
    <row r="18" spans="1:28" ht="11.1" customHeight="1" x14ac:dyDescent="0.2">
      <c r="A18" s="8" t="s">
        <v>127</v>
      </c>
      <c r="B18" s="8" t="s">
        <v>14</v>
      </c>
      <c r="C18" s="8"/>
      <c r="D18" s="9"/>
      <c r="E18" s="9"/>
      <c r="F18" s="9"/>
      <c r="G18" s="9"/>
      <c r="H18" s="19">
        <f>VLOOKUP(A18,[1]TDSheet!$A:$H,8,0)</f>
        <v>0.3</v>
      </c>
      <c r="I18" s="2">
        <f>VLOOKUP(A18,[1]TDSheet!$A:$I,9,0)</f>
        <v>40</v>
      </c>
      <c r="M18" s="2">
        <f>VLOOKUP(A18,[1]TDSheet!$A:$O,15,0)</f>
        <v>14.399999999999999</v>
      </c>
      <c r="O18" s="42"/>
      <c r="P18" s="49"/>
      <c r="Q18" s="50"/>
      <c r="R18" s="45"/>
      <c r="T18" s="2" t="e">
        <f t="shared" si="3"/>
        <v>#DIV/0!</v>
      </c>
      <c r="U18" s="2" t="e">
        <f t="shared" si="4"/>
        <v>#DIV/0!</v>
      </c>
      <c r="V18" s="2">
        <f>VLOOKUP(A18,[1]TDSheet!$A:$U,21,0)</f>
        <v>1.2</v>
      </c>
      <c r="W18" s="2">
        <f>VLOOKUP(A18,[1]TDSheet!$A:$V,22,0)</f>
        <v>0.6</v>
      </c>
      <c r="X18" s="2">
        <f>VLOOKUP(A18,[1]TDSheet!$A:$N,14,0)</f>
        <v>2.4</v>
      </c>
      <c r="Z18" s="2">
        <f t="shared" si="5"/>
        <v>0</v>
      </c>
      <c r="AA18" s="2">
        <f t="shared" si="6"/>
        <v>0</v>
      </c>
      <c r="AB18" s="2" t="str">
        <f>VLOOKUP(A18,[3]TDSheet!$A:$B,2,0)</f>
        <v>шт</v>
      </c>
    </row>
    <row r="19" spans="1:28" ht="11.1" customHeight="1" x14ac:dyDescent="0.2">
      <c r="A19" s="8" t="s">
        <v>21</v>
      </c>
      <c r="B19" s="8" t="s">
        <v>14</v>
      </c>
      <c r="C19" s="8"/>
      <c r="D19" s="9">
        <v>15.114000000000001</v>
      </c>
      <c r="E19" s="9">
        <v>24</v>
      </c>
      <c r="F19" s="9">
        <v>15</v>
      </c>
      <c r="G19" s="9">
        <v>16.114000000000001</v>
      </c>
      <c r="H19" s="19">
        <f>VLOOKUP(A19,[1]TDSheet!$A:$H,8,0)</f>
        <v>0.4</v>
      </c>
      <c r="I19" s="2">
        <f>VLOOKUP(A19,[1]TDSheet!$A:$I,9,0)</f>
        <v>50</v>
      </c>
      <c r="J19" s="2">
        <f>VLOOKUP(A19,[2]Бердянск!$A:$E,4,0)</f>
        <v>15</v>
      </c>
      <c r="K19" s="2">
        <f t="shared" si="1"/>
        <v>0</v>
      </c>
      <c r="N19" s="2">
        <f t="shared" si="2"/>
        <v>3</v>
      </c>
      <c r="O19" s="42">
        <f>10*N19-M19-G19</f>
        <v>13.885999999999999</v>
      </c>
      <c r="P19" s="49">
        <v>13.885999999999999</v>
      </c>
      <c r="Q19" s="50"/>
      <c r="R19" s="45"/>
      <c r="T19" s="2">
        <f t="shared" si="3"/>
        <v>10</v>
      </c>
      <c r="U19" s="2">
        <f t="shared" si="4"/>
        <v>5.3713333333333333</v>
      </c>
      <c r="V19" s="2">
        <f>VLOOKUP(A19,[1]TDSheet!$A:$U,21,0)</f>
        <v>0.4</v>
      </c>
      <c r="W19" s="2">
        <f>VLOOKUP(A19,[1]TDSheet!$A:$V,22,0)</f>
        <v>2.9771999999999998</v>
      </c>
      <c r="X19" s="2">
        <f>VLOOKUP(A19,[1]TDSheet!$A:$N,14,0)</f>
        <v>1.6</v>
      </c>
      <c r="Z19" s="2">
        <f t="shared" si="5"/>
        <v>5.5544000000000002</v>
      </c>
      <c r="AA19" s="2">
        <f t="shared" si="6"/>
        <v>0</v>
      </c>
      <c r="AB19" s="2" t="str">
        <f>VLOOKUP(A19,[3]TDSheet!$A:$B,2,0)</f>
        <v>шт</v>
      </c>
    </row>
    <row r="20" spans="1:28" ht="11.1" customHeight="1" x14ac:dyDescent="0.2">
      <c r="A20" s="8" t="s">
        <v>22</v>
      </c>
      <c r="B20" s="8" t="s">
        <v>14</v>
      </c>
      <c r="C20" s="8"/>
      <c r="D20" s="9">
        <v>12</v>
      </c>
      <c r="E20" s="9"/>
      <c r="F20" s="9"/>
      <c r="G20" s="9">
        <v>12</v>
      </c>
      <c r="H20" s="19">
        <f>VLOOKUP(A20,[1]TDSheet!$A:$H,8,0)</f>
        <v>0</v>
      </c>
      <c r="I20" s="2">
        <f>VLOOKUP(A20,[1]TDSheet!$A:$I,9,0)</f>
        <v>55</v>
      </c>
      <c r="K20" s="2">
        <f t="shared" si="1"/>
        <v>0</v>
      </c>
      <c r="N20" s="2">
        <f t="shared" si="2"/>
        <v>0</v>
      </c>
      <c r="O20" s="42"/>
      <c r="P20" s="49"/>
      <c r="Q20" s="50"/>
      <c r="R20" s="45"/>
      <c r="T20" s="2" t="e">
        <f t="shared" si="3"/>
        <v>#DIV/0!</v>
      </c>
      <c r="U20" s="2" t="e">
        <f t="shared" si="4"/>
        <v>#DIV/0!</v>
      </c>
      <c r="V20" s="2">
        <f>VLOOKUP(A20,[1]TDSheet!$A:$U,21,0)</f>
        <v>0</v>
      </c>
      <c r="W20" s="2">
        <f>VLOOKUP(A20,[1]TDSheet!$A:$V,22,0)</f>
        <v>0</v>
      </c>
      <c r="X20" s="2">
        <f>VLOOKUP(A20,[1]TDSheet!$A:$N,14,0)</f>
        <v>0</v>
      </c>
      <c r="Y20" s="22" t="str">
        <f>VLOOKUP(A20,[1]TDSheet!$A:$W,23,0)</f>
        <v>Заблокировать</v>
      </c>
      <c r="Z20" s="2">
        <f t="shared" si="5"/>
        <v>0</v>
      </c>
      <c r="AA20" s="2">
        <f t="shared" si="6"/>
        <v>0</v>
      </c>
      <c r="AB20" s="2" t="str">
        <f>VLOOKUP(A20,[3]TDSheet!$A:$B,2,0)</f>
        <v>шт</v>
      </c>
    </row>
    <row r="21" spans="1:28" ht="11.1" customHeight="1" x14ac:dyDescent="0.2">
      <c r="A21" s="35" t="s">
        <v>23</v>
      </c>
      <c r="B21" s="8" t="s">
        <v>14</v>
      </c>
      <c r="C21" s="8"/>
      <c r="D21" s="9">
        <v>12</v>
      </c>
      <c r="E21" s="9"/>
      <c r="F21" s="9">
        <v>11</v>
      </c>
      <c r="G21" s="9">
        <v>1</v>
      </c>
      <c r="H21" s="19">
        <v>0.35</v>
      </c>
      <c r="I21" s="2">
        <f>VLOOKUP(A21,[1]TDSheet!$A:$I,9,0)</f>
        <v>40</v>
      </c>
      <c r="J21" s="2">
        <f>VLOOKUP(A21,[2]Бердянск!$A:$E,4,0)</f>
        <v>12</v>
      </c>
      <c r="K21" s="2">
        <f t="shared" si="1"/>
        <v>-1</v>
      </c>
      <c r="N21" s="2">
        <f t="shared" si="2"/>
        <v>2.2000000000000002</v>
      </c>
      <c r="O21" s="42"/>
      <c r="P21" s="49">
        <v>18</v>
      </c>
      <c r="Q21" s="50"/>
      <c r="R21" s="46">
        <v>18</v>
      </c>
      <c r="T21" s="2">
        <f t="shared" si="3"/>
        <v>8.6363636363636349</v>
      </c>
      <c r="U21" s="2">
        <f t="shared" si="4"/>
        <v>0.45454545454545453</v>
      </c>
      <c r="V21" s="2">
        <f>VLOOKUP(A21,[1]TDSheet!$A:$U,21,0)</f>
        <v>1.2</v>
      </c>
      <c r="W21" s="2">
        <f>VLOOKUP(A21,[1]TDSheet!$A:$V,22,0)</f>
        <v>2.4</v>
      </c>
      <c r="X21" s="2">
        <f>VLOOKUP(A21,[1]TDSheet!$A:$N,14,0)</f>
        <v>0</v>
      </c>
      <c r="Y21" s="34" t="s">
        <v>165</v>
      </c>
      <c r="Z21" s="2">
        <f t="shared" si="5"/>
        <v>6.3</v>
      </c>
      <c r="AA21" s="2">
        <f t="shared" si="6"/>
        <v>0</v>
      </c>
      <c r="AB21" s="2" t="str">
        <f>VLOOKUP(A21,[3]TDSheet!$A:$B,2,0)</f>
        <v>шт</v>
      </c>
    </row>
    <row r="22" spans="1:28" ht="11.1" customHeight="1" x14ac:dyDescent="0.2">
      <c r="A22" s="8" t="s">
        <v>24</v>
      </c>
      <c r="B22" s="8" t="s">
        <v>14</v>
      </c>
      <c r="C22" s="8"/>
      <c r="D22" s="9">
        <v>61</v>
      </c>
      <c r="E22" s="9"/>
      <c r="F22" s="9">
        <v>11</v>
      </c>
      <c r="G22" s="9">
        <v>35</v>
      </c>
      <c r="H22" s="19">
        <f>VLOOKUP(A22,[1]TDSheet!$A:$H,8,0)</f>
        <v>0</v>
      </c>
      <c r="I22" s="2">
        <f>VLOOKUP(A22,[1]TDSheet!$A:$I,9,0)</f>
        <v>120</v>
      </c>
      <c r="J22" s="2">
        <f>VLOOKUP(A22,[2]Бердянск!$A:$E,4,0)</f>
        <v>26</v>
      </c>
      <c r="K22" s="2">
        <f t="shared" si="1"/>
        <v>-15</v>
      </c>
      <c r="N22" s="2">
        <f t="shared" si="2"/>
        <v>2.2000000000000002</v>
      </c>
      <c r="O22" s="42"/>
      <c r="P22" s="49"/>
      <c r="Q22" s="50"/>
      <c r="R22" s="45"/>
      <c r="T22" s="2">
        <f t="shared" si="3"/>
        <v>15.909090909090908</v>
      </c>
      <c r="U22" s="2">
        <f t="shared" si="4"/>
        <v>15.909090909090908</v>
      </c>
      <c r="V22" s="2">
        <f>VLOOKUP(A22,[1]TDSheet!$A:$U,21,0)</f>
        <v>-0.2</v>
      </c>
      <c r="W22" s="2">
        <f>VLOOKUP(A22,[1]TDSheet!$A:$V,22,0)</f>
        <v>3.4</v>
      </c>
      <c r="X22" s="2">
        <f>VLOOKUP(A22,[1]TDSheet!$A:$N,14,0)</f>
        <v>1</v>
      </c>
      <c r="Y22" s="22" t="str">
        <f>VLOOKUP(A22,[1]TDSheet!$A:$W,23,0)</f>
        <v>Заблокировать</v>
      </c>
      <c r="Z22" s="2">
        <f t="shared" si="5"/>
        <v>0</v>
      </c>
      <c r="AA22" s="2">
        <f t="shared" si="6"/>
        <v>0</v>
      </c>
      <c r="AB22" s="2" t="str">
        <f>VLOOKUP(A22,[3]TDSheet!$A:$B,2,0)</f>
        <v>шт</v>
      </c>
    </row>
    <row r="23" spans="1:28" ht="21.95" customHeight="1" x14ac:dyDescent="0.2">
      <c r="A23" s="35" t="s">
        <v>25</v>
      </c>
      <c r="B23" s="8" t="s">
        <v>14</v>
      </c>
      <c r="C23" s="8"/>
      <c r="D23" s="9">
        <v>4</v>
      </c>
      <c r="E23" s="9"/>
      <c r="F23" s="9">
        <v>4</v>
      </c>
      <c r="G23" s="9"/>
      <c r="H23" s="19">
        <v>0.35</v>
      </c>
      <c r="I23" s="2">
        <f>VLOOKUP(A23,[1]TDSheet!$A:$I,9,0)</f>
        <v>45</v>
      </c>
      <c r="J23" s="2">
        <f>VLOOKUP(A23,[2]Бердянск!$A:$E,4,0)</f>
        <v>4</v>
      </c>
      <c r="K23" s="2">
        <f t="shared" si="1"/>
        <v>0</v>
      </c>
      <c r="N23" s="2">
        <f t="shared" si="2"/>
        <v>0.8</v>
      </c>
      <c r="O23" s="42"/>
      <c r="P23" s="49">
        <v>12</v>
      </c>
      <c r="Q23" s="50"/>
      <c r="R23" s="46">
        <v>12</v>
      </c>
      <c r="T23" s="2">
        <f t="shared" si="3"/>
        <v>15</v>
      </c>
      <c r="U23" s="2">
        <f t="shared" si="4"/>
        <v>0</v>
      </c>
      <c r="V23" s="2">
        <f>VLOOKUP(A23,[1]TDSheet!$A:$U,21,0)</f>
        <v>4.8</v>
      </c>
      <c r="W23" s="2">
        <f>VLOOKUP(A23,[1]TDSheet!$A:$V,22,0)</f>
        <v>2.4</v>
      </c>
      <c r="X23" s="2">
        <f>VLOOKUP(A23,[1]TDSheet!$A:$N,14,0)</f>
        <v>7.6</v>
      </c>
      <c r="Y23" s="34" t="s">
        <v>165</v>
      </c>
      <c r="Z23" s="2">
        <f t="shared" si="5"/>
        <v>4.1999999999999993</v>
      </c>
      <c r="AA23" s="2">
        <f t="shared" si="6"/>
        <v>0</v>
      </c>
      <c r="AB23" s="2" t="str">
        <f>VLOOKUP(A23,[3]TDSheet!$A:$B,2,0)</f>
        <v>шт</v>
      </c>
    </row>
    <row r="24" spans="1:28" ht="11.1" customHeight="1" x14ac:dyDescent="0.2">
      <c r="A24" s="8" t="s">
        <v>26</v>
      </c>
      <c r="B24" s="8" t="s">
        <v>9</v>
      </c>
      <c r="C24" s="21" t="str">
        <f>VLOOKUP(A24,[1]TDSheet!$A:$C,3,0)</f>
        <v>Дек</v>
      </c>
      <c r="D24" s="9">
        <v>14.999000000000001</v>
      </c>
      <c r="E24" s="9">
        <v>144.46299999999999</v>
      </c>
      <c r="F24" s="9">
        <v>138.94999999999999</v>
      </c>
      <c r="G24" s="9">
        <v>3.8359999999999999</v>
      </c>
      <c r="H24" s="19">
        <f>VLOOKUP(A24,[1]TDSheet!$A:$H,8,0)</f>
        <v>1</v>
      </c>
      <c r="I24" s="2">
        <f>VLOOKUP(A24,[1]TDSheet!$A:$I,9,0)</f>
        <v>55</v>
      </c>
      <c r="J24" s="2">
        <f>VLOOKUP(A24,[2]Бердянск!$A:$E,4,0)</f>
        <v>138.06200000000001</v>
      </c>
      <c r="K24" s="2">
        <f t="shared" si="1"/>
        <v>0.88799999999997681</v>
      </c>
      <c r="M24" s="2">
        <f>VLOOKUP(A24,[1]TDSheet!$A:$O,15,0)</f>
        <v>129.13640000000001</v>
      </c>
      <c r="N24" s="2">
        <f t="shared" si="2"/>
        <v>27.79</v>
      </c>
      <c r="O24" s="42">
        <f>11*N24-M24-G24</f>
        <v>172.71759999999998</v>
      </c>
      <c r="P24" s="49">
        <v>172.71759999999998</v>
      </c>
      <c r="Q24" s="50"/>
      <c r="R24" s="45"/>
      <c r="T24" s="2">
        <f t="shared" si="3"/>
        <v>11</v>
      </c>
      <c r="U24" s="2">
        <f t="shared" si="4"/>
        <v>4.7849010435408426</v>
      </c>
      <c r="V24" s="2">
        <f>VLOOKUP(A24,[1]TDSheet!$A:$U,21,0)</f>
        <v>13.98</v>
      </c>
      <c r="W24" s="2">
        <f>VLOOKUP(A24,[1]TDSheet!$A:$V,22,0)</f>
        <v>19.6556</v>
      </c>
      <c r="X24" s="2">
        <f>VLOOKUP(A24,[1]TDSheet!$A:$N,14,0)</f>
        <v>24.0412</v>
      </c>
      <c r="Z24" s="2">
        <f t="shared" si="5"/>
        <v>172.71759999999998</v>
      </c>
      <c r="AA24" s="2">
        <f t="shared" si="6"/>
        <v>0</v>
      </c>
      <c r="AB24" s="2" t="str">
        <f>VLOOKUP(A24,[3]TDSheet!$A:$B,2,0)</f>
        <v>кг</v>
      </c>
    </row>
    <row r="25" spans="1:28" ht="11.1" customHeight="1" x14ac:dyDescent="0.2">
      <c r="A25" s="8" t="s">
        <v>27</v>
      </c>
      <c r="B25" s="8" t="s">
        <v>9</v>
      </c>
      <c r="C25" s="8"/>
      <c r="D25" s="9">
        <v>1476.0039999999999</v>
      </c>
      <c r="E25" s="9">
        <v>2753.9340000000002</v>
      </c>
      <c r="F25" s="9">
        <v>3094.2860000000001</v>
      </c>
      <c r="G25" s="9">
        <v>689.71799999999996</v>
      </c>
      <c r="H25" s="19">
        <f>VLOOKUP(A25,[1]TDSheet!$A:$H,8,0)</f>
        <v>1</v>
      </c>
      <c r="I25" s="2">
        <f>VLOOKUP(A25,[1]TDSheet!$A:$I,9,0)</f>
        <v>50</v>
      </c>
      <c r="J25" s="2">
        <f>VLOOKUP(A25,[2]Бердянск!$A:$E,4,0)</f>
        <v>2994.7869999999998</v>
      </c>
      <c r="K25" s="2">
        <f t="shared" si="1"/>
        <v>99.499000000000251</v>
      </c>
      <c r="M25" s="2">
        <f>VLOOKUP(A25,[1]TDSheet!$A:$O,15,0)</f>
        <v>1033.9441999999997</v>
      </c>
      <c r="N25" s="2">
        <f t="shared" si="2"/>
        <v>618.85720000000003</v>
      </c>
      <c r="O25" s="42">
        <f>10*N25-M25-G25</f>
        <v>4464.9098000000004</v>
      </c>
      <c r="P25" s="49">
        <v>4500</v>
      </c>
      <c r="Q25" s="50"/>
      <c r="R25" s="45"/>
      <c r="T25" s="2">
        <f t="shared" si="3"/>
        <v>10.056701610646202</v>
      </c>
      <c r="U25" s="2">
        <f t="shared" si="4"/>
        <v>2.7852341380208547</v>
      </c>
      <c r="V25" s="2">
        <f>VLOOKUP(A25,[1]TDSheet!$A:$U,21,0)</f>
        <v>368.00580000000002</v>
      </c>
      <c r="W25" s="2">
        <f>VLOOKUP(A25,[1]TDSheet!$A:$V,22,0)</f>
        <v>398.95760000000001</v>
      </c>
      <c r="X25" s="2">
        <f>VLOOKUP(A25,[1]TDSheet!$A:$N,14,0)</f>
        <v>433.91999999999996</v>
      </c>
      <c r="Z25" s="2">
        <f t="shared" si="5"/>
        <v>4500</v>
      </c>
      <c r="AA25" s="2">
        <f t="shared" si="6"/>
        <v>0</v>
      </c>
      <c r="AB25" s="2" t="str">
        <f>VLOOKUP(A25,[3]TDSheet!$A:$B,2,0)</f>
        <v>кг</v>
      </c>
    </row>
    <row r="26" spans="1:28" ht="11.1" customHeight="1" x14ac:dyDescent="0.2">
      <c r="A26" s="8" t="s">
        <v>28</v>
      </c>
      <c r="B26" s="8" t="s">
        <v>9</v>
      </c>
      <c r="C26" s="8"/>
      <c r="D26" s="9">
        <v>5.26</v>
      </c>
      <c r="E26" s="9">
        <v>1.766</v>
      </c>
      <c r="F26" s="9">
        <v>4.4260000000000002</v>
      </c>
      <c r="G26" s="9"/>
      <c r="H26" s="19">
        <f>VLOOKUP(A26,[1]TDSheet!$A:$H,8,0)</f>
        <v>0</v>
      </c>
      <c r="I26" s="2" t="e">
        <f>VLOOKUP(A26,[1]TDSheet!$A:$I,9,0)</f>
        <v>#N/A</v>
      </c>
      <c r="J26" s="2">
        <f>VLOOKUP(A26,[2]Бердянск!$A:$E,4,0)</f>
        <v>1.766</v>
      </c>
      <c r="K26" s="2">
        <f t="shared" si="1"/>
        <v>2.66</v>
      </c>
      <c r="N26" s="2">
        <f t="shared" si="2"/>
        <v>0.88519999999999999</v>
      </c>
      <c r="O26" s="42"/>
      <c r="P26" s="49"/>
      <c r="Q26" s="50"/>
      <c r="R26" s="45"/>
      <c r="T26" s="2">
        <f t="shared" si="3"/>
        <v>0</v>
      </c>
      <c r="U26" s="2">
        <f t="shared" si="4"/>
        <v>0</v>
      </c>
      <c r="V26" s="2">
        <f>VLOOKUP(A26,[1]TDSheet!$A:$U,21,0)</f>
        <v>0</v>
      </c>
      <c r="W26" s="2">
        <f>VLOOKUP(A26,[1]TDSheet!$A:$V,22,0)</f>
        <v>0</v>
      </c>
      <c r="X26" s="2">
        <f>VLOOKUP(A26,[1]TDSheet!$A:$N,14,0)</f>
        <v>0.69520000000000004</v>
      </c>
      <c r="Z26" s="2">
        <f t="shared" si="5"/>
        <v>0</v>
      </c>
      <c r="AA26" s="2">
        <f t="shared" si="6"/>
        <v>0</v>
      </c>
      <c r="AB26" s="2" t="e">
        <f>VLOOKUP(A26,[3]TDSheet!$A:$B,2,0)</f>
        <v>#N/A</v>
      </c>
    </row>
    <row r="27" spans="1:28" ht="11.1" customHeight="1" x14ac:dyDescent="0.2">
      <c r="A27" s="8" t="s">
        <v>29</v>
      </c>
      <c r="B27" s="8" t="s">
        <v>9</v>
      </c>
      <c r="C27" s="21" t="str">
        <f>VLOOKUP(A27,[1]TDSheet!$A:$C,3,0)</f>
        <v>Дек</v>
      </c>
      <c r="D27" s="9">
        <v>45.716000000000001</v>
      </c>
      <c r="E27" s="9"/>
      <c r="F27" s="9">
        <v>26.222999999999999</v>
      </c>
      <c r="G27" s="9">
        <v>-16.742999999999999</v>
      </c>
      <c r="H27" s="19">
        <f>VLOOKUP(A27,[1]TDSheet!$A:$H,8,0)</f>
        <v>1</v>
      </c>
      <c r="I27" s="2">
        <f>VLOOKUP(A27,[1]TDSheet!$A:$I,9,0)</f>
        <v>55</v>
      </c>
      <c r="J27" s="2">
        <f>VLOOKUP(A27,[2]Бердянск!$A:$E,4,0)</f>
        <v>26.381</v>
      </c>
      <c r="K27" s="2">
        <f t="shared" si="1"/>
        <v>-0.15800000000000125</v>
      </c>
      <c r="M27" s="2">
        <f>VLOOKUP(A27,[1]TDSheet!$A:$O,15,0)</f>
        <v>224.83339999999998</v>
      </c>
      <c r="N27" s="2">
        <f t="shared" si="2"/>
        <v>5.2446000000000002</v>
      </c>
      <c r="O27" s="43">
        <v>100</v>
      </c>
      <c r="P27" s="49">
        <v>100</v>
      </c>
      <c r="Q27" s="50"/>
      <c r="R27" s="45"/>
      <c r="T27" s="2">
        <f t="shared" si="3"/>
        <v>58.744308431529568</v>
      </c>
      <c r="U27" s="2">
        <f t="shared" si="4"/>
        <v>39.677077374823625</v>
      </c>
      <c r="V27" s="2">
        <f>VLOOKUP(A27,[1]TDSheet!$A:$U,21,0)</f>
        <v>22.878399999999999</v>
      </c>
      <c r="W27" s="2">
        <f>VLOOKUP(A27,[1]TDSheet!$A:$V,22,0)</f>
        <v>13.9496</v>
      </c>
      <c r="X27" s="2">
        <f>VLOOKUP(A27,[1]TDSheet!$A:$N,14,0)</f>
        <v>37.731400000000001</v>
      </c>
      <c r="Z27" s="2">
        <f t="shared" si="5"/>
        <v>100</v>
      </c>
      <c r="AA27" s="2">
        <f t="shared" si="6"/>
        <v>0</v>
      </c>
      <c r="AB27" s="2" t="str">
        <f>VLOOKUP(A27,[3]TDSheet!$A:$B,2,0)</f>
        <v>кг</v>
      </c>
    </row>
    <row r="28" spans="1:28" ht="21.95" customHeight="1" x14ac:dyDescent="0.2">
      <c r="A28" s="35" t="s">
        <v>30</v>
      </c>
      <c r="B28" s="8" t="s">
        <v>9</v>
      </c>
      <c r="C28" s="8"/>
      <c r="D28" s="9">
        <v>13.076000000000001</v>
      </c>
      <c r="E28" s="9">
        <v>13.996</v>
      </c>
      <c r="F28" s="9">
        <v>24.635999999999999</v>
      </c>
      <c r="G28" s="9"/>
      <c r="H28" s="19">
        <v>1</v>
      </c>
      <c r="I28" s="2">
        <f>VLOOKUP(A28,[1]TDSheet!$A:$I,9,0)</f>
        <v>60</v>
      </c>
      <c r="J28" s="2">
        <f>VLOOKUP(A28,[2]Бердянск!$A:$E,4,0)</f>
        <v>24.635999999999999</v>
      </c>
      <c r="K28" s="2">
        <f t="shared" si="1"/>
        <v>0</v>
      </c>
      <c r="N28" s="2">
        <f t="shared" si="2"/>
        <v>4.9272</v>
      </c>
      <c r="O28" s="42"/>
      <c r="P28" s="49">
        <v>3</v>
      </c>
      <c r="Q28" s="50"/>
      <c r="R28" s="46">
        <v>3</v>
      </c>
      <c r="T28" s="2">
        <f t="shared" si="3"/>
        <v>0.60886507549926938</v>
      </c>
      <c r="U28" s="2">
        <f t="shared" si="4"/>
        <v>0</v>
      </c>
      <c r="V28" s="2">
        <f>VLOOKUP(A28,[1]TDSheet!$A:$U,21,0)</f>
        <v>4.5718000000000005</v>
      </c>
      <c r="W28" s="2">
        <f>VLOOKUP(A28,[1]TDSheet!$A:$V,22,0)</f>
        <v>8.14</v>
      </c>
      <c r="X28" s="2">
        <f>VLOOKUP(A28,[1]TDSheet!$A:$N,14,0)</f>
        <v>3.7311999999999999</v>
      </c>
      <c r="Y28" s="34" t="s">
        <v>165</v>
      </c>
      <c r="Z28" s="2">
        <f t="shared" si="5"/>
        <v>3</v>
      </c>
      <c r="AA28" s="2">
        <f t="shared" si="6"/>
        <v>0</v>
      </c>
      <c r="AB28" s="2" t="str">
        <f>VLOOKUP(A28,[3]TDSheet!$A:$B,2,0)</f>
        <v>кг</v>
      </c>
    </row>
    <row r="29" spans="1:28" ht="11.1" customHeight="1" x14ac:dyDescent="0.2">
      <c r="A29" s="8" t="s">
        <v>31</v>
      </c>
      <c r="B29" s="8" t="s">
        <v>9</v>
      </c>
      <c r="C29" s="8"/>
      <c r="D29" s="9">
        <v>554.495</v>
      </c>
      <c r="E29" s="9">
        <v>2015.15</v>
      </c>
      <c r="F29" s="9">
        <v>2044.518</v>
      </c>
      <c r="G29" s="9">
        <v>220.02099999999999</v>
      </c>
      <c r="H29" s="19">
        <f>VLOOKUP(A29,[1]TDSheet!$A:$H,8,0)</f>
        <v>1</v>
      </c>
      <c r="I29" s="2">
        <f>VLOOKUP(A29,[1]TDSheet!$A:$I,9,0)</f>
        <v>60</v>
      </c>
      <c r="J29" s="2">
        <f>VLOOKUP(A29,[2]Бердянск!$A:$E,4,0)</f>
        <v>2062.2759999999998</v>
      </c>
      <c r="K29" s="2">
        <f t="shared" si="1"/>
        <v>-17.757999999999811</v>
      </c>
      <c r="M29" s="2">
        <f>VLOOKUP(A29,[1]TDSheet!$A:$O,15,0)</f>
        <v>1687.5908000000004</v>
      </c>
      <c r="N29" s="2">
        <f t="shared" si="2"/>
        <v>408.90359999999998</v>
      </c>
      <c r="O29" s="42">
        <f>11*N29-M29-G29</f>
        <v>2590.3277999999991</v>
      </c>
      <c r="P29" s="49">
        <v>2590.3277999999991</v>
      </c>
      <c r="Q29" s="50"/>
      <c r="R29" s="45"/>
      <c r="T29" s="2">
        <f t="shared" si="3"/>
        <v>11</v>
      </c>
      <c r="U29" s="2">
        <f t="shared" si="4"/>
        <v>4.6651871003336742</v>
      </c>
      <c r="V29" s="2">
        <f>VLOOKUP(A29,[1]TDSheet!$A:$U,21,0)</f>
        <v>280.31280000000004</v>
      </c>
      <c r="W29" s="2">
        <f>VLOOKUP(A29,[1]TDSheet!$A:$V,22,0)</f>
        <v>298.42840000000001</v>
      </c>
      <c r="X29" s="2">
        <f>VLOOKUP(A29,[1]TDSheet!$A:$N,14,0)</f>
        <v>353.97500000000002</v>
      </c>
      <c r="Z29" s="2">
        <f t="shared" si="5"/>
        <v>2590.3277999999991</v>
      </c>
      <c r="AA29" s="2">
        <f t="shared" si="6"/>
        <v>0</v>
      </c>
      <c r="AB29" s="2" t="str">
        <f>VLOOKUP(A29,[3]TDSheet!$A:$B,2,0)</f>
        <v>кг</v>
      </c>
    </row>
    <row r="30" spans="1:28" ht="11.1" customHeight="1" x14ac:dyDescent="0.2">
      <c r="A30" s="8" t="s">
        <v>32</v>
      </c>
      <c r="B30" s="8" t="s">
        <v>9</v>
      </c>
      <c r="C30" s="8"/>
      <c r="D30" s="9">
        <v>16.623999999999999</v>
      </c>
      <c r="E30" s="9"/>
      <c r="F30" s="9"/>
      <c r="G30" s="9"/>
      <c r="H30" s="19">
        <f>VLOOKUP(A30,[1]TDSheet!$A:$H,8,0)</f>
        <v>0</v>
      </c>
      <c r="I30" s="2">
        <f>VLOOKUP(A30,[1]TDSheet!$A:$I,9,0)</f>
        <v>55</v>
      </c>
      <c r="K30" s="2">
        <f t="shared" si="1"/>
        <v>0</v>
      </c>
      <c r="N30" s="2">
        <f t="shared" si="2"/>
        <v>0</v>
      </c>
      <c r="O30" s="42"/>
      <c r="P30" s="49"/>
      <c r="Q30" s="50"/>
      <c r="R30" s="45"/>
      <c r="T30" s="2" t="e">
        <f t="shared" si="3"/>
        <v>#DIV/0!</v>
      </c>
      <c r="U30" s="2" t="e">
        <f t="shared" si="4"/>
        <v>#DIV/0!</v>
      </c>
      <c r="V30" s="2">
        <f>VLOOKUP(A30,[1]TDSheet!$A:$U,21,0)</f>
        <v>0</v>
      </c>
      <c r="W30" s="2">
        <f>VLOOKUP(A30,[1]TDSheet!$A:$V,22,0)</f>
        <v>1.0071999999999999</v>
      </c>
      <c r="X30" s="2">
        <f>VLOOKUP(A30,[1]TDSheet!$A:$N,14,0)</f>
        <v>0</v>
      </c>
      <c r="Y30" s="2" t="str">
        <f>VLOOKUP(A30,[1]TDSheet!$A:$W,23,0)</f>
        <v>то же что и 223 Колбаса Докторская стародворская</v>
      </c>
      <c r="Z30" s="2">
        <f t="shared" si="5"/>
        <v>0</v>
      </c>
      <c r="AA30" s="2">
        <f t="shared" si="6"/>
        <v>0</v>
      </c>
      <c r="AB30" s="2" t="e">
        <f>VLOOKUP(A30,[3]TDSheet!$A:$B,2,0)</f>
        <v>#N/A</v>
      </c>
    </row>
    <row r="31" spans="1:28" ht="21.95" customHeight="1" x14ac:dyDescent="0.2">
      <c r="A31" s="8" t="s">
        <v>33</v>
      </c>
      <c r="B31" s="8" t="s">
        <v>9</v>
      </c>
      <c r="C31" s="8"/>
      <c r="D31" s="9">
        <v>74.861999999999995</v>
      </c>
      <c r="E31" s="9"/>
      <c r="F31" s="9"/>
      <c r="G31" s="9">
        <v>53.972000000000001</v>
      </c>
      <c r="H31" s="19">
        <f>VLOOKUP(A31,[1]TDSheet!$A:$H,8,0)</f>
        <v>1</v>
      </c>
      <c r="I31" s="2">
        <f>VLOOKUP(A31,[1]TDSheet!$A:$I,9,0)</f>
        <v>55</v>
      </c>
      <c r="K31" s="2">
        <f t="shared" si="1"/>
        <v>0</v>
      </c>
      <c r="N31" s="2">
        <f t="shared" si="2"/>
        <v>0</v>
      </c>
      <c r="O31" s="42"/>
      <c r="P31" s="49"/>
      <c r="Q31" s="50"/>
      <c r="R31" s="45"/>
      <c r="T31" s="2" t="e">
        <f t="shared" si="3"/>
        <v>#DIV/0!</v>
      </c>
      <c r="U31" s="2" t="e">
        <f t="shared" si="4"/>
        <v>#DIV/0!</v>
      </c>
      <c r="V31" s="2">
        <f>VLOOKUP(A31,[1]TDSheet!$A:$U,21,0)</f>
        <v>0</v>
      </c>
      <c r="W31" s="2">
        <f>VLOOKUP(A31,[1]TDSheet!$A:$V,22,0)</f>
        <v>0</v>
      </c>
      <c r="X31" s="2">
        <f>VLOOKUP(A31,[1]TDSheet!$A:$N,14,0)</f>
        <v>0</v>
      </c>
      <c r="Y31" s="25" t="s">
        <v>129</v>
      </c>
      <c r="Z31" s="2">
        <f t="shared" si="5"/>
        <v>0</v>
      </c>
      <c r="AA31" s="2">
        <f t="shared" si="6"/>
        <v>0</v>
      </c>
      <c r="AB31" s="2" t="str">
        <f>VLOOKUP(A31,[3]TDSheet!$A:$B,2,0)</f>
        <v>кг</v>
      </c>
    </row>
    <row r="32" spans="1:28" ht="11.1" customHeight="1" x14ac:dyDescent="0.2">
      <c r="A32" s="8" t="s">
        <v>34</v>
      </c>
      <c r="B32" s="8" t="s">
        <v>9</v>
      </c>
      <c r="C32" s="21" t="str">
        <f>VLOOKUP(A32,[1]TDSheet!$A:$C,3,0)</f>
        <v>Дек</v>
      </c>
      <c r="D32" s="9">
        <v>110.925</v>
      </c>
      <c r="E32" s="9"/>
      <c r="F32" s="9">
        <v>92.094999999999999</v>
      </c>
      <c r="G32" s="9">
        <v>-10.576000000000001</v>
      </c>
      <c r="H32" s="19">
        <f>VLOOKUP(A32,[1]TDSheet!$A:$H,8,0)</f>
        <v>1</v>
      </c>
      <c r="I32" s="2">
        <f>VLOOKUP(A32,[1]TDSheet!$A:$I,9,0)</f>
        <v>50</v>
      </c>
      <c r="J32" s="2">
        <f>VLOOKUP(A32,[2]Бердянск!$A:$E,4,0)</f>
        <v>72.287999999999997</v>
      </c>
      <c r="K32" s="2">
        <f t="shared" si="1"/>
        <v>19.807000000000002</v>
      </c>
      <c r="M32" s="2">
        <f>VLOOKUP(A32,[1]TDSheet!$A:$O,15,0)</f>
        <v>31.655799999999999</v>
      </c>
      <c r="N32" s="2">
        <f t="shared" si="2"/>
        <v>18.419</v>
      </c>
      <c r="O32" s="42">
        <f>8*N32-M32-G32</f>
        <v>126.2722</v>
      </c>
      <c r="P32" s="49">
        <v>85</v>
      </c>
      <c r="Q32" s="50"/>
      <c r="R32" s="45"/>
      <c r="T32" s="2">
        <f t="shared" si="3"/>
        <v>5.7592594603398668</v>
      </c>
      <c r="U32" s="2">
        <f t="shared" si="4"/>
        <v>1.144459525489983</v>
      </c>
      <c r="V32" s="2">
        <f>VLOOKUP(A32,[1]TDSheet!$A:$U,21,0)</f>
        <v>4.9632000000000005</v>
      </c>
      <c r="W32" s="2">
        <f>VLOOKUP(A32,[1]TDSheet!$A:$V,22,0)</f>
        <v>2.6559999999999997</v>
      </c>
      <c r="X32" s="2">
        <f>VLOOKUP(A32,[1]TDSheet!$A:$N,14,0)</f>
        <v>11.4468</v>
      </c>
      <c r="Z32" s="2">
        <f t="shared" si="5"/>
        <v>85</v>
      </c>
      <c r="AA32" s="2">
        <f t="shared" si="6"/>
        <v>0</v>
      </c>
      <c r="AB32" s="2" t="str">
        <f>VLOOKUP(A32,[3]TDSheet!$A:$B,2,0)</f>
        <v>кг</v>
      </c>
    </row>
    <row r="33" spans="1:28" ht="11.1" customHeight="1" x14ac:dyDescent="0.2">
      <c r="A33" s="8" t="s">
        <v>35</v>
      </c>
      <c r="B33" s="8" t="s">
        <v>9</v>
      </c>
      <c r="C33" s="21" t="str">
        <f>VLOOKUP(A33,[1]TDSheet!$A:$C,3,0)</f>
        <v>Дек</v>
      </c>
      <c r="D33" s="9">
        <v>95.165000000000006</v>
      </c>
      <c r="E33" s="9">
        <v>49.898000000000003</v>
      </c>
      <c r="F33" s="24">
        <f>97.641+F106</f>
        <v>124.535</v>
      </c>
      <c r="G33" s="24">
        <f>-0.88+G106</f>
        <v>6.0979999999999999</v>
      </c>
      <c r="H33" s="19">
        <f>VLOOKUP(A33,[1]TDSheet!$A:$H,8,0)</f>
        <v>1</v>
      </c>
      <c r="I33" s="2">
        <f>VLOOKUP(A33,[1]TDSheet!$A:$I,9,0)</f>
        <v>55</v>
      </c>
      <c r="J33" s="2">
        <f>VLOOKUP(A33,[2]Бердянск!$A:$E,4,0)</f>
        <v>95.664000000000001</v>
      </c>
      <c r="K33" s="2">
        <f t="shared" si="1"/>
        <v>28.870999999999995</v>
      </c>
      <c r="M33" s="2">
        <f>VLOOKUP(A33,[1]TDSheet!$A:$O,15,0)</f>
        <v>227.40200000000004</v>
      </c>
      <c r="N33" s="2">
        <f t="shared" si="2"/>
        <v>24.907</v>
      </c>
      <c r="O33" s="42">
        <f>11*N33-M33-G33</f>
        <v>40.476999999999933</v>
      </c>
      <c r="P33" s="49">
        <v>40.476999999999933</v>
      </c>
      <c r="Q33" s="50"/>
      <c r="R33" s="45"/>
      <c r="T33" s="2">
        <f t="shared" si="3"/>
        <v>10.999999999999998</v>
      </c>
      <c r="U33" s="2">
        <f t="shared" si="4"/>
        <v>9.3748745332637426</v>
      </c>
      <c r="V33" s="2">
        <f>VLOOKUP(A33,[1]TDSheet!$A:$U,21,0)</f>
        <v>24.349600000000002</v>
      </c>
      <c r="W33" s="2">
        <f>VLOOKUP(A33,[1]TDSheet!$A:$V,22,0)</f>
        <v>17.078800000000001</v>
      </c>
      <c r="X33" s="2">
        <f>VLOOKUP(A33,[1]TDSheet!$A:$N,14,0)</f>
        <v>38.666600000000003</v>
      </c>
      <c r="Z33" s="2">
        <f t="shared" si="5"/>
        <v>40.476999999999933</v>
      </c>
      <c r="AA33" s="2">
        <f t="shared" si="6"/>
        <v>0</v>
      </c>
      <c r="AB33" s="2" t="str">
        <f>VLOOKUP(A33,[3]TDSheet!$A:$B,2,0)</f>
        <v>кг</v>
      </c>
    </row>
    <row r="34" spans="1:28" ht="11.1" customHeight="1" x14ac:dyDescent="0.2">
      <c r="A34" s="8" t="s">
        <v>36</v>
      </c>
      <c r="B34" s="8" t="s">
        <v>9</v>
      </c>
      <c r="C34" s="8"/>
      <c r="D34" s="9">
        <v>1450.327</v>
      </c>
      <c r="E34" s="9">
        <v>1491.98</v>
      </c>
      <c r="F34" s="9">
        <v>2462.2660000000001</v>
      </c>
      <c r="G34" s="9">
        <v>68.221000000000004</v>
      </c>
      <c r="H34" s="19">
        <f>VLOOKUP(A34,[1]TDSheet!$A:$H,8,0)</f>
        <v>1</v>
      </c>
      <c r="I34" s="2">
        <f>VLOOKUP(A34,[1]TDSheet!$A:$I,9,0)</f>
        <v>60</v>
      </c>
      <c r="J34" s="2">
        <f>VLOOKUP(A34,[2]Бердянск!$A:$E,4,0)</f>
        <v>2339.1979999999999</v>
      </c>
      <c r="K34" s="2">
        <f t="shared" si="1"/>
        <v>123.06800000000021</v>
      </c>
      <c r="M34" s="2">
        <f>VLOOKUP(A34,[1]TDSheet!$A:$O,15,0)</f>
        <v>1434.6484</v>
      </c>
      <c r="N34" s="2">
        <f t="shared" si="2"/>
        <v>492.45320000000004</v>
      </c>
      <c r="O34" s="42">
        <f t="shared" ref="O34:O36" si="7">10*N34-M34-G34</f>
        <v>3421.6626000000001</v>
      </c>
      <c r="P34" s="49">
        <v>2120</v>
      </c>
      <c r="Q34" s="50">
        <v>1300</v>
      </c>
      <c r="R34" s="45"/>
      <c r="T34" s="2">
        <f t="shared" si="3"/>
        <v>7.3567790807329505</v>
      </c>
      <c r="U34" s="2">
        <f t="shared" si="4"/>
        <v>3.0518014706778227</v>
      </c>
      <c r="V34" s="2">
        <f>VLOOKUP(A34,[1]TDSheet!$A:$U,21,0)</f>
        <v>283.0104</v>
      </c>
      <c r="W34" s="2">
        <f>VLOOKUP(A34,[1]TDSheet!$A:$V,22,0)</f>
        <v>272.28300000000002</v>
      </c>
      <c r="X34" s="2">
        <f>VLOOKUP(A34,[1]TDSheet!$A:$N,14,0)</f>
        <v>354.38639999999998</v>
      </c>
      <c r="Z34" s="2">
        <f t="shared" si="5"/>
        <v>2120</v>
      </c>
      <c r="AA34" s="2">
        <f t="shared" si="6"/>
        <v>1300</v>
      </c>
      <c r="AB34" s="2" t="str">
        <f>VLOOKUP(A34,[3]TDSheet!$A:$B,2,0)</f>
        <v>кг</v>
      </c>
    </row>
    <row r="35" spans="1:28" ht="11.1" customHeight="1" x14ac:dyDescent="0.2">
      <c r="A35" s="8" t="s">
        <v>37</v>
      </c>
      <c r="B35" s="8" t="s">
        <v>9</v>
      </c>
      <c r="C35" s="8"/>
      <c r="D35" s="9">
        <v>884.423</v>
      </c>
      <c r="E35" s="9">
        <v>1666.75</v>
      </c>
      <c r="F35" s="9">
        <v>2015.4949999999999</v>
      </c>
      <c r="G35" s="9">
        <v>217.71700000000001</v>
      </c>
      <c r="H35" s="19">
        <f>VLOOKUP(A35,[1]TDSheet!$A:$H,8,0)</f>
        <v>1</v>
      </c>
      <c r="I35" s="2">
        <f>VLOOKUP(A35,[1]TDSheet!$A:$I,9,0)</f>
        <v>60</v>
      </c>
      <c r="J35" s="2">
        <f>VLOOKUP(A35,[2]Бердянск!$A:$E,4,0)</f>
        <v>1969.79</v>
      </c>
      <c r="K35" s="2">
        <f t="shared" si="1"/>
        <v>45.704999999999927</v>
      </c>
      <c r="M35" s="2">
        <f>VLOOKUP(A35,[1]TDSheet!$A:$O,15,0)</f>
        <v>1175.4871999999996</v>
      </c>
      <c r="N35" s="2">
        <f t="shared" si="2"/>
        <v>403.09899999999999</v>
      </c>
      <c r="O35" s="42">
        <f t="shared" si="7"/>
        <v>2637.7858000000001</v>
      </c>
      <c r="P35" s="49">
        <v>2637.7858000000001</v>
      </c>
      <c r="Q35" s="50"/>
      <c r="R35" s="45"/>
      <c r="T35" s="2">
        <f t="shared" si="3"/>
        <v>10</v>
      </c>
      <c r="U35" s="2">
        <f t="shared" si="4"/>
        <v>3.4562333322583281</v>
      </c>
      <c r="V35" s="2">
        <f>VLOOKUP(A35,[1]TDSheet!$A:$U,21,0)</f>
        <v>263.00279999999998</v>
      </c>
      <c r="W35" s="2">
        <f>VLOOKUP(A35,[1]TDSheet!$A:$V,22,0)</f>
        <v>268.29140000000001</v>
      </c>
      <c r="X35" s="2">
        <f>VLOOKUP(A35,[1]TDSheet!$A:$N,14,0)</f>
        <v>309.81439999999998</v>
      </c>
      <c r="Z35" s="2">
        <f t="shared" si="5"/>
        <v>2637.7858000000001</v>
      </c>
      <c r="AA35" s="2">
        <f t="shared" si="6"/>
        <v>0</v>
      </c>
      <c r="AB35" s="2" t="str">
        <f>VLOOKUP(A35,[3]TDSheet!$A:$B,2,0)</f>
        <v>кг</v>
      </c>
    </row>
    <row r="36" spans="1:28" ht="11.1" customHeight="1" x14ac:dyDescent="0.2">
      <c r="A36" s="8" t="s">
        <v>38</v>
      </c>
      <c r="B36" s="8" t="s">
        <v>9</v>
      </c>
      <c r="C36" s="21" t="str">
        <f>VLOOKUP(A36,[1]TDSheet!$A:$C,3,0)</f>
        <v>Дек</v>
      </c>
      <c r="D36" s="9">
        <v>24.771999999999998</v>
      </c>
      <c r="E36" s="9">
        <v>204.91</v>
      </c>
      <c r="F36" s="9">
        <v>195.74600000000001</v>
      </c>
      <c r="G36" s="9">
        <v>12.811999999999999</v>
      </c>
      <c r="H36" s="19">
        <f>VLOOKUP(A36,[1]TDSheet!$A:$H,8,0)</f>
        <v>1</v>
      </c>
      <c r="I36" s="2">
        <f>VLOOKUP(A36,[1]TDSheet!$A:$I,9,0)</f>
        <v>60</v>
      </c>
      <c r="J36" s="2">
        <f>VLOOKUP(A36,[2]Бердянск!$A:$E,4,0)</f>
        <v>195.453</v>
      </c>
      <c r="K36" s="2">
        <f t="shared" si="1"/>
        <v>0.29300000000000637</v>
      </c>
      <c r="M36" s="2">
        <f>VLOOKUP(A36,[1]TDSheet!$A:$O,15,0)</f>
        <v>91.487000000000023</v>
      </c>
      <c r="N36" s="2">
        <f t="shared" si="2"/>
        <v>39.1492</v>
      </c>
      <c r="O36" s="42">
        <f t="shared" si="7"/>
        <v>287.19299999999998</v>
      </c>
      <c r="P36" s="49">
        <v>287.19299999999998</v>
      </c>
      <c r="Q36" s="50"/>
      <c r="R36" s="45"/>
      <c r="T36" s="2">
        <f t="shared" si="3"/>
        <v>10</v>
      </c>
      <c r="U36" s="2">
        <f t="shared" si="4"/>
        <v>2.6641412851348178</v>
      </c>
      <c r="V36" s="2">
        <f>VLOOKUP(A36,[1]TDSheet!$A:$U,21,0)</f>
        <v>21.9954</v>
      </c>
      <c r="W36" s="2">
        <f>VLOOKUP(A36,[1]TDSheet!$A:$V,22,0)</f>
        <v>25.652999999999999</v>
      </c>
      <c r="X36" s="2">
        <f>VLOOKUP(A36,[1]TDSheet!$A:$N,14,0)</f>
        <v>26.561</v>
      </c>
      <c r="Z36" s="2">
        <f t="shared" si="5"/>
        <v>287.19299999999998</v>
      </c>
      <c r="AA36" s="2">
        <f t="shared" si="6"/>
        <v>0</v>
      </c>
      <c r="AB36" s="2" t="str">
        <f>VLOOKUP(A36,[3]TDSheet!$A:$B,2,0)</f>
        <v>кг</v>
      </c>
    </row>
    <row r="37" spans="1:28" ht="11.1" customHeight="1" x14ac:dyDescent="0.2">
      <c r="A37" s="8" t="s">
        <v>39</v>
      </c>
      <c r="B37" s="8" t="s">
        <v>9</v>
      </c>
      <c r="C37" s="21" t="str">
        <f>VLOOKUP(A37,[1]TDSheet!$A:$C,3,0)</f>
        <v>Дек</v>
      </c>
      <c r="D37" s="9">
        <v>118.251</v>
      </c>
      <c r="E37" s="9">
        <v>7.5549999999999997</v>
      </c>
      <c r="F37" s="9">
        <v>95.072999999999993</v>
      </c>
      <c r="G37" s="9"/>
      <c r="H37" s="19">
        <f>VLOOKUP(A37,[1]TDSheet!$A:$H,8,0)</f>
        <v>1</v>
      </c>
      <c r="I37" s="2">
        <f>VLOOKUP(A37,[1]TDSheet!$A:$I,9,0)</f>
        <v>60</v>
      </c>
      <c r="J37" s="2">
        <f>VLOOKUP(A37,[2]Бердянск!$A:$E,4,0)</f>
        <v>87.87</v>
      </c>
      <c r="K37" s="2">
        <f t="shared" si="1"/>
        <v>7.2029999999999887</v>
      </c>
      <c r="M37" s="2">
        <f>VLOOKUP(A37,[1]TDSheet!$A:$O,15,0)</f>
        <v>105.5694</v>
      </c>
      <c r="N37" s="2">
        <f t="shared" si="2"/>
        <v>19.014599999999998</v>
      </c>
      <c r="O37" s="42">
        <f t="shared" ref="O37:O38" si="8">11*N37-M37-G37</f>
        <v>103.59119999999999</v>
      </c>
      <c r="P37" s="49">
        <v>103.59119999999999</v>
      </c>
      <c r="Q37" s="50"/>
      <c r="R37" s="45"/>
      <c r="T37" s="2">
        <f t="shared" si="3"/>
        <v>11</v>
      </c>
      <c r="U37" s="2">
        <f t="shared" si="4"/>
        <v>5.5520179230696423</v>
      </c>
      <c r="V37" s="2">
        <f>VLOOKUP(A37,[1]TDSheet!$A:$U,21,0)</f>
        <v>6.1631999999999998</v>
      </c>
      <c r="W37" s="2">
        <f>VLOOKUP(A37,[1]TDSheet!$A:$V,22,0)</f>
        <v>4.7824</v>
      </c>
      <c r="X37" s="2">
        <f>VLOOKUP(A37,[1]TDSheet!$A:$N,14,0)</f>
        <v>16.994399999999999</v>
      </c>
      <c r="Z37" s="2">
        <f t="shared" si="5"/>
        <v>103.59119999999999</v>
      </c>
      <c r="AA37" s="2">
        <f t="shared" si="6"/>
        <v>0</v>
      </c>
      <c r="AB37" s="2" t="str">
        <f>VLOOKUP(A37,[3]TDSheet!$A:$B,2,0)</f>
        <v>кг</v>
      </c>
    </row>
    <row r="38" spans="1:28" ht="11.1" customHeight="1" x14ac:dyDescent="0.2">
      <c r="A38" s="8" t="s">
        <v>40</v>
      </c>
      <c r="B38" s="8" t="s">
        <v>9</v>
      </c>
      <c r="C38" s="21" t="str">
        <f>VLOOKUP(A38,[1]TDSheet!$A:$C,3,0)</f>
        <v>Дек</v>
      </c>
      <c r="D38" s="9">
        <v>72.614000000000004</v>
      </c>
      <c r="E38" s="9">
        <v>79.231999999999999</v>
      </c>
      <c r="F38" s="9">
        <v>97.893000000000001</v>
      </c>
      <c r="G38" s="9">
        <v>-1.542</v>
      </c>
      <c r="H38" s="19">
        <f>VLOOKUP(A38,[1]TDSheet!$A:$H,8,0)</f>
        <v>1</v>
      </c>
      <c r="I38" s="2">
        <f>VLOOKUP(A38,[1]TDSheet!$A:$I,9,0)</f>
        <v>60</v>
      </c>
      <c r="J38" s="2">
        <f>VLOOKUP(A38,[2]Бердянск!$A:$E,4,0)</f>
        <v>100.822</v>
      </c>
      <c r="K38" s="2">
        <f t="shared" si="1"/>
        <v>-2.929000000000002</v>
      </c>
      <c r="M38" s="2">
        <f>VLOOKUP(A38,[1]TDSheet!$A:$O,15,0)</f>
        <v>145.4494</v>
      </c>
      <c r="N38" s="2">
        <f t="shared" si="2"/>
        <v>19.578600000000002</v>
      </c>
      <c r="O38" s="42">
        <f t="shared" si="8"/>
        <v>71.457200000000029</v>
      </c>
      <c r="P38" s="49">
        <v>71.457200000000029</v>
      </c>
      <c r="Q38" s="50"/>
      <c r="R38" s="45"/>
      <c r="T38" s="2">
        <f t="shared" si="3"/>
        <v>11</v>
      </c>
      <c r="U38" s="2">
        <f t="shared" si="4"/>
        <v>7.3502395472607835</v>
      </c>
      <c r="V38" s="2">
        <f>VLOOKUP(A38,[1]TDSheet!$A:$U,21,0)</f>
        <v>8.4736000000000011</v>
      </c>
      <c r="W38" s="2">
        <f>VLOOKUP(A38,[1]TDSheet!$A:$V,22,0)</f>
        <v>10.2202</v>
      </c>
      <c r="X38" s="2">
        <f>VLOOKUP(A38,[1]TDSheet!$A:$N,14,0)</f>
        <v>26.013999999999999</v>
      </c>
      <c r="Z38" s="2">
        <f t="shared" si="5"/>
        <v>71.457200000000029</v>
      </c>
      <c r="AA38" s="2">
        <f t="shared" si="6"/>
        <v>0</v>
      </c>
      <c r="AB38" s="2" t="str">
        <f>VLOOKUP(A38,[3]TDSheet!$A:$B,2,0)</f>
        <v>кг</v>
      </c>
    </row>
    <row r="39" spans="1:28" ht="11.1" customHeight="1" x14ac:dyDescent="0.2">
      <c r="A39" s="8" t="s">
        <v>41</v>
      </c>
      <c r="B39" s="8" t="s">
        <v>9</v>
      </c>
      <c r="C39" s="8"/>
      <c r="D39" s="9">
        <v>136.59100000000001</v>
      </c>
      <c r="E39" s="9">
        <v>162.65700000000001</v>
      </c>
      <c r="F39" s="9">
        <v>258.91699999999997</v>
      </c>
      <c r="G39" s="9">
        <v>11.298999999999999</v>
      </c>
      <c r="H39" s="19">
        <f>VLOOKUP(A39,[1]TDSheet!$A:$H,8,0)</f>
        <v>1</v>
      </c>
      <c r="I39" s="2">
        <f>VLOOKUP(A39,[1]TDSheet!$A:$I,9,0)</f>
        <v>30</v>
      </c>
      <c r="J39" s="2">
        <f>VLOOKUP(A39,[2]Бердянск!$A:$E,4,0)</f>
        <v>227.19</v>
      </c>
      <c r="K39" s="2">
        <f t="shared" si="1"/>
        <v>31.726999999999975</v>
      </c>
      <c r="M39" s="2">
        <f>VLOOKUP(A39,[1]TDSheet!$A:$O,15,0)</f>
        <v>124.57560000000004</v>
      </c>
      <c r="N39" s="2">
        <f t="shared" si="2"/>
        <v>51.783399999999993</v>
      </c>
      <c r="O39" s="42">
        <f>9*N39-M39-G39</f>
        <v>330.17599999999993</v>
      </c>
      <c r="P39" s="49">
        <v>180</v>
      </c>
      <c r="Q39" s="50"/>
      <c r="R39" s="45"/>
      <c r="T39" s="2">
        <f t="shared" si="3"/>
        <v>6.0999200515995486</v>
      </c>
      <c r="U39" s="2">
        <f t="shared" si="4"/>
        <v>2.6239026406145611</v>
      </c>
      <c r="V39" s="2">
        <f>VLOOKUP(A39,[1]TDSheet!$A:$U,21,0)</f>
        <v>33.025599999999997</v>
      </c>
      <c r="W39" s="2">
        <f>VLOOKUP(A39,[1]TDSheet!$A:$V,22,0)</f>
        <v>31.0276</v>
      </c>
      <c r="X39" s="2">
        <f>VLOOKUP(A39,[1]TDSheet!$A:$N,14,0)</f>
        <v>33.862400000000001</v>
      </c>
      <c r="Z39" s="2">
        <f t="shared" si="5"/>
        <v>180</v>
      </c>
      <c r="AA39" s="2">
        <f t="shared" si="6"/>
        <v>0</v>
      </c>
      <c r="AB39" s="2" t="str">
        <f>VLOOKUP(A39,[3]TDSheet!$A:$B,2,0)</f>
        <v>кг</v>
      </c>
    </row>
    <row r="40" spans="1:28" ht="11.1" customHeight="1" x14ac:dyDescent="0.2">
      <c r="A40" s="8" t="s">
        <v>42</v>
      </c>
      <c r="B40" s="8" t="s">
        <v>9</v>
      </c>
      <c r="C40" s="8"/>
      <c r="D40" s="9">
        <v>183.40299999999999</v>
      </c>
      <c r="E40" s="9">
        <v>178.18199999999999</v>
      </c>
      <c r="F40" s="9">
        <v>219.679</v>
      </c>
      <c r="G40" s="9">
        <v>81.697000000000003</v>
      </c>
      <c r="H40" s="19">
        <f>VLOOKUP(A40,[1]TDSheet!$A:$H,8,0)</f>
        <v>1</v>
      </c>
      <c r="I40" s="2">
        <f>VLOOKUP(A40,[1]TDSheet!$A:$I,9,0)</f>
        <v>30</v>
      </c>
      <c r="J40" s="2">
        <f>VLOOKUP(A40,[2]Бердянск!$A:$E,4,0)</f>
        <v>209.25700000000001</v>
      </c>
      <c r="K40" s="2">
        <f t="shared" si="1"/>
        <v>10.421999999999997</v>
      </c>
      <c r="M40" s="2">
        <f>VLOOKUP(A40,[1]TDSheet!$A:$O,15,0)</f>
        <v>125.11539999999994</v>
      </c>
      <c r="N40" s="2">
        <f t="shared" si="2"/>
        <v>43.9358</v>
      </c>
      <c r="O40" s="42">
        <f>10*N40-M40-G40</f>
        <v>232.54560000000004</v>
      </c>
      <c r="P40" s="49">
        <v>50</v>
      </c>
      <c r="Q40" s="50"/>
      <c r="R40" s="45"/>
      <c r="T40" s="2">
        <f t="shared" si="3"/>
        <v>5.8451740949294173</v>
      </c>
      <c r="U40" s="2">
        <f t="shared" si="4"/>
        <v>4.7071499779223309</v>
      </c>
      <c r="V40" s="2">
        <f>VLOOKUP(A40,[1]TDSheet!$A:$U,21,0)</f>
        <v>40.333199999999998</v>
      </c>
      <c r="W40" s="2">
        <f>VLOOKUP(A40,[1]TDSheet!$A:$V,22,0)</f>
        <v>37.209600000000002</v>
      </c>
      <c r="X40" s="2">
        <f>VLOOKUP(A40,[1]TDSheet!$A:$N,14,0)</f>
        <v>37.894199999999998</v>
      </c>
      <c r="Z40" s="2">
        <f t="shared" si="5"/>
        <v>50</v>
      </c>
      <c r="AA40" s="2">
        <f t="shared" si="6"/>
        <v>0</v>
      </c>
      <c r="AB40" s="2" t="str">
        <f>VLOOKUP(A40,[3]TDSheet!$A:$B,2,0)</f>
        <v>кг</v>
      </c>
    </row>
    <row r="41" spans="1:28" ht="11.1" customHeight="1" x14ac:dyDescent="0.2">
      <c r="A41" s="8" t="s">
        <v>43</v>
      </c>
      <c r="B41" s="8" t="s">
        <v>9</v>
      </c>
      <c r="C41" s="8"/>
      <c r="D41" s="9">
        <v>85.430999999999997</v>
      </c>
      <c r="E41" s="9"/>
      <c r="F41" s="9">
        <v>62.207999999999998</v>
      </c>
      <c r="G41" s="9">
        <v>2.34</v>
      </c>
      <c r="H41" s="19">
        <f>VLOOKUP(A41,[1]TDSheet!$A:$H,8,0)</f>
        <v>0</v>
      </c>
      <c r="I41" s="2">
        <f>VLOOKUP(A41,[1]TDSheet!$A:$I,9,0)</f>
        <v>40</v>
      </c>
      <c r="J41" s="2">
        <f>VLOOKUP(A41,[2]Бердянск!$A:$E,4,0)</f>
        <v>54.387</v>
      </c>
      <c r="K41" s="2">
        <f t="shared" si="1"/>
        <v>7.820999999999998</v>
      </c>
      <c r="N41" s="2">
        <f t="shared" si="2"/>
        <v>12.441599999999999</v>
      </c>
      <c r="O41" s="42"/>
      <c r="P41" s="49"/>
      <c r="Q41" s="50"/>
      <c r="R41" s="45"/>
      <c r="T41" s="2">
        <f t="shared" si="3"/>
        <v>0.18807870370370369</v>
      </c>
      <c r="U41" s="2">
        <f t="shared" si="4"/>
        <v>0.18807870370370369</v>
      </c>
      <c r="V41" s="2">
        <f>VLOOKUP(A41,[1]TDSheet!$A:$U,21,0)</f>
        <v>0</v>
      </c>
      <c r="W41" s="2">
        <f>VLOOKUP(A41,[1]TDSheet!$A:$V,22,0)</f>
        <v>2.06</v>
      </c>
      <c r="X41" s="2">
        <f>VLOOKUP(A41,[1]TDSheet!$A:$N,14,0)</f>
        <v>6.8772000000000002</v>
      </c>
      <c r="Y41" s="2" t="str">
        <f>VLOOKUP(A41,[1]TDSheet!$A:$W,23,0)</f>
        <v>дубль 318</v>
      </c>
      <c r="Z41" s="2">
        <f t="shared" si="5"/>
        <v>0</v>
      </c>
      <c r="AA41" s="2">
        <f t="shared" si="6"/>
        <v>0</v>
      </c>
      <c r="AB41" s="2" t="str">
        <f>VLOOKUP(A41,[3]TDSheet!$A:$B,2,0)</f>
        <v>кг</v>
      </c>
    </row>
    <row r="42" spans="1:28" ht="21.95" customHeight="1" x14ac:dyDescent="0.2">
      <c r="A42" s="8" t="s">
        <v>44</v>
      </c>
      <c r="B42" s="8" t="s">
        <v>9</v>
      </c>
      <c r="C42" s="8"/>
      <c r="D42" s="9">
        <v>115.79600000000001</v>
      </c>
      <c r="E42" s="9">
        <v>34.255000000000003</v>
      </c>
      <c r="F42" s="9">
        <v>83.498999999999995</v>
      </c>
      <c r="G42" s="9"/>
      <c r="H42" s="19">
        <f>VLOOKUP(A42,[1]TDSheet!$A:$H,8,0)</f>
        <v>1</v>
      </c>
      <c r="I42" s="2">
        <f>VLOOKUP(A42,[1]TDSheet!$A:$I,9,0)</f>
        <v>40</v>
      </c>
      <c r="J42" s="2">
        <f>VLOOKUP(A42,[2]Бердянск!$A:$E,4,0)</f>
        <v>43.481999999999999</v>
      </c>
      <c r="K42" s="2">
        <f t="shared" si="1"/>
        <v>40.016999999999996</v>
      </c>
      <c r="M42" s="2">
        <f>VLOOKUP(A42,[1]TDSheet!$A:$O,15,0)</f>
        <v>488.33979999999991</v>
      </c>
      <c r="N42" s="2">
        <f t="shared" si="2"/>
        <v>16.6998</v>
      </c>
      <c r="O42" s="43">
        <v>100</v>
      </c>
      <c r="P42" s="49">
        <v>100</v>
      </c>
      <c r="Q42" s="50"/>
      <c r="R42" s="45"/>
      <c r="T42" s="2">
        <f t="shared" si="3"/>
        <v>35.230350064072624</v>
      </c>
      <c r="U42" s="2">
        <f t="shared" si="4"/>
        <v>29.242254398256261</v>
      </c>
      <c r="V42" s="2">
        <f>VLOOKUP(A42,[1]TDSheet!$A:$U,21,0)</f>
        <v>39.444200000000002</v>
      </c>
      <c r="W42" s="2">
        <f>VLOOKUP(A42,[1]TDSheet!$A:$V,22,0)</f>
        <v>33.9026</v>
      </c>
      <c r="X42" s="2">
        <f>VLOOKUP(A42,[1]TDSheet!$A:$N,14,0)</f>
        <v>77.422799999999995</v>
      </c>
      <c r="Z42" s="2">
        <f t="shared" si="5"/>
        <v>100</v>
      </c>
      <c r="AA42" s="2">
        <f t="shared" si="6"/>
        <v>0</v>
      </c>
      <c r="AB42" s="2" t="str">
        <f>VLOOKUP(A42,[3]TDSheet!$A:$B,2,0)</f>
        <v>кг</v>
      </c>
    </row>
    <row r="43" spans="1:28" ht="11.1" customHeight="1" x14ac:dyDescent="0.2">
      <c r="A43" s="8" t="s">
        <v>45</v>
      </c>
      <c r="B43" s="8" t="s">
        <v>9</v>
      </c>
      <c r="C43" s="8"/>
      <c r="D43" s="9">
        <v>48.313000000000002</v>
      </c>
      <c r="E43" s="9">
        <v>82.968999999999994</v>
      </c>
      <c r="F43" s="9">
        <v>119.42700000000001</v>
      </c>
      <c r="G43" s="9">
        <v>-3.53</v>
      </c>
      <c r="H43" s="19">
        <f>VLOOKUP(A43,[1]TDSheet!$A:$H,8,0)</f>
        <v>1</v>
      </c>
      <c r="I43" s="2">
        <f>VLOOKUP(A43,[1]TDSheet!$A:$I,9,0)</f>
        <v>35</v>
      </c>
      <c r="J43" s="2">
        <f>VLOOKUP(A43,[2]Бердянск!$A:$E,4,0)</f>
        <v>113.43899999999999</v>
      </c>
      <c r="K43" s="2">
        <f t="shared" si="1"/>
        <v>5.9880000000000138</v>
      </c>
      <c r="M43" s="2">
        <f>VLOOKUP(A43,[1]TDSheet!$A:$O,15,0)</f>
        <v>62.307999999999986</v>
      </c>
      <c r="N43" s="2">
        <f t="shared" si="2"/>
        <v>23.885400000000001</v>
      </c>
      <c r="O43" s="42">
        <f>8*N43-M43-G43</f>
        <v>132.30520000000001</v>
      </c>
      <c r="P43" s="49">
        <v>90</v>
      </c>
      <c r="Q43" s="50"/>
      <c r="R43" s="45"/>
      <c r="T43" s="2">
        <f t="shared" si="3"/>
        <v>6.2288259773753003</v>
      </c>
      <c r="U43" s="2">
        <f t="shared" si="4"/>
        <v>2.4608338147989977</v>
      </c>
      <c r="V43" s="2">
        <f>VLOOKUP(A43,[1]TDSheet!$A:$U,21,0)</f>
        <v>12.954599999999999</v>
      </c>
      <c r="W43" s="2">
        <f>VLOOKUP(A43,[1]TDSheet!$A:$V,22,0)</f>
        <v>14.216800000000001</v>
      </c>
      <c r="X43" s="2">
        <f>VLOOKUP(A43,[1]TDSheet!$A:$N,14,0)</f>
        <v>15.445400000000001</v>
      </c>
      <c r="Z43" s="2">
        <f t="shared" si="5"/>
        <v>90</v>
      </c>
      <c r="AA43" s="2">
        <f t="shared" si="6"/>
        <v>0</v>
      </c>
      <c r="AB43" s="2" t="str">
        <f>VLOOKUP(A43,[3]TDSheet!$A:$B,2,0)</f>
        <v>кг</v>
      </c>
    </row>
    <row r="44" spans="1:28" ht="11.1" customHeight="1" x14ac:dyDescent="0.2">
      <c r="A44" s="8" t="s">
        <v>46</v>
      </c>
      <c r="B44" s="8" t="s">
        <v>9</v>
      </c>
      <c r="C44" s="8"/>
      <c r="D44" s="9">
        <v>17.640999999999998</v>
      </c>
      <c r="E44" s="9"/>
      <c r="F44" s="9"/>
      <c r="G44" s="9">
        <v>17.640999999999998</v>
      </c>
      <c r="H44" s="19">
        <f>VLOOKUP(A44,[1]TDSheet!$A:$H,8,0)</f>
        <v>0</v>
      </c>
      <c r="I44" s="2">
        <f>VLOOKUP(A44,[1]TDSheet!$A:$I,9,0)</f>
        <v>30</v>
      </c>
      <c r="K44" s="2">
        <f t="shared" si="1"/>
        <v>0</v>
      </c>
      <c r="N44" s="2">
        <f t="shared" si="2"/>
        <v>0</v>
      </c>
      <c r="O44" s="42"/>
      <c r="P44" s="49"/>
      <c r="Q44" s="50"/>
      <c r="R44" s="45"/>
      <c r="T44" s="2" t="e">
        <f t="shared" si="3"/>
        <v>#DIV/0!</v>
      </c>
      <c r="U44" s="2" t="e">
        <f t="shared" si="4"/>
        <v>#DIV/0!</v>
      </c>
      <c r="V44" s="2">
        <f>VLOOKUP(A44,[1]TDSheet!$A:$U,21,0)</f>
        <v>2.5702000000000003</v>
      </c>
      <c r="W44" s="2">
        <f>VLOOKUP(A44,[1]TDSheet!$A:$V,22,0)</f>
        <v>10.886199999999999</v>
      </c>
      <c r="X44" s="2">
        <f>VLOOKUP(A44,[1]TDSheet!$A:$N,14,0)</f>
        <v>0</v>
      </c>
      <c r="Y44" s="22" t="str">
        <f>VLOOKUP(A44,[1]TDSheet!$A:$W,23,0)</f>
        <v>Заблокировать</v>
      </c>
      <c r="Z44" s="2">
        <f t="shared" si="5"/>
        <v>0</v>
      </c>
      <c r="AA44" s="2">
        <f t="shared" si="6"/>
        <v>0</v>
      </c>
      <c r="AB44" s="2" t="str">
        <f>VLOOKUP(A44,[3]TDSheet!$A:$B,2,0)</f>
        <v>кг</v>
      </c>
    </row>
    <row r="45" spans="1:28" ht="11.1" customHeight="1" x14ac:dyDescent="0.2">
      <c r="A45" s="8" t="s">
        <v>47</v>
      </c>
      <c r="B45" s="8" t="s">
        <v>9</v>
      </c>
      <c r="C45" s="8"/>
      <c r="D45" s="9">
        <v>388.47699999999998</v>
      </c>
      <c r="E45" s="9">
        <v>602.25199999999995</v>
      </c>
      <c r="F45" s="9">
        <v>698.09799999999996</v>
      </c>
      <c r="G45" s="9">
        <v>205.55</v>
      </c>
      <c r="H45" s="19">
        <f>VLOOKUP(A45,[1]TDSheet!$A:$H,8,0)</f>
        <v>1</v>
      </c>
      <c r="I45" s="2">
        <f>VLOOKUP(A45,[1]TDSheet!$A:$I,9,0)</f>
        <v>45</v>
      </c>
      <c r="J45" s="2">
        <f>VLOOKUP(A45,[2]Бердянск!$A:$E,4,0)</f>
        <v>662.56600000000003</v>
      </c>
      <c r="K45" s="2">
        <f t="shared" si="1"/>
        <v>35.531999999999925</v>
      </c>
      <c r="M45" s="2">
        <f>VLOOKUP(A45,[1]TDSheet!$A:$O,15,0)</f>
        <v>130.79339999999985</v>
      </c>
      <c r="N45" s="2">
        <f t="shared" si="2"/>
        <v>139.61959999999999</v>
      </c>
      <c r="O45" s="42">
        <f>9*N45-M45-G45</f>
        <v>920.23300000000017</v>
      </c>
      <c r="P45" s="49">
        <v>640</v>
      </c>
      <c r="Q45" s="50"/>
      <c r="R45" s="45"/>
      <c r="T45" s="2">
        <f t="shared" si="3"/>
        <v>6.9928820881881908</v>
      </c>
      <c r="U45" s="2">
        <f t="shared" si="4"/>
        <v>2.408998450074344</v>
      </c>
      <c r="V45" s="2">
        <f>VLOOKUP(A45,[1]TDSheet!$A:$U,21,0)</f>
        <v>98.300399999999996</v>
      </c>
      <c r="W45" s="2">
        <f>VLOOKUP(A45,[1]TDSheet!$A:$V,22,0)</f>
        <v>99.295000000000002</v>
      </c>
      <c r="X45" s="2">
        <f>VLOOKUP(A45,[1]TDSheet!$A:$N,14,0)</f>
        <v>93.830399999999997</v>
      </c>
      <c r="Z45" s="2">
        <f t="shared" si="5"/>
        <v>640</v>
      </c>
      <c r="AA45" s="2">
        <f t="shared" si="6"/>
        <v>0</v>
      </c>
      <c r="AB45" s="2" t="str">
        <f>VLOOKUP(A45,[3]TDSheet!$A:$B,2,0)</f>
        <v>кг</v>
      </c>
    </row>
    <row r="46" spans="1:28" ht="11.1" customHeight="1" x14ac:dyDescent="0.2">
      <c r="A46" s="8" t="s">
        <v>48</v>
      </c>
      <c r="B46" s="8" t="s">
        <v>9</v>
      </c>
      <c r="C46" s="8"/>
      <c r="D46" s="9">
        <v>195.27099999999999</v>
      </c>
      <c r="E46" s="9">
        <v>611.97699999999998</v>
      </c>
      <c r="F46" s="9">
        <v>419.11799999999999</v>
      </c>
      <c r="G46" s="9">
        <v>329.762</v>
      </c>
      <c r="H46" s="19">
        <f>VLOOKUP(A46,[1]TDSheet!$A:$H,8,0)</f>
        <v>1</v>
      </c>
      <c r="I46" s="2">
        <f>VLOOKUP(A46,[1]TDSheet!$A:$I,9,0)</f>
        <v>45</v>
      </c>
      <c r="J46" s="2">
        <f>VLOOKUP(A46,[2]Бердянск!$A:$E,4,0)</f>
        <v>390.01900000000001</v>
      </c>
      <c r="K46" s="2">
        <f t="shared" si="1"/>
        <v>29.09899999999999</v>
      </c>
      <c r="N46" s="2">
        <f t="shared" si="2"/>
        <v>83.823599999999999</v>
      </c>
      <c r="O46" s="42">
        <f>11*N46-M46-G46</f>
        <v>592.2976000000001</v>
      </c>
      <c r="P46" s="49">
        <v>420</v>
      </c>
      <c r="Q46" s="50"/>
      <c r="R46" s="45"/>
      <c r="T46" s="2">
        <f t="shared" si="3"/>
        <v>8.9445215905783098</v>
      </c>
      <c r="U46" s="2">
        <f t="shared" si="4"/>
        <v>3.9339994941758647</v>
      </c>
      <c r="V46" s="2">
        <f>VLOOKUP(A46,[1]TDSheet!$A:$U,21,0)</f>
        <v>62.728200000000001</v>
      </c>
      <c r="W46" s="2">
        <f>VLOOKUP(A46,[1]TDSheet!$A:$V,22,0)</f>
        <v>75.8904</v>
      </c>
      <c r="X46" s="2">
        <f>VLOOKUP(A46,[1]TDSheet!$A:$N,14,0)</f>
        <v>59.397400000000005</v>
      </c>
      <c r="Z46" s="2">
        <f t="shared" si="5"/>
        <v>420</v>
      </c>
      <c r="AA46" s="2">
        <f t="shared" si="6"/>
        <v>0</v>
      </c>
      <c r="AB46" s="2" t="str">
        <f>VLOOKUP(A46,[3]TDSheet!$A:$B,2,0)</f>
        <v>кг</v>
      </c>
    </row>
    <row r="47" spans="1:28" ht="11.1" customHeight="1" x14ac:dyDescent="0.2">
      <c r="A47" s="35" t="s">
        <v>49</v>
      </c>
      <c r="B47" s="8" t="s">
        <v>9</v>
      </c>
      <c r="C47" s="8"/>
      <c r="D47" s="9">
        <v>0.22</v>
      </c>
      <c r="E47" s="9">
        <v>0.49399999999999999</v>
      </c>
      <c r="F47" s="9"/>
      <c r="G47" s="9"/>
      <c r="H47" s="19">
        <v>1</v>
      </c>
      <c r="I47" s="2">
        <f>VLOOKUP(A47,[1]TDSheet!$A:$I,9,0)</f>
        <v>35</v>
      </c>
      <c r="K47" s="2">
        <f t="shared" si="1"/>
        <v>0</v>
      </c>
      <c r="N47" s="2">
        <f t="shared" si="2"/>
        <v>0</v>
      </c>
      <c r="O47" s="42"/>
      <c r="P47" s="49">
        <v>6</v>
      </c>
      <c r="Q47" s="50"/>
      <c r="R47" s="46">
        <v>6</v>
      </c>
      <c r="T47" s="2" t="e">
        <f t="shared" si="3"/>
        <v>#DIV/0!</v>
      </c>
      <c r="U47" s="2" t="e">
        <f t="shared" si="4"/>
        <v>#DIV/0!</v>
      </c>
      <c r="V47" s="2">
        <f>VLOOKUP(A47,[1]TDSheet!$A:$U,21,0)</f>
        <v>3.5768</v>
      </c>
      <c r="W47" s="2">
        <f>VLOOKUP(A47,[1]TDSheet!$A:$V,22,0)</f>
        <v>4.6943999999999999</v>
      </c>
      <c r="X47" s="2">
        <f>VLOOKUP(A47,[1]TDSheet!$A:$N,14,0)</f>
        <v>5.4432</v>
      </c>
      <c r="Y47" s="34" t="s">
        <v>165</v>
      </c>
      <c r="Z47" s="2">
        <f t="shared" si="5"/>
        <v>6</v>
      </c>
      <c r="AA47" s="2">
        <f t="shared" si="6"/>
        <v>0</v>
      </c>
      <c r="AB47" s="2" t="str">
        <f>VLOOKUP(A47,[3]TDSheet!$A:$B,2,0)</f>
        <v>кг</v>
      </c>
    </row>
    <row r="48" spans="1:28" ht="11.1" customHeight="1" x14ac:dyDescent="0.2">
      <c r="A48" s="8" t="s">
        <v>50</v>
      </c>
      <c r="B48" s="8" t="s">
        <v>14</v>
      </c>
      <c r="C48" s="21" t="str">
        <f>VLOOKUP(A48,[1]TDSheet!$A:$C,3,0)</f>
        <v>Дек</v>
      </c>
      <c r="D48" s="9">
        <v>135</v>
      </c>
      <c r="E48" s="9">
        <v>246</v>
      </c>
      <c r="F48" s="9">
        <v>301</v>
      </c>
      <c r="G48" s="9">
        <v>-7</v>
      </c>
      <c r="H48" s="19">
        <f>VLOOKUP(A48,[1]TDSheet!$A:$H,8,0)</f>
        <v>0.4</v>
      </c>
      <c r="I48" s="2">
        <f>VLOOKUP(A48,[1]TDSheet!$A:$I,9,0)</f>
        <v>45</v>
      </c>
      <c r="J48" s="2">
        <f>VLOOKUP(A48,[2]Бердянск!$A:$E,4,0)</f>
        <v>286</v>
      </c>
      <c r="K48" s="2">
        <f t="shared" si="1"/>
        <v>15</v>
      </c>
      <c r="M48" s="2">
        <f>VLOOKUP(A48,[1]TDSheet!$A:$O,15,0)</f>
        <v>655.20000000000005</v>
      </c>
      <c r="N48" s="2">
        <f t="shared" si="2"/>
        <v>60.2</v>
      </c>
      <c r="O48" s="42"/>
      <c r="P48" s="49"/>
      <c r="Q48" s="50"/>
      <c r="R48" s="45"/>
      <c r="T48" s="2">
        <f t="shared" si="3"/>
        <v>10.767441860465116</v>
      </c>
      <c r="U48" s="2">
        <f t="shared" si="4"/>
        <v>10.767441860465116</v>
      </c>
      <c r="V48" s="2">
        <f>VLOOKUP(A48,[1]TDSheet!$A:$U,21,0)</f>
        <v>82.8</v>
      </c>
      <c r="W48" s="2">
        <f>VLOOKUP(A48,[1]TDSheet!$A:$V,22,0)</f>
        <v>59.8</v>
      </c>
      <c r="X48" s="2">
        <f>VLOOKUP(A48,[1]TDSheet!$A:$N,14,0)</f>
        <v>102.4</v>
      </c>
      <c r="Z48" s="2">
        <f t="shared" si="5"/>
        <v>0</v>
      </c>
      <c r="AA48" s="2">
        <f t="shared" si="6"/>
        <v>0</v>
      </c>
      <c r="AB48" s="2" t="str">
        <f>VLOOKUP(A48,[3]TDSheet!$A:$B,2,0)</f>
        <v>шт</v>
      </c>
    </row>
    <row r="49" spans="1:28" ht="11.1" customHeight="1" x14ac:dyDescent="0.2">
      <c r="A49" s="8" t="s">
        <v>51</v>
      </c>
      <c r="B49" s="8" t="s">
        <v>14</v>
      </c>
      <c r="C49" s="8"/>
      <c r="D49" s="9">
        <v>19</v>
      </c>
      <c r="E49" s="9"/>
      <c r="F49" s="9">
        <v>4</v>
      </c>
      <c r="G49" s="9">
        <v>2</v>
      </c>
      <c r="H49" s="19">
        <f>VLOOKUP(A49,[1]TDSheet!$A:$H,8,0)</f>
        <v>0.45</v>
      </c>
      <c r="I49" s="2">
        <f>VLOOKUP(A49,[1]TDSheet!$A:$I,9,0)</f>
        <v>50</v>
      </c>
      <c r="J49" s="2">
        <f>VLOOKUP(A49,[2]Бердянск!$A:$E,4,0)</f>
        <v>4</v>
      </c>
      <c r="K49" s="2">
        <f t="shared" si="1"/>
        <v>0</v>
      </c>
      <c r="M49" s="2">
        <f>VLOOKUP(A49,[1]TDSheet!$A:$O,15,0)</f>
        <v>36</v>
      </c>
      <c r="N49" s="2">
        <f t="shared" si="2"/>
        <v>0.8</v>
      </c>
      <c r="O49" s="43">
        <v>15</v>
      </c>
      <c r="P49" s="49">
        <v>15</v>
      </c>
      <c r="Q49" s="50"/>
      <c r="R49" s="45"/>
      <c r="T49" s="2">
        <f t="shared" si="3"/>
        <v>66.25</v>
      </c>
      <c r="U49" s="2">
        <f t="shared" si="4"/>
        <v>47.5</v>
      </c>
      <c r="V49" s="2">
        <f>VLOOKUP(A49,[1]TDSheet!$A:$U,21,0)</f>
        <v>4</v>
      </c>
      <c r="W49" s="2">
        <f>VLOOKUP(A49,[1]TDSheet!$A:$V,22,0)</f>
        <v>2.8</v>
      </c>
      <c r="X49" s="2">
        <f>VLOOKUP(A49,[1]TDSheet!$A:$N,14,0)</f>
        <v>6</v>
      </c>
      <c r="Z49" s="2">
        <f t="shared" si="5"/>
        <v>6.75</v>
      </c>
      <c r="AA49" s="2">
        <f t="shared" si="6"/>
        <v>0</v>
      </c>
      <c r="AB49" s="2" t="str">
        <f>VLOOKUP(A49,[3]TDSheet!$A:$B,2,0)</f>
        <v>шт</v>
      </c>
    </row>
    <row r="50" spans="1:28" ht="11.1" customHeight="1" x14ac:dyDescent="0.2">
      <c r="A50" s="8" t="s">
        <v>52</v>
      </c>
      <c r="B50" s="8" t="s">
        <v>14</v>
      </c>
      <c r="C50" s="8"/>
      <c r="D50" s="9">
        <v>8</v>
      </c>
      <c r="E50" s="9"/>
      <c r="F50" s="9"/>
      <c r="G50" s="9"/>
      <c r="H50" s="19">
        <f>VLOOKUP(A50,[1]TDSheet!$A:$H,8,0)</f>
        <v>0.6</v>
      </c>
      <c r="I50" s="2">
        <f>VLOOKUP(A50,[1]TDSheet!$A:$I,9,0)</f>
        <v>45</v>
      </c>
      <c r="K50" s="2">
        <f t="shared" si="1"/>
        <v>0</v>
      </c>
      <c r="M50" s="2">
        <f>VLOOKUP(A50,[1]TDSheet!$A:$O,15,0)</f>
        <v>9.6000000000000014</v>
      </c>
      <c r="N50" s="2">
        <f t="shared" si="2"/>
        <v>0</v>
      </c>
      <c r="O50" s="43">
        <v>10</v>
      </c>
      <c r="P50" s="49">
        <v>10</v>
      </c>
      <c r="Q50" s="50"/>
      <c r="R50" s="45"/>
      <c r="T50" s="2" t="e">
        <f t="shared" si="3"/>
        <v>#DIV/0!</v>
      </c>
      <c r="U50" s="2" t="e">
        <f t="shared" si="4"/>
        <v>#DIV/0!</v>
      </c>
      <c r="V50" s="2">
        <f>VLOOKUP(A50,[1]TDSheet!$A:$U,21,0)</f>
        <v>0</v>
      </c>
      <c r="W50" s="2">
        <f>VLOOKUP(A50,[1]TDSheet!$A:$V,22,0)</f>
        <v>0</v>
      </c>
      <c r="X50" s="2">
        <f>VLOOKUP(A50,[1]TDSheet!$A:$N,14,0)</f>
        <v>1.6</v>
      </c>
      <c r="Z50" s="2">
        <f t="shared" si="5"/>
        <v>6</v>
      </c>
      <c r="AA50" s="2">
        <f t="shared" si="6"/>
        <v>0</v>
      </c>
      <c r="AB50" s="2" t="str">
        <f>VLOOKUP(A50,[3]TDSheet!$A:$B,2,0)</f>
        <v>шт</v>
      </c>
    </row>
    <row r="51" spans="1:28" ht="11.1" customHeight="1" x14ac:dyDescent="0.2">
      <c r="A51" s="8" t="s">
        <v>53</v>
      </c>
      <c r="B51" s="8" t="s">
        <v>14</v>
      </c>
      <c r="C51" s="21" t="str">
        <f>VLOOKUP(A51,[1]TDSheet!$A:$C,3,0)</f>
        <v>Дек</v>
      </c>
      <c r="D51" s="9">
        <v>9</v>
      </c>
      <c r="E51" s="9">
        <v>528</v>
      </c>
      <c r="F51" s="9">
        <v>209</v>
      </c>
      <c r="G51" s="9">
        <v>328</v>
      </c>
      <c r="H51" s="19">
        <f>VLOOKUP(A51,[1]TDSheet!$A:$H,8,0)</f>
        <v>0.4</v>
      </c>
      <c r="I51" s="2">
        <f>VLOOKUP(A51,[1]TDSheet!$A:$I,9,0)</f>
        <v>40</v>
      </c>
      <c r="J51" s="2">
        <f>VLOOKUP(A51,[2]Бердянск!$A:$E,4,0)</f>
        <v>215</v>
      </c>
      <c r="K51" s="2">
        <f t="shared" si="1"/>
        <v>-6</v>
      </c>
      <c r="N51" s="2">
        <f t="shared" si="2"/>
        <v>41.8</v>
      </c>
      <c r="O51" s="42">
        <f t="shared" ref="O51:O53" si="9">10*N51-M51-G51</f>
        <v>90</v>
      </c>
      <c r="P51" s="49">
        <v>90</v>
      </c>
      <c r="Q51" s="50"/>
      <c r="R51" s="45"/>
      <c r="T51" s="2">
        <f t="shared" si="3"/>
        <v>10</v>
      </c>
      <c r="U51" s="2">
        <f t="shared" si="4"/>
        <v>7.846889952153111</v>
      </c>
      <c r="V51" s="2">
        <f>VLOOKUP(A51,[1]TDSheet!$A:$U,21,0)</f>
        <v>11.4</v>
      </c>
      <c r="W51" s="2">
        <f>VLOOKUP(A51,[1]TDSheet!$A:$V,22,0)</f>
        <v>62.8</v>
      </c>
      <c r="X51" s="2">
        <f>VLOOKUP(A51,[1]TDSheet!$A:$N,14,0)</f>
        <v>5.8</v>
      </c>
      <c r="Z51" s="2">
        <f t="shared" si="5"/>
        <v>36</v>
      </c>
      <c r="AA51" s="2">
        <f t="shared" si="6"/>
        <v>0</v>
      </c>
      <c r="AB51" s="2" t="str">
        <f>VLOOKUP(A51,[3]TDSheet!$A:$B,2,0)</f>
        <v>шт</v>
      </c>
    </row>
    <row r="52" spans="1:28" ht="11.1" customHeight="1" x14ac:dyDescent="0.2">
      <c r="A52" s="8" t="s">
        <v>54</v>
      </c>
      <c r="B52" s="8" t="s">
        <v>14</v>
      </c>
      <c r="C52" s="21" t="str">
        <f>VLOOKUP(A52,[1]TDSheet!$A:$C,3,0)</f>
        <v>Дек</v>
      </c>
      <c r="D52" s="9">
        <v>316</v>
      </c>
      <c r="E52" s="9">
        <v>42</v>
      </c>
      <c r="F52" s="9">
        <v>303</v>
      </c>
      <c r="G52" s="9">
        <v>-6</v>
      </c>
      <c r="H52" s="19">
        <f>VLOOKUP(A52,[1]TDSheet!$A:$H,8,0)</f>
        <v>0.4</v>
      </c>
      <c r="I52" s="2">
        <f>VLOOKUP(A52,[1]TDSheet!$A:$I,9,0)</f>
        <v>45</v>
      </c>
      <c r="J52" s="2">
        <f>VLOOKUP(A52,[2]Бердянск!$A:$E,4,0)</f>
        <v>303</v>
      </c>
      <c r="K52" s="2">
        <f t="shared" si="1"/>
        <v>0</v>
      </c>
      <c r="M52" s="2">
        <f>VLOOKUP(A52,[1]TDSheet!$A:$O,15,0)</f>
        <v>464.4</v>
      </c>
      <c r="N52" s="2">
        <f t="shared" si="2"/>
        <v>60.6</v>
      </c>
      <c r="O52" s="42">
        <f t="shared" si="9"/>
        <v>147.60000000000002</v>
      </c>
      <c r="P52" s="49">
        <v>147.60000000000002</v>
      </c>
      <c r="Q52" s="50"/>
      <c r="R52" s="45"/>
      <c r="T52" s="2">
        <f t="shared" si="3"/>
        <v>10</v>
      </c>
      <c r="U52" s="2">
        <f t="shared" si="4"/>
        <v>7.564356435643564</v>
      </c>
      <c r="V52" s="2">
        <f>VLOOKUP(A52,[1]TDSheet!$A:$U,21,0)</f>
        <v>74.8</v>
      </c>
      <c r="W52" s="2">
        <f>VLOOKUP(A52,[1]TDSheet!$A:$V,22,0)</f>
        <v>52.2</v>
      </c>
      <c r="X52" s="2">
        <f>VLOOKUP(A52,[1]TDSheet!$A:$N,14,0)</f>
        <v>76.2</v>
      </c>
      <c r="Z52" s="2">
        <f t="shared" si="5"/>
        <v>59.040000000000013</v>
      </c>
      <c r="AA52" s="2">
        <f t="shared" si="6"/>
        <v>0</v>
      </c>
      <c r="AB52" s="2" t="str">
        <f>VLOOKUP(A52,[3]TDSheet!$A:$B,2,0)</f>
        <v>шт</v>
      </c>
    </row>
    <row r="53" spans="1:28" ht="11.1" customHeight="1" x14ac:dyDescent="0.2">
      <c r="A53" s="8" t="s">
        <v>55</v>
      </c>
      <c r="B53" s="8" t="s">
        <v>14</v>
      </c>
      <c r="C53" s="21" t="str">
        <f>VLOOKUP(A53,[1]TDSheet!$A:$C,3,0)</f>
        <v>Дек</v>
      </c>
      <c r="D53" s="9">
        <v>468</v>
      </c>
      <c r="E53" s="9">
        <v>114</v>
      </c>
      <c r="F53" s="9">
        <v>470</v>
      </c>
      <c r="G53" s="9">
        <v>32</v>
      </c>
      <c r="H53" s="19">
        <f>VLOOKUP(A53,[1]TDSheet!$A:$H,8,0)</f>
        <v>0.4</v>
      </c>
      <c r="I53" s="2">
        <f>VLOOKUP(A53,[1]TDSheet!$A:$I,9,0)</f>
        <v>40</v>
      </c>
      <c r="J53" s="2">
        <f>VLOOKUP(A53,[2]Бердянск!$A:$E,4,0)</f>
        <v>447</v>
      </c>
      <c r="K53" s="2">
        <f t="shared" si="1"/>
        <v>23</v>
      </c>
      <c r="M53" s="2">
        <f>VLOOKUP(A53,[1]TDSheet!$A:$O,15,0)</f>
        <v>642</v>
      </c>
      <c r="N53" s="2">
        <f t="shared" si="2"/>
        <v>94</v>
      </c>
      <c r="O53" s="42">
        <f t="shared" si="9"/>
        <v>266</v>
      </c>
      <c r="P53" s="49">
        <v>266</v>
      </c>
      <c r="Q53" s="50"/>
      <c r="R53" s="45"/>
      <c r="T53" s="2">
        <f t="shared" si="3"/>
        <v>10</v>
      </c>
      <c r="U53" s="2">
        <f t="shared" si="4"/>
        <v>7.1702127659574471</v>
      </c>
      <c r="V53" s="2">
        <f>VLOOKUP(A53,[1]TDSheet!$A:$U,21,0)</f>
        <v>37.6</v>
      </c>
      <c r="W53" s="2">
        <f>VLOOKUP(A53,[1]TDSheet!$A:$V,22,0)</f>
        <v>77</v>
      </c>
      <c r="X53" s="2">
        <f>VLOOKUP(A53,[1]TDSheet!$A:$N,14,0)</f>
        <v>103</v>
      </c>
      <c r="Z53" s="2">
        <f t="shared" si="5"/>
        <v>106.4</v>
      </c>
      <c r="AA53" s="2">
        <f t="shared" si="6"/>
        <v>0</v>
      </c>
      <c r="AB53" s="2" t="str">
        <f>VLOOKUP(A53,[3]TDSheet!$A:$B,2,0)</f>
        <v>шт</v>
      </c>
    </row>
    <row r="54" spans="1:28" ht="11.1" customHeight="1" x14ac:dyDescent="0.2">
      <c r="A54" s="8" t="s">
        <v>56</v>
      </c>
      <c r="B54" s="8" t="s">
        <v>9</v>
      </c>
      <c r="C54" s="21" t="str">
        <f>VLOOKUP(A54,[1]TDSheet!$A:$C,3,0)</f>
        <v>Дек</v>
      </c>
      <c r="D54" s="9">
        <v>90.097999999999999</v>
      </c>
      <c r="E54" s="9">
        <v>97.11</v>
      </c>
      <c r="F54" s="9">
        <v>157.68600000000001</v>
      </c>
      <c r="G54" s="9">
        <v>18.547999999999998</v>
      </c>
      <c r="H54" s="19">
        <f>VLOOKUP(A54,[1]TDSheet!$A:$H,8,0)</f>
        <v>1</v>
      </c>
      <c r="I54" s="2">
        <f>VLOOKUP(A54,[1]TDSheet!$A:$I,9,0)</f>
        <v>50</v>
      </c>
      <c r="J54" s="2">
        <f>VLOOKUP(A54,[2]Бердянск!$A:$E,4,0)</f>
        <v>145.19399999999999</v>
      </c>
      <c r="K54" s="2">
        <f t="shared" si="1"/>
        <v>12.492000000000019</v>
      </c>
      <c r="N54" s="2">
        <f t="shared" si="2"/>
        <v>31.537200000000002</v>
      </c>
      <c r="O54" s="42">
        <f t="shared" ref="O54:O56" si="10">8*N54-M54-G54</f>
        <v>233.74960000000002</v>
      </c>
      <c r="P54" s="49">
        <v>170</v>
      </c>
      <c r="Q54" s="50"/>
      <c r="R54" s="45"/>
      <c r="T54" s="2">
        <f t="shared" si="3"/>
        <v>5.9785903631267194</v>
      </c>
      <c r="U54" s="2">
        <f t="shared" si="4"/>
        <v>0.58813084230686297</v>
      </c>
      <c r="V54" s="2">
        <f>VLOOKUP(A54,[1]TDSheet!$A:$U,21,0)</f>
        <v>3.5255999999999998</v>
      </c>
      <c r="W54" s="2">
        <f>VLOOKUP(A54,[1]TDSheet!$A:$V,22,0)</f>
        <v>18.107199999999999</v>
      </c>
      <c r="X54" s="2">
        <f>VLOOKUP(A54,[1]TDSheet!$A:$N,14,0)</f>
        <v>13.988800000000001</v>
      </c>
      <c r="Z54" s="2">
        <f t="shared" si="5"/>
        <v>170</v>
      </c>
      <c r="AA54" s="2">
        <f t="shared" si="6"/>
        <v>0</v>
      </c>
      <c r="AB54" s="2" t="str">
        <f>VLOOKUP(A54,[3]TDSheet!$A:$B,2,0)</f>
        <v>кг</v>
      </c>
    </row>
    <row r="55" spans="1:28" ht="11.1" customHeight="1" x14ac:dyDescent="0.2">
      <c r="A55" s="8" t="s">
        <v>57</v>
      </c>
      <c r="B55" s="8" t="s">
        <v>9</v>
      </c>
      <c r="C55" s="21" t="str">
        <f>VLOOKUP(A55,[1]TDSheet!$A:$C,3,0)</f>
        <v>Дек</v>
      </c>
      <c r="D55" s="9">
        <v>145.32</v>
      </c>
      <c r="E55" s="9">
        <v>64.67</v>
      </c>
      <c r="F55" s="9">
        <v>198.28</v>
      </c>
      <c r="G55" s="9">
        <v>-11.218</v>
      </c>
      <c r="H55" s="19">
        <f>VLOOKUP(A55,[1]TDSheet!$A:$H,8,0)</f>
        <v>1</v>
      </c>
      <c r="I55" s="2">
        <f>VLOOKUP(A55,[1]TDSheet!$A:$I,9,0)</f>
        <v>50</v>
      </c>
      <c r="J55" s="2">
        <f>VLOOKUP(A55,[2]Бердянск!$A:$E,4,0)</f>
        <v>179.03399999999999</v>
      </c>
      <c r="K55" s="2">
        <f t="shared" si="1"/>
        <v>19.246000000000009</v>
      </c>
      <c r="M55" s="2">
        <f>VLOOKUP(A55,[1]TDSheet!$A:$O,15,0)</f>
        <v>44.292400000000001</v>
      </c>
      <c r="N55" s="2">
        <f t="shared" si="2"/>
        <v>39.655999999999999</v>
      </c>
      <c r="O55" s="42">
        <f t="shared" si="10"/>
        <v>284.17360000000002</v>
      </c>
      <c r="P55" s="49">
        <v>200</v>
      </c>
      <c r="Q55" s="50"/>
      <c r="R55" s="45"/>
      <c r="T55" s="2">
        <f t="shared" si="3"/>
        <v>5.8774056889247532</v>
      </c>
      <c r="U55" s="2">
        <f t="shared" si="4"/>
        <v>0.83403268105709094</v>
      </c>
      <c r="V55" s="2">
        <f>VLOOKUP(A55,[1]TDSheet!$A:$U,21,0)</f>
        <v>10.8156</v>
      </c>
      <c r="W55" s="2">
        <f>VLOOKUP(A55,[1]TDSheet!$A:$V,22,0)</f>
        <v>10.8102</v>
      </c>
      <c r="X55" s="2">
        <f>VLOOKUP(A55,[1]TDSheet!$A:$N,14,0)</f>
        <v>19.196999999999999</v>
      </c>
      <c r="Z55" s="2">
        <f t="shared" si="5"/>
        <v>200</v>
      </c>
      <c r="AA55" s="2">
        <f t="shared" si="6"/>
        <v>0</v>
      </c>
      <c r="AB55" s="2" t="str">
        <f>VLOOKUP(A55,[3]TDSheet!$A:$B,2,0)</f>
        <v>кг</v>
      </c>
    </row>
    <row r="56" spans="1:28" ht="21.95" customHeight="1" x14ac:dyDescent="0.2">
      <c r="A56" s="8" t="s">
        <v>58</v>
      </c>
      <c r="B56" s="8" t="s">
        <v>9</v>
      </c>
      <c r="C56" s="21" t="str">
        <f>VLOOKUP(A56,[1]TDSheet!$A:$C,3,0)</f>
        <v>Дек</v>
      </c>
      <c r="D56" s="9">
        <v>78.372</v>
      </c>
      <c r="E56" s="9">
        <v>51.991</v>
      </c>
      <c r="F56" s="9">
        <v>132.91800000000001</v>
      </c>
      <c r="G56" s="9">
        <v>-10.744999999999999</v>
      </c>
      <c r="H56" s="19">
        <f>VLOOKUP(A56,[1]TDSheet!$A:$H,8,0)</f>
        <v>1</v>
      </c>
      <c r="I56" s="2">
        <f>VLOOKUP(A56,[1]TDSheet!$A:$I,9,0)</f>
        <v>55</v>
      </c>
      <c r="J56" s="2">
        <f>VLOOKUP(A56,[2]Бердянск!$A:$E,4,0)</f>
        <v>112.458</v>
      </c>
      <c r="K56" s="2">
        <f t="shared" si="1"/>
        <v>20.460000000000008</v>
      </c>
      <c r="M56" s="2">
        <f>VLOOKUP(A56,[1]TDSheet!$A:$O,15,0)</f>
        <v>46.007000000000033</v>
      </c>
      <c r="N56" s="2">
        <f t="shared" si="2"/>
        <v>26.583600000000001</v>
      </c>
      <c r="O56" s="42">
        <f t="shared" si="10"/>
        <v>177.40679999999998</v>
      </c>
      <c r="P56" s="49">
        <v>120</v>
      </c>
      <c r="Q56" s="50"/>
      <c r="R56" s="45"/>
      <c r="T56" s="2">
        <f t="shared" si="3"/>
        <v>5.84051821423735</v>
      </c>
      <c r="U56" s="2">
        <f t="shared" si="4"/>
        <v>1.3264569132848838</v>
      </c>
      <c r="V56" s="2">
        <f>VLOOKUP(A56,[1]TDSheet!$A:$U,21,0)</f>
        <v>16.915600000000001</v>
      </c>
      <c r="W56" s="2">
        <f>VLOOKUP(A56,[1]TDSheet!$A:$V,22,0)</f>
        <v>12.486799999999999</v>
      </c>
      <c r="X56" s="2">
        <f>VLOOKUP(A56,[1]TDSheet!$A:$N,14,0)</f>
        <v>14.204400000000001</v>
      </c>
      <c r="Z56" s="2">
        <f t="shared" si="5"/>
        <v>120</v>
      </c>
      <c r="AA56" s="2">
        <f t="shared" si="6"/>
        <v>0</v>
      </c>
      <c r="AB56" s="2" t="str">
        <f>VLOOKUP(A56,[3]TDSheet!$A:$B,2,0)</f>
        <v>кг</v>
      </c>
    </row>
    <row r="57" spans="1:28" ht="21.95" customHeight="1" x14ac:dyDescent="0.2">
      <c r="A57" s="8" t="s">
        <v>59</v>
      </c>
      <c r="B57" s="8" t="s">
        <v>9</v>
      </c>
      <c r="C57" s="8"/>
      <c r="D57" s="9">
        <v>44.429000000000002</v>
      </c>
      <c r="E57" s="9"/>
      <c r="F57" s="9">
        <v>1.569</v>
      </c>
      <c r="G57" s="9"/>
      <c r="H57" s="19">
        <f>VLOOKUP(A57,[1]TDSheet!$A:$H,8,0)</f>
        <v>0</v>
      </c>
      <c r="I57" s="2" t="e">
        <f>VLOOKUP(A57,[1]TDSheet!$A:$I,9,0)</f>
        <v>#N/A</v>
      </c>
      <c r="J57" s="2">
        <f>VLOOKUP(A57,[2]Бердянск!$A:$E,4,0)</f>
        <v>44.429000000000002</v>
      </c>
      <c r="K57" s="2">
        <f t="shared" si="1"/>
        <v>-42.86</v>
      </c>
      <c r="N57" s="2">
        <f t="shared" si="2"/>
        <v>0.31379999999999997</v>
      </c>
      <c r="O57" s="42"/>
      <c r="P57" s="49"/>
      <c r="Q57" s="50"/>
      <c r="R57" s="45"/>
      <c r="T57" s="2">
        <f t="shared" si="3"/>
        <v>0</v>
      </c>
      <c r="U57" s="2">
        <f t="shared" si="4"/>
        <v>0</v>
      </c>
      <c r="V57" s="2">
        <f>VLOOKUP(A57,[1]TDSheet!$A:$U,21,0)</f>
        <v>0</v>
      </c>
      <c r="W57" s="2">
        <f>VLOOKUP(A57,[1]TDSheet!$A:$V,22,0)</f>
        <v>0</v>
      </c>
      <c r="X57" s="2">
        <f>VLOOKUP(A57,[1]TDSheet!$A:$N,14,0)</f>
        <v>0</v>
      </c>
      <c r="Z57" s="2">
        <f t="shared" si="5"/>
        <v>0</v>
      </c>
      <c r="AA57" s="2">
        <f t="shared" si="6"/>
        <v>0</v>
      </c>
      <c r="AB57" s="2" t="e">
        <f>VLOOKUP(A57,[3]TDSheet!$A:$B,2,0)</f>
        <v>#N/A</v>
      </c>
    </row>
    <row r="58" spans="1:28" ht="21.95" customHeight="1" x14ac:dyDescent="0.2">
      <c r="A58" s="8" t="s">
        <v>60</v>
      </c>
      <c r="B58" s="8" t="s">
        <v>9</v>
      </c>
      <c r="C58" s="8"/>
      <c r="D58" s="9">
        <v>183.46199999999999</v>
      </c>
      <c r="E58" s="9">
        <v>145.19399999999999</v>
      </c>
      <c r="F58" s="9">
        <v>243.179</v>
      </c>
      <c r="G58" s="9">
        <v>42.905999999999999</v>
      </c>
      <c r="H58" s="19">
        <f>VLOOKUP(A58,[1]TDSheet!$A:$H,8,0)</f>
        <v>1</v>
      </c>
      <c r="I58" s="2">
        <f>VLOOKUP(A58,[1]TDSheet!$A:$I,9,0)</f>
        <v>40</v>
      </c>
      <c r="J58" s="2">
        <f>VLOOKUP(A58,[2]Бердянск!$A:$E,4,0)</f>
        <v>250.303</v>
      </c>
      <c r="K58" s="2">
        <f t="shared" si="1"/>
        <v>-7.1239999999999952</v>
      </c>
      <c r="M58" s="2">
        <f>VLOOKUP(A58,[1]TDSheet!$A:$O,15,0)</f>
        <v>200</v>
      </c>
      <c r="N58" s="2">
        <f t="shared" si="2"/>
        <v>48.635800000000003</v>
      </c>
      <c r="O58" s="42">
        <f>11*N58-M58-G58</f>
        <v>292.08780000000007</v>
      </c>
      <c r="P58" s="49">
        <v>292.08780000000007</v>
      </c>
      <c r="Q58" s="50"/>
      <c r="R58" s="45"/>
      <c r="T58" s="2">
        <f t="shared" si="3"/>
        <v>11</v>
      </c>
      <c r="U58" s="2">
        <f t="shared" si="4"/>
        <v>4.9943868508382714</v>
      </c>
      <c r="V58" s="2">
        <f>VLOOKUP(A58,[1]TDSheet!$A:$U,21,0)</f>
        <v>44.367599999999996</v>
      </c>
      <c r="W58" s="2">
        <f>VLOOKUP(A58,[1]TDSheet!$A:$V,22,0)</f>
        <v>37.540599999999998</v>
      </c>
      <c r="X58" s="2">
        <f>VLOOKUP(A58,[1]TDSheet!$A:$N,14,0)</f>
        <v>42.808800000000005</v>
      </c>
      <c r="Y58" s="2" t="str">
        <f>VLOOKUP(A58,[1]TDSheet!$A:$W,23,0)</f>
        <v>дубль 254</v>
      </c>
      <c r="Z58" s="2">
        <f t="shared" si="5"/>
        <v>292.08780000000007</v>
      </c>
      <c r="AA58" s="2">
        <f t="shared" si="6"/>
        <v>0</v>
      </c>
      <c r="AB58" s="2" t="str">
        <f>VLOOKUP(A58,[3]TDSheet!$A:$B,2,0)</f>
        <v>кг</v>
      </c>
    </row>
    <row r="59" spans="1:28" ht="11.1" customHeight="1" x14ac:dyDescent="0.2">
      <c r="A59" s="8" t="s">
        <v>61</v>
      </c>
      <c r="B59" s="8" t="s">
        <v>14</v>
      </c>
      <c r="C59" s="21" t="str">
        <f>VLOOKUP(A59,[1]TDSheet!$A:$C,3,0)</f>
        <v>Дек</v>
      </c>
      <c r="D59" s="9">
        <v>201</v>
      </c>
      <c r="E59" s="9">
        <v>366</v>
      </c>
      <c r="F59" s="9">
        <v>474</v>
      </c>
      <c r="G59" s="9">
        <v>19</v>
      </c>
      <c r="H59" s="19">
        <f>VLOOKUP(A59,[1]TDSheet!$A:$H,8,0)</f>
        <v>0.4</v>
      </c>
      <c r="I59" s="2">
        <f>VLOOKUP(A59,[1]TDSheet!$A:$I,9,0)</f>
        <v>45</v>
      </c>
      <c r="J59" s="2">
        <f>VLOOKUP(A59,[2]Бердянск!$A:$E,4,0)</f>
        <v>469</v>
      </c>
      <c r="K59" s="2">
        <f t="shared" si="1"/>
        <v>5</v>
      </c>
      <c r="M59" s="2">
        <f>VLOOKUP(A59,[1]TDSheet!$A:$O,15,0)</f>
        <v>551</v>
      </c>
      <c r="N59" s="2">
        <f t="shared" si="2"/>
        <v>94.8</v>
      </c>
      <c r="O59" s="42">
        <f>10*N59-M59-G59</f>
        <v>378</v>
      </c>
      <c r="P59" s="49">
        <v>378</v>
      </c>
      <c r="Q59" s="50"/>
      <c r="R59" s="45"/>
      <c r="T59" s="2">
        <f t="shared" si="3"/>
        <v>10</v>
      </c>
      <c r="U59" s="2">
        <f t="shared" si="4"/>
        <v>6.0126582278481013</v>
      </c>
      <c r="V59" s="2">
        <f>VLOOKUP(A59,[1]TDSheet!$A:$U,21,0)</f>
        <v>78.599999999999994</v>
      </c>
      <c r="W59" s="2">
        <f>VLOOKUP(A59,[1]TDSheet!$A:$V,22,0)</f>
        <v>68.599999999999994</v>
      </c>
      <c r="X59" s="2">
        <f>VLOOKUP(A59,[1]TDSheet!$A:$N,14,0)</f>
        <v>93.8</v>
      </c>
      <c r="Z59" s="2">
        <f t="shared" si="5"/>
        <v>151.20000000000002</v>
      </c>
      <c r="AA59" s="2">
        <f t="shared" si="6"/>
        <v>0</v>
      </c>
      <c r="AB59" s="2" t="str">
        <f>VLOOKUP(A59,[3]TDSheet!$A:$B,2,0)</f>
        <v>шт</v>
      </c>
    </row>
    <row r="60" spans="1:28" ht="11.1" customHeight="1" x14ac:dyDescent="0.2">
      <c r="A60" s="8" t="s">
        <v>62</v>
      </c>
      <c r="B60" s="8" t="s">
        <v>9</v>
      </c>
      <c r="C60" s="8"/>
      <c r="D60" s="9">
        <v>6.3479999999999999</v>
      </c>
      <c r="E60" s="9"/>
      <c r="F60" s="9">
        <v>4.258</v>
      </c>
      <c r="G60" s="9">
        <v>2.09</v>
      </c>
      <c r="H60" s="19">
        <f>VLOOKUP(A60,[1]TDSheet!$A:$H,8,0)</f>
        <v>1</v>
      </c>
      <c r="I60" s="2">
        <f>VLOOKUP(A60,[1]TDSheet!$A:$I,9,0)</f>
        <v>40</v>
      </c>
      <c r="J60" s="2">
        <f>VLOOKUP(A60,[2]Бердянск!$A:$E,4,0)</f>
        <v>4.258</v>
      </c>
      <c r="K60" s="2">
        <f t="shared" si="1"/>
        <v>0</v>
      </c>
      <c r="N60" s="2">
        <f t="shared" si="2"/>
        <v>0.85160000000000002</v>
      </c>
      <c r="O60" s="42">
        <f>9*N60-M60-G60</f>
        <v>5.5744000000000007</v>
      </c>
      <c r="P60" s="49">
        <v>4</v>
      </c>
      <c r="Q60" s="50"/>
      <c r="R60" s="45"/>
      <c r="T60" s="2">
        <f t="shared" si="3"/>
        <v>7.1512447158290273</v>
      </c>
      <c r="U60" s="2">
        <f t="shared" si="4"/>
        <v>2.4542038515735083</v>
      </c>
      <c r="V60" s="2">
        <f>VLOOKUP(A60,[1]TDSheet!$A:$U,21,0)</f>
        <v>0.4</v>
      </c>
      <c r="W60" s="2">
        <f>VLOOKUP(A60,[1]TDSheet!$A:$V,22,0)</f>
        <v>0</v>
      </c>
      <c r="X60" s="2">
        <f>VLOOKUP(A60,[1]TDSheet!$A:$N,14,0)</f>
        <v>0.4264</v>
      </c>
      <c r="Z60" s="2">
        <f t="shared" si="5"/>
        <v>4</v>
      </c>
      <c r="AA60" s="2">
        <f t="shared" si="6"/>
        <v>0</v>
      </c>
      <c r="AB60" s="2" t="str">
        <f>VLOOKUP(A60,[3]TDSheet!$A:$B,2,0)</f>
        <v>кг</v>
      </c>
    </row>
    <row r="61" spans="1:28" ht="21.95" customHeight="1" x14ac:dyDescent="0.2">
      <c r="A61" s="8" t="s">
        <v>63</v>
      </c>
      <c r="B61" s="8" t="s">
        <v>14</v>
      </c>
      <c r="C61" s="8"/>
      <c r="D61" s="9">
        <v>1</v>
      </c>
      <c r="E61" s="9"/>
      <c r="F61" s="9">
        <v>1</v>
      </c>
      <c r="G61" s="9"/>
      <c r="H61" s="19">
        <f>VLOOKUP(A61,[1]TDSheet!$A:$H,8,0)</f>
        <v>0.35</v>
      </c>
      <c r="I61" s="2">
        <f>VLOOKUP(A61,[1]TDSheet!$A:$I,9,0)</f>
        <v>45</v>
      </c>
      <c r="J61" s="2">
        <f>VLOOKUP(A61,[2]Бердянск!$A:$E,4,0)</f>
        <v>1</v>
      </c>
      <c r="K61" s="2">
        <f t="shared" si="1"/>
        <v>0</v>
      </c>
      <c r="M61" s="2">
        <f>VLOOKUP(A61,[1]TDSheet!$A:$O,15,0)</f>
        <v>41</v>
      </c>
      <c r="N61" s="2">
        <f t="shared" si="2"/>
        <v>0.2</v>
      </c>
      <c r="O61" s="43">
        <v>20</v>
      </c>
      <c r="P61" s="49">
        <v>20</v>
      </c>
      <c r="Q61" s="50"/>
      <c r="R61" s="45"/>
      <c r="T61" s="2">
        <f t="shared" si="3"/>
        <v>305</v>
      </c>
      <c r="U61" s="2">
        <f t="shared" si="4"/>
        <v>205</v>
      </c>
      <c r="V61" s="2">
        <f>VLOOKUP(A61,[1]TDSheet!$A:$U,21,0)</f>
        <v>4.5999999999999996</v>
      </c>
      <c r="W61" s="2">
        <f>VLOOKUP(A61,[1]TDSheet!$A:$V,22,0)</f>
        <v>1.4</v>
      </c>
      <c r="X61" s="2">
        <f>VLOOKUP(A61,[1]TDSheet!$A:$N,14,0)</f>
        <v>7</v>
      </c>
      <c r="Z61" s="2">
        <f t="shared" si="5"/>
        <v>7</v>
      </c>
      <c r="AA61" s="2">
        <f t="shared" si="6"/>
        <v>0</v>
      </c>
      <c r="AB61" s="2" t="str">
        <f>VLOOKUP(A61,[3]TDSheet!$A:$B,2,0)</f>
        <v>шт</v>
      </c>
    </row>
    <row r="62" spans="1:28" ht="21.95" customHeight="1" x14ac:dyDescent="0.2">
      <c r="A62" s="35" t="s">
        <v>64</v>
      </c>
      <c r="B62" s="8" t="s">
        <v>14</v>
      </c>
      <c r="C62" s="8"/>
      <c r="D62" s="9">
        <v>24</v>
      </c>
      <c r="E62" s="9"/>
      <c r="F62" s="9">
        <v>24</v>
      </c>
      <c r="G62" s="9">
        <v>-2</v>
      </c>
      <c r="H62" s="19">
        <v>0.4</v>
      </c>
      <c r="I62" s="2">
        <f>VLOOKUP(A62,[1]TDSheet!$A:$I,9,0)</f>
        <v>60</v>
      </c>
      <c r="J62" s="2">
        <f>VLOOKUP(A62,[2]Бердянск!$A:$E,4,0)</f>
        <v>24</v>
      </c>
      <c r="K62" s="2">
        <f t="shared" si="1"/>
        <v>0</v>
      </c>
      <c r="N62" s="2">
        <f t="shared" si="2"/>
        <v>4.8</v>
      </c>
      <c r="O62" s="42"/>
      <c r="P62" s="49">
        <v>12</v>
      </c>
      <c r="Q62" s="50"/>
      <c r="R62" s="46">
        <v>12</v>
      </c>
      <c r="T62" s="2">
        <f t="shared" si="3"/>
        <v>2.0833333333333335</v>
      </c>
      <c r="U62" s="2">
        <f t="shared" si="4"/>
        <v>-0.41666666666666669</v>
      </c>
      <c r="V62" s="2">
        <f>VLOOKUP(A62,[1]TDSheet!$A:$U,21,0)</f>
        <v>3.2</v>
      </c>
      <c r="W62" s="2">
        <f>VLOOKUP(A62,[1]TDSheet!$A:$V,22,0)</f>
        <v>0</v>
      </c>
      <c r="X62" s="2">
        <f>VLOOKUP(A62,[1]TDSheet!$A:$N,14,0)</f>
        <v>1.2</v>
      </c>
      <c r="Y62" s="34" t="s">
        <v>165</v>
      </c>
      <c r="Z62" s="2">
        <f t="shared" si="5"/>
        <v>4.8000000000000007</v>
      </c>
      <c r="AA62" s="2">
        <f t="shared" si="6"/>
        <v>0</v>
      </c>
      <c r="AB62" s="2" t="str">
        <f>VLOOKUP(A62,[3]TDSheet!$A:$B,2,0)</f>
        <v>шт</v>
      </c>
    </row>
    <row r="63" spans="1:28" ht="21.95" customHeight="1" x14ac:dyDescent="0.2">
      <c r="A63" s="8" t="s">
        <v>65</v>
      </c>
      <c r="B63" s="8" t="s">
        <v>14</v>
      </c>
      <c r="C63" s="8"/>
      <c r="D63" s="9">
        <v>3</v>
      </c>
      <c r="E63" s="9"/>
      <c r="F63" s="9">
        <v>3</v>
      </c>
      <c r="G63" s="9"/>
      <c r="H63" s="19">
        <f>VLOOKUP(A63,[1]TDSheet!$A:$H,8,0)</f>
        <v>0</v>
      </c>
      <c r="I63" s="2">
        <f>VLOOKUP(A63,[1]TDSheet!$A:$I,9,0)</f>
        <v>45</v>
      </c>
      <c r="J63" s="2">
        <f>VLOOKUP(A63,[2]Бердянск!$A:$E,4,0)</f>
        <v>3</v>
      </c>
      <c r="K63" s="2">
        <f t="shared" si="1"/>
        <v>0</v>
      </c>
      <c r="N63" s="2">
        <f t="shared" si="2"/>
        <v>0.6</v>
      </c>
      <c r="O63" s="42"/>
      <c r="P63" s="49"/>
      <c r="Q63" s="50"/>
      <c r="R63" s="45"/>
      <c r="T63" s="2">
        <f t="shared" si="3"/>
        <v>0</v>
      </c>
      <c r="U63" s="2">
        <f t="shared" si="4"/>
        <v>0</v>
      </c>
      <c r="V63" s="2">
        <f>VLOOKUP(A63,[1]TDSheet!$A:$U,21,0)</f>
        <v>0</v>
      </c>
      <c r="W63" s="2">
        <f>VLOOKUP(A63,[1]TDSheet!$A:$V,22,0)</f>
        <v>0.6</v>
      </c>
      <c r="X63" s="2">
        <f>VLOOKUP(A63,[1]TDSheet!$A:$N,14,0)</f>
        <v>0</v>
      </c>
      <c r="Y63" s="22" t="str">
        <f>VLOOKUP(A63,[1]TDSheet!$A:$W,23,0)</f>
        <v>Заблокировать</v>
      </c>
      <c r="Z63" s="2">
        <f t="shared" si="5"/>
        <v>0</v>
      </c>
      <c r="AA63" s="2">
        <f t="shared" si="6"/>
        <v>0</v>
      </c>
      <c r="AB63" s="2" t="e">
        <f>VLOOKUP(A63,[3]TDSheet!$A:$B,2,0)</f>
        <v>#N/A</v>
      </c>
    </row>
    <row r="64" spans="1:28" ht="21.95" customHeight="1" x14ac:dyDescent="0.2">
      <c r="A64" s="8" t="s">
        <v>66</v>
      </c>
      <c r="B64" s="8" t="s">
        <v>14</v>
      </c>
      <c r="C64" s="8"/>
      <c r="D64" s="9">
        <v>19</v>
      </c>
      <c r="E64" s="9"/>
      <c r="F64" s="9">
        <v>15</v>
      </c>
      <c r="G64" s="9">
        <v>4</v>
      </c>
      <c r="H64" s="19">
        <f>VLOOKUP(A64,[1]TDSheet!$A:$H,8,0)</f>
        <v>0</v>
      </c>
      <c r="I64" s="2">
        <f>VLOOKUP(A64,[1]TDSheet!$A:$I,9,0)</f>
        <v>730</v>
      </c>
      <c r="J64" s="2">
        <f>VLOOKUP(A64,[2]Бердянск!$A:$E,4,0)</f>
        <v>15</v>
      </c>
      <c r="K64" s="2">
        <f t="shared" si="1"/>
        <v>0</v>
      </c>
      <c r="N64" s="2">
        <f t="shared" si="2"/>
        <v>3</v>
      </c>
      <c r="O64" s="42"/>
      <c r="P64" s="49"/>
      <c r="Q64" s="50"/>
      <c r="R64" s="45"/>
      <c r="T64" s="2">
        <f t="shared" si="3"/>
        <v>1.3333333333333333</v>
      </c>
      <c r="U64" s="2">
        <f t="shared" si="4"/>
        <v>1.3333333333333333</v>
      </c>
      <c r="V64" s="2">
        <f>VLOOKUP(A64,[1]TDSheet!$A:$U,21,0)</f>
        <v>6</v>
      </c>
      <c r="W64" s="2">
        <f>VLOOKUP(A64,[1]TDSheet!$A:$V,22,0)</f>
        <v>4.4000000000000004</v>
      </c>
      <c r="X64" s="2">
        <f>VLOOKUP(A64,[1]TDSheet!$A:$N,14,0)</f>
        <v>3.4</v>
      </c>
      <c r="Y64" s="22" t="str">
        <f>VLOOKUP(A64,[1]TDSheet!$A:$W,23,0)</f>
        <v>Заблокировать</v>
      </c>
      <c r="Z64" s="2">
        <f t="shared" si="5"/>
        <v>0</v>
      </c>
      <c r="AA64" s="2">
        <f t="shared" si="6"/>
        <v>0</v>
      </c>
      <c r="AB64" s="2" t="str">
        <f>VLOOKUP(A64,[3]TDSheet!$A:$B,2,0)</f>
        <v>шт</v>
      </c>
    </row>
    <row r="65" spans="1:28" ht="11.1" customHeight="1" x14ac:dyDescent="0.2">
      <c r="A65" s="8" t="s">
        <v>67</v>
      </c>
      <c r="B65" s="8" t="s">
        <v>14</v>
      </c>
      <c r="C65" s="21" t="str">
        <f>VLOOKUP(A65,[1]TDSheet!$A:$C,3,0)</f>
        <v>Дек</v>
      </c>
      <c r="D65" s="9">
        <v>272</v>
      </c>
      <c r="E65" s="9">
        <v>90</v>
      </c>
      <c r="F65" s="9">
        <v>229</v>
      </c>
      <c r="G65" s="9">
        <v>100</v>
      </c>
      <c r="H65" s="19">
        <f>VLOOKUP(A65,[1]TDSheet!$A:$H,8,0)</f>
        <v>0.4</v>
      </c>
      <c r="I65" s="2">
        <f>VLOOKUP(A65,[1]TDSheet!$A:$I,9,0)</f>
        <v>40</v>
      </c>
      <c r="J65" s="2">
        <f>VLOOKUP(A65,[2]Бердянск!$A:$E,4,0)</f>
        <v>232</v>
      </c>
      <c r="K65" s="2">
        <f t="shared" si="1"/>
        <v>-3</v>
      </c>
      <c r="N65" s="2">
        <f t="shared" si="2"/>
        <v>45.8</v>
      </c>
      <c r="O65" s="42">
        <f>8*N65-M65-G65</f>
        <v>266.39999999999998</v>
      </c>
      <c r="P65" s="49">
        <v>175</v>
      </c>
      <c r="Q65" s="50"/>
      <c r="R65" s="45"/>
      <c r="T65" s="2">
        <f t="shared" si="3"/>
        <v>6.004366812227075</v>
      </c>
      <c r="U65" s="2">
        <f t="shared" si="4"/>
        <v>2.1834061135371181</v>
      </c>
      <c r="V65" s="2">
        <f>VLOOKUP(A65,[1]TDSheet!$A:$U,21,0)</f>
        <v>25.6</v>
      </c>
      <c r="W65" s="2">
        <f>VLOOKUP(A65,[1]TDSheet!$A:$V,22,0)</f>
        <v>32</v>
      </c>
      <c r="X65" s="2">
        <f>VLOOKUP(A65,[1]TDSheet!$A:$N,14,0)</f>
        <v>27.6</v>
      </c>
      <c r="Z65" s="2">
        <f t="shared" si="5"/>
        <v>70</v>
      </c>
      <c r="AA65" s="2">
        <f t="shared" si="6"/>
        <v>0</v>
      </c>
      <c r="AB65" s="2" t="str">
        <f>VLOOKUP(A65,[3]TDSheet!$A:$B,2,0)</f>
        <v>шт</v>
      </c>
    </row>
    <row r="66" spans="1:28" ht="11.1" customHeight="1" x14ac:dyDescent="0.2">
      <c r="A66" s="8" t="s">
        <v>128</v>
      </c>
      <c r="B66" s="8" t="s">
        <v>14</v>
      </c>
      <c r="C66" s="8"/>
      <c r="D66" s="9"/>
      <c r="E66" s="9"/>
      <c r="F66" s="9"/>
      <c r="G66" s="9"/>
      <c r="H66" s="19">
        <f>VLOOKUP(A66,[1]TDSheet!$A:$H,8,0)</f>
        <v>0.4</v>
      </c>
      <c r="I66" s="2">
        <f>VLOOKUP(A66,[1]TDSheet!$A:$I,9,0)</f>
        <v>40</v>
      </c>
      <c r="K66" s="2">
        <f t="shared" si="1"/>
        <v>0</v>
      </c>
      <c r="M66" s="2">
        <f>VLOOKUP(A66,[1]TDSheet!$A:$O,15,0)</f>
        <v>43.2</v>
      </c>
      <c r="N66" s="2">
        <f t="shared" si="2"/>
        <v>0</v>
      </c>
      <c r="O66" s="43">
        <v>30</v>
      </c>
      <c r="P66" s="49">
        <v>30</v>
      </c>
      <c r="Q66" s="50"/>
      <c r="R66" s="45"/>
      <c r="T66" s="2" t="e">
        <f t="shared" si="3"/>
        <v>#DIV/0!</v>
      </c>
      <c r="U66" s="2" t="e">
        <f t="shared" si="4"/>
        <v>#DIV/0!</v>
      </c>
      <c r="V66" s="2">
        <f>VLOOKUP(A66,[1]TDSheet!$A:$U,21,0)</f>
        <v>4.8</v>
      </c>
      <c r="W66" s="2">
        <f>VLOOKUP(A66,[1]TDSheet!$A:$V,22,0)</f>
        <v>1.2</v>
      </c>
      <c r="X66" s="2">
        <f>VLOOKUP(A66,[1]TDSheet!$A:$N,14,0)</f>
        <v>7.2</v>
      </c>
      <c r="Z66" s="2">
        <f t="shared" si="5"/>
        <v>12</v>
      </c>
      <c r="AA66" s="2">
        <f t="shared" si="6"/>
        <v>0</v>
      </c>
      <c r="AB66" s="2" t="str">
        <f>VLOOKUP(A66,[3]TDSheet!$A:$B,2,0)</f>
        <v>шт</v>
      </c>
    </row>
    <row r="67" spans="1:28" ht="21.95" customHeight="1" x14ac:dyDescent="0.2">
      <c r="A67" s="35" t="s">
        <v>68</v>
      </c>
      <c r="B67" s="8" t="s">
        <v>14</v>
      </c>
      <c r="C67" s="8"/>
      <c r="D67" s="9">
        <v>14</v>
      </c>
      <c r="E67" s="9">
        <v>3</v>
      </c>
      <c r="F67" s="9">
        <v>17</v>
      </c>
      <c r="G67" s="9"/>
      <c r="H67" s="19">
        <v>0.35</v>
      </c>
      <c r="I67" s="2">
        <f>VLOOKUP(A67,[1]TDSheet!$A:$I,9,0)</f>
        <v>35</v>
      </c>
      <c r="J67" s="2">
        <f>VLOOKUP(A67,[2]Бердянск!$A:$E,4,0)</f>
        <v>14</v>
      </c>
      <c r="K67" s="2">
        <f t="shared" si="1"/>
        <v>3</v>
      </c>
      <c r="N67" s="2">
        <f t="shared" si="2"/>
        <v>3.4</v>
      </c>
      <c r="O67" s="42"/>
      <c r="P67" s="49">
        <v>12</v>
      </c>
      <c r="Q67" s="50"/>
      <c r="R67" s="46">
        <v>12</v>
      </c>
      <c r="T67" s="2">
        <f t="shared" si="3"/>
        <v>3.5294117647058822</v>
      </c>
      <c r="U67" s="2">
        <f t="shared" si="4"/>
        <v>0</v>
      </c>
      <c r="V67" s="2">
        <f>VLOOKUP(A67,[1]TDSheet!$A:$U,21,0)</f>
        <v>2.8</v>
      </c>
      <c r="W67" s="2">
        <f>VLOOKUP(A67,[1]TDSheet!$A:$V,22,0)</f>
        <v>2.6</v>
      </c>
      <c r="X67" s="2">
        <f>VLOOKUP(A67,[1]TDSheet!$A:$N,14,0)</f>
        <v>1.6</v>
      </c>
      <c r="Y67" s="34" t="s">
        <v>165</v>
      </c>
      <c r="Z67" s="2">
        <f t="shared" si="5"/>
        <v>4.1999999999999993</v>
      </c>
      <c r="AA67" s="2">
        <f t="shared" si="6"/>
        <v>0</v>
      </c>
      <c r="AB67" s="2" t="str">
        <f>VLOOKUP(A67,[3]TDSheet!$A:$B,2,0)</f>
        <v>шт</v>
      </c>
    </row>
    <row r="68" spans="1:28" ht="11.1" customHeight="1" x14ac:dyDescent="0.2">
      <c r="A68" s="35" t="s">
        <v>69</v>
      </c>
      <c r="B68" s="8" t="s">
        <v>9</v>
      </c>
      <c r="C68" s="8"/>
      <c r="D68" s="9">
        <v>11.590999999999999</v>
      </c>
      <c r="E68" s="9"/>
      <c r="F68" s="9">
        <v>8.2170000000000005</v>
      </c>
      <c r="G68" s="9">
        <v>1.577</v>
      </c>
      <c r="H68" s="19">
        <f>VLOOKUP(A68,[1]TDSheet!$A:$H,8,0)</f>
        <v>1</v>
      </c>
      <c r="I68" s="2">
        <f>VLOOKUP(A68,[1]TDSheet!$A:$I,9,0)</f>
        <v>40</v>
      </c>
      <c r="J68" s="2">
        <f>VLOOKUP(A68,[2]Бердянск!$A:$E,4,0)</f>
        <v>0.90500000000000003</v>
      </c>
      <c r="K68" s="2">
        <f t="shared" si="1"/>
        <v>7.3120000000000003</v>
      </c>
      <c r="M68" s="2">
        <f>VLOOKUP(A68,[1]TDSheet!$A:$O,15,0)</f>
        <v>13.684000000000001</v>
      </c>
      <c r="N68" s="2">
        <f t="shared" si="2"/>
        <v>1.6434000000000002</v>
      </c>
      <c r="O68" s="42">
        <v>5</v>
      </c>
      <c r="P68" s="49">
        <v>15</v>
      </c>
      <c r="Q68" s="50"/>
      <c r="R68" s="46">
        <v>10</v>
      </c>
      <c r="T68" s="2">
        <f t="shared" si="3"/>
        <v>18.413654618473895</v>
      </c>
      <c r="U68" s="2">
        <f t="shared" si="4"/>
        <v>9.2862358525009121</v>
      </c>
      <c r="V68" s="2">
        <f>VLOOKUP(A68,[1]TDSheet!$A:$U,21,0)</f>
        <v>2.1492</v>
      </c>
      <c r="W68" s="2">
        <f>VLOOKUP(A68,[1]TDSheet!$A:$V,22,0)</f>
        <v>0</v>
      </c>
      <c r="X68" s="2">
        <f>VLOOKUP(A68,[1]TDSheet!$A:$N,14,0)</f>
        <v>2.3478000000000003</v>
      </c>
      <c r="Z68" s="2">
        <f t="shared" si="5"/>
        <v>15</v>
      </c>
      <c r="AA68" s="2">
        <f t="shared" si="6"/>
        <v>0</v>
      </c>
      <c r="AB68" s="2" t="str">
        <f>VLOOKUP(A68,[3]TDSheet!$A:$B,2,0)</f>
        <v>кг</v>
      </c>
    </row>
    <row r="69" spans="1:28" ht="11.1" customHeight="1" x14ac:dyDescent="0.2">
      <c r="A69" s="8" t="s">
        <v>70</v>
      </c>
      <c r="B69" s="8" t="s">
        <v>9</v>
      </c>
      <c r="C69" s="21" t="str">
        <f>VLOOKUP(A69,[1]TDSheet!$A:$C,3,0)</f>
        <v>Дек</v>
      </c>
      <c r="D69" s="9">
        <v>17.391999999999999</v>
      </c>
      <c r="E69" s="9">
        <v>106.876</v>
      </c>
      <c r="F69" s="9">
        <v>101.49</v>
      </c>
      <c r="G69" s="9">
        <v>13.356</v>
      </c>
      <c r="H69" s="19">
        <f>VLOOKUP(A69,[1]TDSheet!$A:$H,8,0)</f>
        <v>1</v>
      </c>
      <c r="I69" s="2">
        <f>VLOOKUP(A69,[1]TDSheet!$A:$I,9,0)</f>
        <v>50</v>
      </c>
      <c r="J69" s="2">
        <f>VLOOKUP(A69,[2]Бердянск!$A:$E,4,0)</f>
        <v>102.752</v>
      </c>
      <c r="K69" s="2">
        <f t="shared" si="1"/>
        <v>-1.2620000000000005</v>
      </c>
      <c r="M69" s="2">
        <f>VLOOKUP(A69,[1]TDSheet!$A:$O,15,0)</f>
        <v>12.208400000000012</v>
      </c>
      <c r="N69" s="2">
        <f t="shared" si="2"/>
        <v>20.297999999999998</v>
      </c>
      <c r="O69" s="42">
        <f>8*N69-M69-G69</f>
        <v>136.81959999999998</v>
      </c>
      <c r="P69" s="49">
        <v>100</v>
      </c>
      <c r="Q69" s="50"/>
      <c r="R69" s="45"/>
      <c r="T69" s="2">
        <f t="shared" si="3"/>
        <v>6.1860478864912807</v>
      </c>
      <c r="U69" s="2">
        <f t="shared" si="4"/>
        <v>1.2594541334121596</v>
      </c>
      <c r="V69" s="2">
        <f>VLOOKUP(A69,[1]TDSheet!$A:$U,21,0)</f>
        <v>7.2995999999999999</v>
      </c>
      <c r="W69" s="2">
        <f>VLOOKUP(A69,[1]TDSheet!$A:$V,22,0)</f>
        <v>11.342000000000001</v>
      </c>
      <c r="X69" s="2">
        <f>VLOOKUP(A69,[1]TDSheet!$A:$N,14,0)</f>
        <v>9.9784000000000006</v>
      </c>
      <c r="Z69" s="2">
        <f t="shared" si="5"/>
        <v>100</v>
      </c>
      <c r="AA69" s="2">
        <f t="shared" si="6"/>
        <v>0</v>
      </c>
      <c r="AB69" s="2" t="str">
        <f>VLOOKUP(A69,[3]TDSheet!$A:$B,2,0)</f>
        <v>кг</v>
      </c>
    </row>
    <row r="70" spans="1:28" ht="11.1" customHeight="1" x14ac:dyDescent="0.2">
      <c r="A70" s="8" t="s">
        <v>71</v>
      </c>
      <c r="B70" s="8" t="s">
        <v>9</v>
      </c>
      <c r="C70" s="21" t="str">
        <f>VLOOKUP(A70,[1]TDSheet!$A:$C,3,0)</f>
        <v>Дек</v>
      </c>
      <c r="D70" s="9">
        <v>61.442</v>
      </c>
      <c r="E70" s="9">
        <v>21.72</v>
      </c>
      <c r="F70" s="9">
        <v>76.412999999999997</v>
      </c>
      <c r="G70" s="9">
        <v>-4.1710000000000003</v>
      </c>
      <c r="H70" s="19">
        <f>VLOOKUP(A70,[1]TDSheet!$A:$H,8,0)</f>
        <v>1</v>
      </c>
      <c r="I70" s="2">
        <f>VLOOKUP(A70,[1]TDSheet!$A:$I,9,0)</f>
        <v>50</v>
      </c>
      <c r="J70" s="2">
        <f>VLOOKUP(A70,[2]Бердянск!$A:$E,4,0)</f>
        <v>61.363</v>
      </c>
      <c r="K70" s="2">
        <f t="shared" si="1"/>
        <v>15.049999999999997</v>
      </c>
      <c r="M70" s="2">
        <f>VLOOKUP(A70,[1]TDSheet!$A:$O,15,0)</f>
        <v>2.6263999999999967</v>
      </c>
      <c r="N70" s="2">
        <f t="shared" si="2"/>
        <v>15.282599999999999</v>
      </c>
      <c r="O70" s="42">
        <f>7*N70-M70-G70</f>
        <v>108.5228</v>
      </c>
      <c r="P70" s="49">
        <v>80</v>
      </c>
      <c r="Q70" s="50"/>
      <c r="R70" s="45"/>
      <c r="T70" s="2">
        <f t="shared" si="3"/>
        <v>5.1336421813042286</v>
      </c>
      <c r="U70" s="2">
        <f t="shared" si="4"/>
        <v>-0.10106918979754778</v>
      </c>
      <c r="V70" s="2">
        <f>VLOOKUP(A70,[1]TDSheet!$A:$U,21,0)</f>
        <v>7.6438000000000006</v>
      </c>
      <c r="W70" s="2">
        <f>VLOOKUP(A70,[1]TDSheet!$A:$V,22,0)</f>
        <v>6.2935999999999996</v>
      </c>
      <c r="X70" s="2">
        <f>VLOOKUP(A70,[1]TDSheet!$A:$N,14,0)</f>
        <v>6.3002000000000002</v>
      </c>
      <c r="Z70" s="2">
        <f t="shared" si="5"/>
        <v>80</v>
      </c>
      <c r="AA70" s="2">
        <f t="shared" si="6"/>
        <v>0</v>
      </c>
      <c r="AB70" s="2" t="str">
        <f>VLOOKUP(A70,[3]TDSheet!$A:$B,2,0)</f>
        <v>кг</v>
      </c>
    </row>
    <row r="71" spans="1:28" ht="11.1" customHeight="1" x14ac:dyDescent="0.2">
      <c r="A71" s="8" t="s">
        <v>72</v>
      </c>
      <c r="B71" s="8" t="s">
        <v>14</v>
      </c>
      <c r="C71" s="8" t="str">
        <f>VLOOKUP(A71,[1]TDSheet!$A:$C,3,0)</f>
        <v>нет</v>
      </c>
      <c r="D71" s="9">
        <v>138</v>
      </c>
      <c r="E71" s="9">
        <v>486</v>
      </c>
      <c r="F71" s="9">
        <v>377</v>
      </c>
      <c r="G71" s="9">
        <v>146</v>
      </c>
      <c r="H71" s="19">
        <f>VLOOKUP(A71,[1]TDSheet!$A:$H,8,0)</f>
        <v>0.4</v>
      </c>
      <c r="I71" s="2">
        <f>VLOOKUP(A71,[1]TDSheet!$A:$I,9,0)</f>
        <v>40</v>
      </c>
      <c r="J71" s="2">
        <f>VLOOKUP(A71,[2]Бердянск!$A:$E,4,0)</f>
        <v>362</v>
      </c>
      <c r="K71" s="2">
        <f t="shared" si="1"/>
        <v>15</v>
      </c>
      <c r="M71" s="2">
        <f>VLOOKUP(A71,[1]TDSheet!$A:$O,15,0)</f>
        <v>405.80000000000007</v>
      </c>
      <c r="N71" s="2">
        <f t="shared" si="2"/>
        <v>75.400000000000006</v>
      </c>
      <c r="O71" s="42">
        <f>10*N71-M71-G71</f>
        <v>202.19999999999993</v>
      </c>
      <c r="P71" s="49">
        <v>202.19999999999993</v>
      </c>
      <c r="Q71" s="50"/>
      <c r="R71" s="45"/>
      <c r="T71" s="2">
        <f t="shared" ref="T71:T107" si="11">(G71+M71+P71)/N71</f>
        <v>10</v>
      </c>
      <c r="U71" s="2">
        <f t="shared" ref="U71:U107" si="12">(G71+M71)/N71</f>
        <v>7.3183023872679049</v>
      </c>
      <c r="V71" s="2">
        <f>VLOOKUP(A71,[1]TDSheet!$A:$U,21,0)</f>
        <v>63.2</v>
      </c>
      <c r="W71" s="2">
        <f>VLOOKUP(A71,[1]TDSheet!$A:$V,22,0)</f>
        <v>65.8</v>
      </c>
      <c r="X71" s="2">
        <f>VLOOKUP(A71,[1]TDSheet!$A:$N,14,0)</f>
        <v>83.2</v>
      </c>
      <c r="Z71" s="2">
        <f t="shared" ref="Z71:Z113" si="13">P71*H71</f>
        <v>80.879999999999981</v>
      </c>
      <c r="AA71" s="2">
        <f t="shared" ref="AA71:AA113" si="14">Q71*H71</f>
        <v>0</v>
      </c>
      <c r="AB71" s="2" t="str">
        <f>VLOOKUP(A71,[3]TDSheet!$A:$B,2,0)</f>
        <v>шт</v>
      </c>
    </row>
    <row r="72" spans="1:28" ht="11.1" customHeight="1" x14ac:dyDescent="0.2">
      <c r="A72" s="8" t="s">
        <v>73</v>
      </c>
      <c r="B72" s="8" t="s">
        <v>14</v>
      </c>
      <c r="C72" s="21" t="str">
        <f>VLOOKUP(A72,[1]TDSheet!$A:$C,3,0)</f>
        <v>Дек</v>
      </c>
      <c r="D72" s="9">
        <v>444</v>
      </c>
      <c r="E72" s="9">
        <v>210</v>
      </c>
      <c r="F72" s="9">
        <v>577</v>
      </c>
      <c r="G72" s="9">
        <v>14</v>
      </c>
      <c r="H72" s="19">
        <f>VLOOKUP(A72,[1]TDSheet!$A:$H,8,0)</f>
        <v>0.4</v>
      </c>
      <c r="I72" s="2">
        <f>VLOOKUP(A72,[1]TDSheet!$A:$I,9,0)</f>
        <v>40</v>
      </c>
      <c r="J72" s="2">
        <f>VLOOKUP(A72,[2]Бердянск!$A:$E,4,0)</f>
        <v>583</v>
      </c>
      <c r="K72" s="2">
        <f t="shared" si="1"/>
        <v>-6</v>
      </c>
      <c r="M72" s="2">
        <f>VLOOKUP(A72,[1]TDSheet!$A:$O,15,0)</f>
        <v>171.79999999999995</v>
      </c>
      <c r="N72" s="2">
        <f t="shared" si="2"/>
        <v>115.4</v>
      </c>
      <c r="O72" s="42">
        <f>8*N72-M72-G72</f>
        <v>737.40000000000009</v>
      </c>
      <c r="P72" s="49">
        <v>500</v>
      </c>
      <c r="Q72" s="50"/>
      <c r="R72" s="45"/>
      <c r="T72" s="2">
        <f t="shared" si="11"/>
        <v>5.9428076256499125</v>
      </c>
      <c r="U72" s="2">
        <f t="shared" si="12"/>
        <v>1.6100519930675905</v>
      </c>
      <c r="V72" s="2">
        <f>VLOOKUP(A72,[1]TDSheet!$A:$U,21,0)</f>
        <v>81.599999999999994</v>
      </c>
      <c r="W72" s="2">
        <f>VLOOKUP(A72,[1]TDSheet!$A:$V,22,0)</f>
        <v>66</v>
      </c>
      <c r="X72" s="2">
        <f>VLOOKUP(A72,[1]TDSheet!$A:$N,14,0)</f>
        <v>68.8</v>
      </c>
      <c r="Z72" s="2">
        <f t="shared" si="13"/>
        <v>200</v>
      </c>
      <c r="AA72" s="2">
        <f t="shared" si="14"/>
        <v>0</v>
      </c>
      <c r="AB72" s="2" t="str">
        <f>VLOOKUP(A72,[3]TDSheet!$A:$B,2,0)</f>
        <v>шт</v>
      </c>
    </row>
    <row r="73" spans="1:28" ht="11.1" customHeight="1" x14ac:dyDescent="0.2">
      <c r="A73" s="8" t="s">
        <v>74</v>
      </c>
      <c r="B73" s="8" t="s">
        <v>14</v>
      </c>
      <c r="C73" s="21" t="str">
        <f>VLOOKUP(A73,[1]TDSheet!$A:$C,3,0)</f>
        <v>Дек</v>
      </c>
      <c r="D73" s="9">
        <v>109</v>
      </c>
      <c r="E73" s="9">
        <v>90</v>
      </c>
      <c r="F73" s="9">
        <v>156</v>
      </c>
      <c r="G73" s="9">
        <v>14</v>
      </c>
      <c r="H73" s="19">
        <f>VLOOKUP(A73,[1]TDSheet!$A:$H,8,0)</f>
        <v>0.4</v>
      </c>
      <c r="I73" s="2">
        <f>VLOOKUP(A73,[1]TDSheet!$A:$I,9,0)</f>
        <v>40</v>
      </c>
      <c r="J73" s="2">
        <f>VLOOKUP(A73,[2]Бердянск!$A:$E,4,0)</f>
        <v>151</v>
      </c>
      <c r="K73" s="2">
        <f t="shared" si="1"/>
        <v>5</v>
      </c>
      <c r="M73" s="2">
        <f>VLOOKUP(A73,[1]TDSheet!$A:$O,15,0)</f>
        <v>128.59999999999997</v>
      </c>
      <c r="N73" s="2">
        <f t="shared" si="2"/>
        <v>31.2</v>
      </c>
      <c r="O73" s="42">
        <f t="shared" ref="O73:O76" si="15">10*N73-M73-G73</f>
        <v>169.40000000000003</v>
      </c>
      <c r="P73" s="49">
        <v>169.40000000000003</v>
      </c>
      <c r="Q73" s="50"/>
      <c r="R73" s="45"/>
      <c r="T73" s="2">
        <f t="shared" si="11"/>
        <v>10</v>
      </c>
      <c r="U73" s="2">
        <f t="shared" si="12"/>
        <v>4.5705128205128194</v>
      </c>
      <c r="V73" s="2">
        <f>VLOOKUP(A73,[1]TDSheet!$A:$U,21,0)</f>
        <v>27.6</v>
      </c>
      <c r="W73" s="2">
        <f>VLOOKUP(A73,[1]TDSheet!$A:$V,22,0)</f>
        <v>23.6</v>
      </c>
      <c r="X73" s="2">
        <f>VLOOKUP(A73,[1]TDSheet!$A:$N,14,0)</f>
        <v>27.4</v>
      </c>
      <c r="Z73" s="2">
        <f t="shared" si="13"/>
        <v>67.760000000000019</v>
      </c>
      <c r="AA73" s="2">
        <f t="shared" si="14"/>
        <v>0</v>
      </c>
      <c r="AB73" s="2" t="str">
        <f>VLOOKUP(A73,[3]TDSheet!$A:$B,2,0)</f>
        <v>шт</v>
      </c>
    </row>
    <row r="74" spans="1:28" ht="21.95" customHeight="1" x14ac:dyDescent="0.2">
      <c r="A74" s="8" t="s">
        <v>75</v>
      </c>
      <c r="B74" s="8" t="s">
        <v>9</v>
      </c>
      <c r="C74" s="8"/>
      <c r="D74" s="9">
        <v>296.88799999999998</v>
      </c>
      <c r="E74" s="9">
        <v>234.114</v>
      </c>
      <c r="F74" s="9">
        <v>446.29300000000001</v>
      </c>
      <c r="G74" s="9">
        <v>4.0739999999999998</v>
      </c>
      <c r="H74" s="19">
        <f>VLOOKUP(A74,[1]TDSheet!$A:$H,8,0)</f>
        <v>1</v>
      </c>
      <c r="I74" s="2">
        <f>VLOOKUP(A74,[1]TDSheet!$A:$I,9,0)</f>
        <v>40</v>
      </c>
      <c r="J74" s="2">
        <f>VLOOKUP(A74,[2]Бердянск!$A:$E,4,0)</f>
        <v>402.91899999999998</v>
      </c>
      <c r="K74" s="2">
        <f t="shared" ref="K74:K107" si="16">F74-J74</f>
        <v>43.374000000000024</v>
      </c>
      <c r="M74" s="2">
        <f>VLOOKUP(A74,[1]TDSheet!$A:$O,15,0)</f>
        <v>300.63040000000024</v>
      </c>
      <c r="N74" s="2">
        <f t="shared" ref="N74:N107" si="17">F74/5</f>
        <v>89.258600000000001</v>
      </c>
      <c r="O74" s="42">
        <f t="shared" si="15"/>
        <v>587.88159999999982</v>
      </c>
      <c r="P74" s="49">
        <v>410</v>
      </c>
      <c r="Q74" s="50"/>
      <c r="R74" s="45"/>
      <c r="T74" s="2">
        <f t="shared" si="11"/>
        <v>8.0071208824695912</v>
      </c>
      <c r="U74" s="2">
        <f t="shared" si="12"/>
        <v>3.4137259602996264</v>
      </c>
      <c r="V74" s="2">
        <f>VLOOKUP(A74,[1]TDSheet!$A:$U,21,0)</f>
        <v>1.1634</v>
      </c>
      <c r="W74" s="2">
        <f>VLOOKUP(A74,[1]TDSheet!$A:$V,22,0)</f>
        <v>57.972799999999992</v>
      </c>
      <c r="X74" s="2">
        <f>VLOOKUP(A74,[1]TDSheet!$A:$N,14,0)</f>
        <v>67.06280000000001</v>
      </c>
      <c r="Z74" s="2">
        <f t="shared" si="13"/>
        <v>410</v>
      </c>
      <c r="AA74" s="2">
        <f t="shared" si="14"/>
        <v>0</v>
      </c>
      <c r="AB74" s="2" t="str">
        <f>VLOOKUP(A74,[3]TDSheet!$A:$B,2,0)</f>
        <v>кг</v>
      </c>
    </row>
    <row r="75" spans="1:28" ht="21.95" customHeight="1" x14ac:dyDescent="0.2">
      <c r="A75" s="8" t="s">
        <v>76</v>
      </c>
      <c r="B75" s="8" t="s">
        <v>9</v>
      </c>
      <c r="C75" s="8"/>
      <c r="D75" s="9">
        <v>294.61200000000002</v>
      </c>
      <c r="E75" s="9">
        <v>198.18100000000001</v>
      </c>
      <c r="F75" s="9">
        <v>412.09300000000002</v>
      </c>
      <c r="G75" s="9">
        <v>2.875</v>
      </c>
      <c r="H75" s="19">
        <f>VLOOKUP(A75,[1]TDSheet!$A:$H,8,0)</f>
        <v>1</v>
      </c>
      <c r="I75" s="2">
        <f>VLOOKUP(A75,[1]TDSheet!$A:$I,9,0)</f>
        <v>40</v>
      </c>
      <c r="J75" s="2">
        <f>VLOOKUP(A75,[2]Бердянск!$A:$E,4,0)</f>
        <v>388.14</v>
      </c>
      <c r="K75" s="2">
        <f t="shared" si="16"/>
        <v>23.953000000000031</v>
      </c>
      <c r="M75" s="2">
        <f>VLOOKUP(A75,[1]TDSheet!$A:$O,15,0)</f>
        <v>260.25619999999998</v>
      </c>
      <c r="N75" s="2">
        <f t="shared" si="17"/>
        <v>82.418599999999998</v>
      </c>
      <c r="O75" s="42">
        <f t="shared" si="15"/>
        <v>561.05479999999989</v>
      </c>
      <c r="P75" s="49">
        <v>390</v>
      </c>
      <c r="Q75" s="50"/>
      <c r="R75" s="45"/>
      <c r="T75" s="2">
        <f t="shared" si="11"/>
        <v>7.9245607180903344</v>
      </c>
      <c r="U75" s="2">
        <f t="shared" si="12"/>
        <v>3.1926191417956624</v>
      </c>
      <c r="V75" s="2">
        <f>VLOOKUP(A75,[1]TDSheet!$A:$U,21,0)</f>
        <v>7.8683999999999994</v>
      </c>
      <c r="W75" s="2">
        <f>VLOOKUP(A75,[1]TDSheet!$A:$V,22,0)</f>
        <v>52.210599999999999</v>
      </c>
      <c r="X75" s="2">
        <f>VLOOKUP(A75,[1]TDSheet!$A:$N,14,0)</f>
        <v>60.787999999999997</v>
      </c>
      <c r="Z75" s="2">
        <f t="shared" si="13"/>
        <v>390</v>
      </c>
      <c r="AA75" s="2">
        <f t="shared" si="14"/>
        <v>0</v>
      </c>
      <c r="AB75" s="2" t="str">
        <f>VLOOKUP(A75,[3]TDSheet!$A:$B,2,0)</f>
        <v>кг</v>
      </c>
    </row>
    <row r="76" spans="1:28" ht="21.95" customHeight="1" x14ac:dyDescent="0.2">
      <c r="A76" s="8" t="s">
        <v>77</v>
      </c>
      <c r="B76" s="8" t="s">
        <v>14</v>
      </c>
      <c r="C76" s="8"/>
      <c r="D76" s="9">
        <v>137</v>
      </c>
      <c r="E76" s="9"/>
      <c r="F76" s="9">
        <v>92</v>
      </c>
      <c r="G76" s="9">
        <v>1</v>
      </c>
      <c r="H76" s="19">
        <f>VLOOKUP(A76,[1]TDSheet!$A:$H,8,0)</f>
        <v>0.4</v>
      </c>
      <c r="I76" s="2">
        <f>VLOOKUP(A76,[1]TDSheet!$A:$I,9,0)</f>
        <v>90</v>
      </c>
      <c r="J76" s="2">
        <f>VLOOKUP(A76,[2]Бердянск!$A:$E,4,0)</f>
        <v>91</v>
      </c>
      <c r="K76" s="2">
        <f t="shared" si="16"/>
        <v>1</v>
      </c>
      <c r="M76" s="2">
        <f>VLOOKUP(A76,[1]TDSheet!$A:$O,15,0)</f>
        <v>73</v>
      </c>
      <c r="N76" s="2">
        <f t="shared" si="17"/>
        <v>18.399999999999999</v>
      </c>
      <c r="O76" s="42">
        <f t="shared" si="15"/>
        <v>110</v>
      </c>
      <c r="P76" s="49">
        <v>90</v>
      </c>
      <c r="Q76" s="50"/>
      <c r="R76" s="45"/>
      <c r="T76" s="2">
        <f t="shared" si="11"/>
        <v>8.913043478260871</v>
      </c>
      <c r="U76" s="2">
        <f t="shared" si="12"/>
        <v>4.0217391304347831</v>
      </c>
      <c r="V76" s="2">
        <f>VLOOKUP(A76,[1]TDSheet!$A:$U,21,0)</f>
        <v>1</v>
      </c>
      <c r="W76" s="2">
        <f>VLOOKUP(A76,[1]TDSheet!$A:$V,22,0)</f>
        <v>0.8</v>
      </c>
      <c r="X76" s="2">
        <f>VLOOKUP(A76,[1]TDSheet!$A:$N,14,0)</f>
        <v>15</v>
      </c>
      <c r="Y76" s="40" t="s">
        <v>173</v>
      </c>
      <c r="Z76" s="2">
        <f t="shared" si="13"/>
        <v>36</v>
      </c>
      <c r="AA76" s="2">
        <f t="shared" si="14"/>
        <v>0</v>
      </c>
      <c r="AB76" s="2" t="str">
        <f>VLOOKUP(A76,[3]TDSheet!$A:$B,2,0)</f>
        <v>шт</v>
      </c>
    </row>
    <row r="77" spans="1:28" ht="21.95" customHeight="1" x14ac:dyDescent="0.2">
      <c r="A77" s="35" t="s">
        <v>78</v>
      </c>
      <c r="B77" s="8" t="s">
        <v>14</v>
      </c>
      <c r="C77" s="8"/>
      <c r="D77" s="9">
        <v>108</v>
      </c>
      <c r="E77" s="9"/>
      <c r="F77" s="9">
        <v>56</v>
      </c>
      <c r="G77" s="9">
        <v>13</v>
      </c>
      <c r="H77" s="19">
        <f>VLOOKUP(A77,[1]TDSheet!$A:$H,8,0)</f>
        <v>0.33</v>
      </c>
      <c r="I77" s="2">
        <f>VLOOKUP(A77,[1]TDSheet!$A:$I,9,0)</f>
        <v>60</v>
      </c>
      <c r="J77" s="2">
        <f>VLOOKUP(A77,[2]Бердянск!$A:$E,4,0)</f>
        <v>54</v>
      </c>
      <c r="K77" s="2">
        <f t="shared" si="16"/>
        <v>2</v>
      </c>
      <c r="M77" s="2">
        <f>VLOOKUP(A77,[1]TDSheet!$A:$O,15,0)</f>
        <v>150.79999999999998</v>
      </c>
      <c r="N77" s="2">
        <f t="shared" si="17"/>
        <v>11.2</v>
      </c>
      <c r="O77" s="42"/>
      <c r="P77" s="49">
        <v>16</v>
      </c>
      <c r="Q77" s="50"/>
      <c r="R77" s="46">
        <v>16</v>
      </c>
      <c r="T77" s="2">
        <f t="shared" si="11"/>
        <v>16.053571428571427</v>
      </c>
      <c r="U77" s="2">
        <f t="shared" si="12"/>
        <v>14.625</v>
      </c>
      <c r="V77" s="2">
        <f>VLOOKUP(A77,[1]TDSheet!$A:$U,21,0)</f>
        <v>6.6</v>
      </c>
      <c r="W77" s="2">
        <f>VLOOKUP(A77,[1]TDSheet!$A:$V,22,0)</f>
        <v>7</v>
      </c>
      <c r="X77" s="2">
        <f>VLOOKUP(A77,[1]TDSheet!$A:$N,14,0)</f>
        <v>24.2</v>
      </c>
      <c r="Z77" s="2">
        <f t="shared" si="13"/>
        <v>5.28</v>
      </c>
      <c r="AA77" s="2">
        <f t="shared" si="14"/>
        <v>0</v>
      </c>
      <c r="AB77" s="2" t="str">
        <f>VLOOKUP(A77,[3]TDSheet!$A:$B,2,0)</f>
        <v>шт</v>
      </c>
    </row>
    <row r="78" spans="1:28" ht="21.95" customHeight="1" x14ac:dyDescent="0.2">
      <c r="A78" s="8" t="s">
        <v>79</v>
      </c>
      <c r="B78" s="8" t="s">
        <v>14</v>
      </c>
      <c r="C78" s="8"/>
      <c r="D78" s="9">
        <v>46</v>
      </c>
      <c r="E78" s="9"/>
      <c r="F78" s="9"/>
      <c r="G78" s="9">
        <v>46</v>
      </c>
      <c r="H78" s="19">
        <f>VLOOKUP(A78,[1]TDSheet!$A:$H,8,0)</f>
        <v>0</v>
      </c>
      <c r="I78" s="2">
        <f>VLOOKUP(A78,[1]TDSheet!$A:$I,9,0)</f>
        <v>90</v>
      </c>
      <c r="J78" s="2">
        <f>VLOOKUP(A78,[2]Бердянск!$A:$E,4,0)</f>
        <v>10</v>
      </c>
      <c r="K78" s="2">
        <f t="shared" si="16"/>
        <v>-10</v>
      </c>
      <c r="N78" s="2">
        <f t="shared" si="17"/>
        <v>0</v>
      </c>
      <c r="O78" s="42"/>
      <c r="P78" s="49"/>
      <c r="Q78" s="50"/>
      <c r="R78" s="45"/>
      <c r="T78" s="2" t="e">
        <f t="shared" si="11"/>
        <v>#DIV/0!</v>
      </c>
      <c r="U78" s="2" t="e">
        <f t="shared" si="12"/>
        <v>#DIV/0!</v>
      </c>
      <c r="V78" s="2">
        <f>VLOOKUP(A78,[1]TDSheet!$A:$U,21,0)</f>
        <v>4.4000000000000004</v>
      </c>
      <c r="W78" s="2">
        <f>VLOOKUP(A78,[1]TDSheet!$A:$V,22,0)</f>
        <v>0</v>
      </c>
      <c r="X78" s="2">
        <f>VLOOKUP(A78,[1]TDSheet!$A:$N,14,0)</f>
        <v>0.2</v>
      </c>
      <c r="Y78" s="22" t="str">
        <f>VLOOKUP(A78,[1]TDSheet!$A:$W,23,0)</f>
        <v>Заблокировать</v>
      </c>
      <c r="Z78" s="2">
        <f t="shared" si="13"/>
        <v>0</v>
      </c>
      <c r="AA78" s="2">
        <f t="shared" si="14"/>
        <v>0</v>
      </c>
      <c r="AB78" s="2" t="str">
        <f>VLOOKUP(A78,[3]TDSheet!$A:$B,2,0)</f>
        <v>шт</v>
      </c>
    </row>
    <row r="79" spans="1:28" ht="11.1" customHeight="1" x14ac:dyDescent="0.2">
      <c r="A79" s="8" t="s">
        <v>80</v>
      </c>
      <c r="B79" s="8" t="s">
        <v>14</v>
      </c>
      <c r="C79" s="8"/>
      <c r="D79" s="9">
        <v>20</v>
      </c>
      <c r="E79" s="9"/>
      <c r="F79" s="9">
        <v>10</v>
      </c>
      <c r="G79" s="9">
        <v>2</v>
      </c>
      <c r="H79" s="19">
        <f>VLOOKUP(A79,[1]TDSheet!$A:$H,8,0)</f>
        <v>0</v>
      </c>
      <c r="I79" s="2">
        <f>VLOOKUP(A79,[1]TDSheet!$A:$I,9,0)</f>
        <v>50</v>
      </c>
      <c r="J79" s="2">
        <f>VLOOKUP(A79,[2]Бердянск!$A:$E,4,0)</f>
        <v>10</v>
      </c>
      <c r="K79" s="2">
        <f t="shared" si="16"/>
        <v>0</v>
      </c>
      <c r="N79" s="2">
        <f t="shared" si="17"/>
        <v>2</v>
      </c>
      <c r="O79" s="42"/>
      <c r="P79" s="49"/>
      <c r="Q79" s="50"/>
      <c r="R79" s="45"/>
      <c r="T79" s="2">
        <f t="shared" si="11"/>
        <v>1</v>
      </c>
      <c r="U79" s="2">
        <f t="shared" si="12"/>
        <v>1</v>
      </c>
      <c r="V79" s="2">
        <f>VLOOKUP(A79,[1]TDSheet!$A:$U,21,0)</f>
        <v>2.4</v>
      </c>
      <c r="W79" s="2">
        <f>VLOOKUP(A79,[1]TDSheet!$A:$V,22,0)</f>
        <v>0</v>
      </c>
      <c r="X79" s="2">
        <f>VLOOKUP(A79,[1]TDSheet!$A:$N,14,0)</f>
        <v>4.2</v>
      </c>
      <c r="Y79" s="22" t="str">
        <f>VLOOKUP(A79,[1]TDSheet!$A:$W,23,0)</f>
        <v>Заблокировать</v>
      </c>
      <c r="Z79" s="2">
        <f t="shared" si="13"/>
        <v>0</v>
      </c>
      <c r="AA79" s="2">
        <f t="shared" si="14"/>
        <v>0</v>
      </c>
      <c r="AB79" s="2" t="str">
        <f>VLOOKUP(A79,[3]TDSheet!$A:$B,2,0)</f>
        <v>шт</v>
      </c>
    </row>
    <row r="80" spans="1:28" ht="11.1" customHeight="1" x14ac:dyDescent="0.2">
      <c r="A80" s="35" t="s">
        <v>81</v>
      </c>
      <c r="B80" s="8" t="s">
        <v>14</v>
      </c>
      <c r="C80" s="8"/>
      <c r="D80" s="9">
        <v>2</v>
      </c>
      <c r="E80" s="9"/>
      <c r="F80" s="9">
        <v>1</v>
      </c>
      <c r="G80" s="9">
        <v>1</v>
      </c>
      <c r="H80" s="19">
        <v>0.375</v>
      </c>
      <c r="I80" s="2">
        <f>VLOOKUP(A80,[1]TDSheet!$A:$I,9,0)</f>
        <v>50</v>
      </c>
      <c r="J80" s="2">
        <f>VLOOKUP(A80,[2]Бердянск!$A:$E,4,0)</f>
        <v>1</v>
      </c>
      <c r="K80" s="2">
        <f t="shared" si="16"/>
        <v>0</v>
      </c>
      <c r="N80" s="2">
        <f t="shared" si="17"/>
        <v>0.2</v>
      </c>
      <c r="O80" s="42"/>
      <c r="P80" s="49">
        <v>12</v>
      </c>
      <c r="Q80" s="50"/>
      <c r="R80" s="46">
        <v>12</v>
      </c>
      <c r="T80" s="2">
        <f t="shared" si="11"/>
        <v>65</v>
      </c>
      <c r="U80" s="2">
        <f t="shared" si="12"/>
        <v>5</v>
      </c>
      <c r="V80" s="2">
        <f>VLOOKUP(A80,[1]TDSheet!$A:$U,21,0)</f>
        <v>1.4</v>
      </c>
      <c r="W80" s="2">
        <f>VLOOKUP(A80,[1]TDSheet!$A:$V,22,0)</f>
        <v>2</v>
      </c>
      <c r="X80" s="2">
        <f>VLOOKUP(A80,[1]TDSheet!$A:$N,14,0)</f>
        <v>1.6</v>
      </c>
      <c r="Y80" s="34" t="s">
        <v>165</v>
      </c>
      <c r="Z80" s="2">
        <f t="shared" si="13"/>
        <v>4.5</v>
      </c>
      <c r="AA80" s="2">
        <f t="shared" si="14"/>
        <v>0</v>
      </c>
      <c r="AB80" s="2" t="str">
        <f>VLOOKUP(A80,[3]TDSheet!$A:$B,2,0)</f>
        <v>шт</v>
      </c>
    </row>
    <row r="81" spans="1:28" ht="11.1" customHeight="1" x14ac:dyDescent="0.2">
      <c r="A81" s="35" t="s">
        <v>82</v>
      </c>
      <c r="B81" s="8" t="s">
        <v>14</v>
      </c>
      <c r="C81" s="8"/>
      <c r="D81" s="10"/>
      <c r="E81" s="9">
        <v>20</v>
      </c>
      <c r="F81" s="9">
        <v>20</v>
      </c>
      <c r="G81" s="9"/>
      <c r="H81" s="19">
        <v>0.4</v>
      </c>
      <c r="I81" s="2">
        <v>50</v>
      </c>
      <c r="J81" s="2">
        <f>VLOOKUP(A81,[2]Бердянск!$A:$E,4,0)</f>
        <v>20</v>
      </c>
      <c r="K81" s="2">
        <f t="shared" si="16"/>
        <v>0</v>
      </c>
      <c r="N81" s="2">
        <f t="shared" si="17"/>
        <v>4</v>
      </c>
      <c r="O81" s="42"/>
      <c r="P81" s="49">
        <v>10</v>
      </c>
      <c r="Q81" s="50"/>
      <c r="R81" s="46">
        <v>10</v>
      </c>
      <c r="T81" s="2">
        <f t="shared" si="11"/>
        <v>2.5</v>
      </c>
      <c r="U81" s="2">
        <f t="shared" si="12"/>
        <v>0</v>
      </c>
      <c r="V81" s="2">
        <v>0</v>
      </c>
      <c r="W81" s="2">
        <v>0</v>
      </c>
      <c r="X81" s="2">
        <v>0</v>
      </c>
      <c r="Z81" s="2">
        <f t="shared" si="13"/>
        <v>4</v>
      </c>
      <c r="AA81" s="2">
        <f t="shared" si="14"/>
        <v>0</v>
      </c>
      <c r="AB81" s="2" t="str">
        <f>VLOOKUP(A81,[3]TDSheet!$A:$B,2,0)</f>
        <v>шт</v>
      </c>
    </row>
    <row r="82" spans="1:28" ht="21.95" customHeight="1" x14ac:dyDescent="0.2">
      <c r="A82" s="8" t="s">
        <v>83</v>
      </c>
      <c r="B82" s="8" t="s">
        <v>9</v>
      </c>
      <c r="C82" s="8"/>
      <c r="D82" s="9">
        <v>36.031999999999996</v>
      </c>
      <c r="E82" s="9"/>
      <c r="F82" s="9">
        <v>18.446000000000002</v>
      </c>
      <c r="G82" s="9">
        <v>17.585999999999999</v>
      </c>
      <c r="H82" s="19">
        <f>VLOOKUP(A82,[1]TDSheet!$A:$H,8,0)</f>
        <v>0</v>
      </c>
      <c r="I82" s="2">
        <f>VLOOKUP(A82,[1]TDSheet!$A:$I,9,0)</f>
        <v>45</v>
      </c>
      <c r="J82" s="2">
        <f>VLOOKUP(A82,[2]Бердянск!$A:$E,4,0)</f>
        <v>24.861000000000001</v>
      </c>
      <c r="K82" s="2">
        <f t="shared" si="16"/>
        <v>-6.4149999999999991</v>
      </c>
      <c r="N82" s="2">
        <f t="shared" si="17"/>
        <v>3.6892000000000005</v>
      </c>
      <c r="O82" s="42"/>
      <c r="P82" s="49"/>
      <c r="Q82" s="50"/>
      <c r="R82" s="45"/>
      <c r="T82" s="2">
        <f t="shared" si="11"/>
        <v>4.7668871300010833</v>
      </c>
      <c r="U82" s="2">
        <f t="shared" si="12"/>
        <v>4.7668871300010833</v>
      </c>
      <c r="V82" s="2">
        <f>VLOOKUP(A82,[1]TDSheet!$A:$U,21,0)</f>
        <v>0.48200000000000004</v>
      </c>
      <c r="W82" s="2">
        <f>VLOOKUP(A82,[1]TDSheet!$A:$V,22,0)</f>
        <v>0.96639999999999993</v>
      </c>
      <c r="X82" s="2">
        <f>VLOOKUP(A82,[1]TDSheet!$A:$N,14,0)</f>
        <v>0</v>
      </c>
      <c r="Y82" s="22" t="str">
        <f>VLOOKUP(A82,[1]TDSheet!$A:$W,23,0)</f>
        <v>Заблокировать</v>
      </c>
      <c r="Z82" s="2">
        <f t="shared" si="13"/>
        <v>0</v>
      </c>
      <c r="AA82" s="2">
        <f t="shared" si="14"/>
        <v>0</v>
      </c>
      <c r="AB82" s="2" t="str">
        <f>VLOOKUP(A82,[3]TDSheet!$A:$B,2,0)</f>
        <v>кг</v>
      </c>
    </row>
    <row r="83" spans="1:28" ht="11.1" customHeight="1" x14ac:dyDescent="0.2">
      <c r="A83" s="8" t="s">
        <v>84</v>
      </c>
      <c r="B83" s="8" t="s">
        <v>9</v>
      </c>
      <c r="C83" s="8"/>
      <c r="D83" s="9">
        <v>11.513</v>
      </c>
      <c r="E83" s="9"/>
      <c r="F83" s="9"/>
      <c r="G83" s="9">
        <v>9.0399999999999991</v>
      </c>
      <c r="H83" s="19">
        <f>VLOOKUP(A83,[1]TDSheet!$A:$H,8,0)</f>
        <v>1</v>
      </c>
      <c r="I83" s="2">
        <f>VLOOKUP(A83,[1]TDSheet!$A:$I,9,0)</f>
        <v>50</v>
      </c>
      <c r="J83" s="2">
        <f>VLOOKUP(A83,[2]Бердянск!$A:$E,4,0)</f>
        <v>11.513</v>
      </c>
      <c r="K83" s="2">
        <f t="shared" si="16"/>
        <v>-11.513</v>
      </c>
      <c r="N83" s="2">
        <f t="shared" si="17"/>
        <v>0</v>
      </c>
      <c r="O83" s="42"/>
      <c r="P83" s="49"/>
      <c r="Q83" s="50"/>
      <c r="R83" s="45"/>
      <c r="T83" s="2" t="e">
        <f t="shared" si="11"/>
        <v>#DIV/0!</v>
      </c>
      <c r="U83" s="2" t="e">
        <f t="shared" si="12"/>
        <v>#DIV/0!</v>
      </c>
      <c r="V83" s="2">
        <f>VLOOKUP(A83,[1]TDSheet!$A:$U,21,0)</f>
        <v>1.2116</v>
      </c>
      <c r="W83" s="2">
        <f>VLOOKUP(A83,[1]TDSheet!$A:$V,22,0)</f>
        <v>0.40560000000000002</v>
      </c>
      <c r="X83" s="2">
        <f>VLOOKUP(A83,[1]TDSheet!$A:$N,14,0)</f>
        <v>0.9071999999999999</v>
      </c>
      <c r="Z83" s="2">
        <f t="shared" si="13"/>
        <v>0</v>
      </c>
      <c r="AA83" s="2">
        <f t="shared" si="14"/>
        <v>0</v>
      </c>
      <c r="AB83" s="2" t="str">
        <f>VLOOKUP(A83,[3]TDSheet!$A:$B,2,0)</f>
        <v>кг</v>
      </c>
    </row>
    <row r="84" spans="1:28" ht="21.95" customHeight="1" x14ac:dyDescent="0.2">
      <c r="A84" s="8" t="s">
        <v>85</v>
      </c>
      <c r="B84" s="8" t="s">
        <v>14</v>
      </c>
      <c r="C84" s="8"/>
      <c r="D84" s="9">
        <v>27</v>
      </c>
      <c r="E84" s="9"/>
      <c r="F84" s="9">
        <v>10</v>
      </c>
      <c r="G84" s="9">
        <v>17</v>
      </c>
      <c r="H84" s="19">
        <f>VLOOKUP(A84,[1]TDSheet!$A:$H,8,0)</f>
        <v>0</v>
      </c>
      <c r="I84" s="2">
        <f>VLOOKUP(A84,[1]TDSheet!$A:$I,9,0)</f>
        <v>90</v>
      </c>
      <c r="J84" s="2">
        <f>VLOOKUP(A84,[2]Бердянск!$A:$E,4,0)</f>
        <v>10</v>
      </c>
      <c r="K84" s="2">
        <f t="shared" si="16"/>
        <v>0</v>
      </c>
      <c r="N84" s="2">
        <f t="shared" si="17"/>
        <v>2</v>
      </c>
      <c r="O84" s="42"/>
      <c r="P84" s="49"/>
      <c r="Q84" s="50"/>
      <c r="R84" s="45"/>
      <c r="T84" s="2">
        <f t="shared" si="11"/>
        <v>8.5</v>
      </c>
      <c r="U84" s="2">
        <f t="shared" si="12"/>
        <v>8.5</v>
      </c>
      <c r="V84" s="2">
        <f>VLOOKUP(A84,[1]TDSheet!$A:$U,21,0)</f>
        <v>2</v>
      </c>
      <c r="W84" s="2">
        <f>VLOOKUP(A84,[1]TDSheet!$A:$V,22,0)</f>
        <v>0</v>
      </c>
      <c r="X84" s="2">
        <f>VLOOKUP(A84,[1]TDSheet!$A:$N,14,0)</f>
        <v>2.2000000000000002</v>
      </c>
      <c r="Y84" s="22" t="str">
        <f>VLOOKUP(A84,[1]TDSheet!$A:$W,23,0)</f>
        <v>Заблокировать</v>
      </c>
      <c r="Z84" s="2">
        <f t="shared" si="13"/>
        <v>0</v>
      </c>
      <c r="AA84" s="2">
        <f t="shared" si="14"/>
        <v>0</v>
      </c>
      <c r="AB84" s="2" t="str">
        <f>VLOOKUP(A84,[3]TDSheet!$A:$B,2,0)</f>
        <v>шт</v>
      </c>
    </row>
    <row r="85" spans="1:28" ht="21.95" customHeight="1" x14ac:dyDescent="0.2">
      <c r="A85" s="8" t="s">
        <v>86</v>
      </c>
      <c r="B85" s="8" t="s">
        <v>14</v>
      </c>
      <c r="C85" s="8"/>
      <c r="D85" s="9">
        <v>30</v>
      </c>
      <c r="E85" s="9"/>
      <c r="F85" s="9">
        <v>10</v>
      </c>
      <c r="G85" s="9">
        <v>20</v>
      </c>
      <c r="H85" s="19">
        <f>VLOOKUP(A85,[1]TDSheet!$A:$H,8,0)</f>
        <v>0</v>
      </c>
      <c r="I85" s="2">
        <f>VLOOKUP(A85,[1]TDSheet!$A:$I,9,0)</f>
        <v>90</v>
      </c>
      <c r="J85" s="2">
        <f>VLOOKUP(A85,[2]Бердянск!$A:$E,4,0)</f>
        <v>10</v>
      </c>
      <c r="K85" s="2">
        <f t="shared" si="16"/>
        <v>0</v>
      </c>
      <c r="N85" s="2">
        <f t="shared" si="17"/>
        <v>2</v>
      </c>
      <c r="O85" s="42"/>
      <c r="P85" s="49"/>
      <c r="Q85" s="50"/>
      <c r="R85" s="45"/>
      <c r="T85" s="2">
        <f t="shared" si="11"/>
        <v>10</v>
      </c>
      <c r="U85" s="2">
        <f t="shared" si="12"/>
        <v>10</v>
      </c>
      <c r="V85" s="2">
        <f>VLOOKUP(A85,[1]TDSheet!$A:$U,21,0)</f>
        <v>0</v>
      </c>
      <c r="W85" s="2">
        <f>VLOOKUP(A85,[1]TDSheet!$A:$V,22,0)</f>
        <v>0</v>
      </c>
      <c r="X85" s="2">
        <f>VLOOKUP(A85,[1]TDSheet!$A:$N,14,0)</f>
        <v>0</v>
      </c>
      <c r="Y85" s="22" t="str">
        <f>VLOOKUP(A85,[1]TDSheet!$A:$W,23,0)</f>
        <v>Заблокировать</v>
      </c>
      <c r="Z85" s="2">
        <f t="shared" si="13"/>
        <v>0</v>
      </c>
      <c r="AA85" s="2">
        <f t="shared" si="14"/>
        <v>0</v>
      </c>
      <c r="AB85" s="2" t="str">
        <f>VLOOKUP(A85,[3]TDSheet!$A:$B,2,0)</f>
        <v>шт</v>
      </c>
    </row>
    <row r="86" spans="1:28" ht="21.95" customHeight="1" x14ac:dyDescent="0.2">
      <c r="A86" s="35" t="s">
        <v>87</v>
      </c>
      <c r="B86" s="8" t="s">
        <v>9</v>
      </c>
      <c r="C86" s="8"/>
      <c r="D86" s="9">
        <v>42.497999999999998</v>
      </c>
      <c r="E86" s="9"/>
      <c r="F86" s="9">
        <v>21.780999999999999</v>
      </c>
      <c r="G86" s="9"/>
      <c r="H86" s="19">
        <v>1</v>
      </c>
      <c r="I86" s="2">
        <f>VLOOKUP(A86,[1]TDSheet!$A:$I,9,0)</f>
        <v>35</v>
      </c>
      <c r="J86" s="2">
        <f>VLOOKUP(A86,[2]Бердянск!$A:$E,4,0)</f>
        <v>21.780999999999999</v>
      </c>
      <c r="K86" s="2">
        <f t="shared" si="16"/>
        <v>0</v>
      </c>
      <c r="N86" s="2">
        <f t="shared" si="17"/>
        <v>4.3561999999999994</v>
      </c>
      <c r="O86" s="42"/>
      <c r="P86" s="49">
        <v>14</v>
      </c>
      <c r="Q86" s="50"/>
      <c r="R86" s="46">
        <v>14</v>
      </c>
      <c r="T86" s="2">
        <f t="shared" si="11"/>
        <v>3.2138102015518117</v>
      </c>
      <c r="U86" s="2">
        <f t="shared" si="12"/>
        <v>0</v>
      </c>
      <c r="V86" s="2">
        <f>VLOOKUP(A86,[1]TDSheet!$A:$U,21,0)</f>
        <v>2.6993999999999998</v>
      </c>
      <c r="W86" s="2">
        <f>VLOOKUP(A86,[1]TDSheet!$A:$V,22,0)</f>
        <v>0</v>
      </c>
      <c r="X86" s="2">
        <f>VLOOKUP(A86,[1]TDSheet!$A:$N,14,0)</f>
        <v>0</v>
      </c>
      <c r="Y86" s="34" t="s">
        <v>165</v>
      </c>
      <c r="Z86" s="2">
        <f t="shared" si="13"/>
        <v>14</v>
      </c>
      <c r="AA86" s="2">
        <f t="shared" si="14"/>
        <v>0</v>
      </c>
      <c r="AB86" s="2" t="str">
        <f>VLOOKUP(A86,[3]TDSheet!$A:$B,2,0)</f>
        <v>кг</v>
      </c>
    </row>
    <row r="87" spans="1:28" ht="21.95" customHeight="1" x14ac:dyDescent="0.2">
      <c r="A87" s="8" t="s">
        <v>88</v>
      </c>
      <c r="B87" s="8" t="s">
        <v>9</v>
      </c>
      <c r="C87" s="8"/>
      <c r="D87" s="9">
        <v>42.945</v>
      </c>
      <c r="E87" s="9"/>
      <c r="F87" s="9">
        <v>15.028</v>
      </c>
      <c r="G87" s="9">
        <v>27.917000000000002</v>
      </c>
      <c r="H87" s="19">
        <f>VLOOKUP(A87,[1]TDSheet!$A:$H,8,0)</f>
        <v>0</v>
      </c>
      <c r="I87" s="2">
        <f>VLOOKUP(A87,[1]TDSheet!$A:$I,9,0)</f>
        <v>35</v>
      </c>
      <c r="J87" s="2">
        <f>VLOOKUP(A87,[2]Бердянск!$A:$E,4,0)</f>
        <v>15.028</v>
      </c>
      <c r="K87" s="2">
        <f t="shared" si="16"/>
        <v>0</v>
      </c>
      <c r="N87" s="2">
        <f t="shared" si="17"/>
        <v>3.0056000000000003</v>
      </c>
      <c r="O87" s="42"/>
      <c r="P87" s="49"/>
      <c r="Q87" s="50"/>
      <c r="R87" s="45"/>
      <c r="T87" s="2">
        <f t="shared" si="11"/>
        <v>9.2883284535533672</v>
      </c>
      <c r="U87" s="2">
        <f t="shared" si="12"/>
        <v>9.2883284535533672</v>
      </c>
      <c r="V87" s="2">
        <f>VLOOKUP(A87,[1]TDSheet!$A:$U,21,0)</f>
        <v>0</v>
      </c>
      <c r="W87" s="2">
        <f>VLOOKUP(A87,[1]TDSheet!$A:$V,22,0)</f>
        <v>0</v>
      </c>
      <c r="X87" s="2">
        <f>VLOOKUP(A87,[1]TDSheet!$A:$N,14,0)</f>
        <v>0</v>
      </c>
      <c r="Y87" s="22" t="str">
        <f>VLOOKUP(A87,[1]TDSheet!$A:$W,23,0)</f>
        <v>Заблокировать</v>
      </c>
      <c r="Z87" s="2">
        <f t="shared" si="13"/>
        <v>0</v>
      </c>
      <c r="AA87" s="2">
        <f t="shared" si="14"/>
        <v>0</v>
      </c>
      <c r="AB87" s="2" t="str">
        <f>VLOOKUP(A87,[3]TDSheet!$A:$B,2,0)</f>
        <v>кг</v>
      </c>
    </row>
    <row r="88" spans="1:28" ht="21.95" customHeight="1" x14ac:dyDescent="0.2">
      <c r="A88" s="8" t="s">
        <v>89</v>
      </c>
      <c r="B88" s="8" t="s">
        <v>14</v>
      </c>
      <c r="C88" s="8"/>
      <c r="D88" s="9">
        <v>27</v>
      </c>
      <c r="E88" s="9"/>
      <c r="F88" s="9">
        <v>5</v>
      </c>
      <c r="G88" s="9">
        <v>22</v>
      </c>
      <c r="H88" s="19">
        <f>VLOOKUP(A88,[1]TDSheet!$A:$H,8,0)</f>
        <v>0</v>
      </c>
      <c r="I88" s="2">
        <f>VLOOKUP(A88,[1]TDSheet!$A:$I,9,0)</f>
        <v>120</v>
      </c>
      <c r="J88" s="2">
        <f>VLOOKUP(A88,[2]Бердянск!$A:$E,4,0)</f>
        <v>5</v>
      </c>
      <c r="K88" s="2">
        <f t="shared" si="16"/>
        <v>0</v>
      </c>
      <c r="N88" s="2">
        <f t="shared" si="17"/>
        <v>1</v>
      </c>
      <c r="O88" s="42"/>
      <c r="P88" s="49"/>
      <c r="Q88" s="50"/>
      <c r="R88" s="45"/>
      <c r="T88" s="2">
        <f t="shared" si="11"/>
        <v>22</v>
      </c>
      <c r="U88" s="2">
        <f t="shared" si="12"/>
        <v>22</v>
      </c>
      <c r="V88" s="2">
        <f>VLOOKUP(A88,[1]TDSheet!$A:$U,21,0)</f>
        <v>2.4</v>
      </c>
      <c r="W88" s="2">
        <f>VLOOKUP(A88,[1]TDSheet!$A:$V,22,0)</f>
        <v>1.4</v>
      </c>
      <c r="X88" s="2">
        <f>VLOOKUP(A88,[1]TDSheet!$A:$N,14,0)</f>
        <v>2.8</v>
      </c>
      <c r="Y88" s="22" t="str">
        <f>VLOOKUP(A88,[1]TDSheet!$A:$W,23,0)</f>
        <v>Заблокировать</v>
      </c>
      <c r="Z88" s="2">
        <f t="shared" si="13"/>
        <v>0</v>
      </c>
      <c r="AA88" s="2">
        <f t="shared" si="14"/>
        <v>0</v>
      </c>
      <c r="AB88" s="2" t="str">
        <f>VLOOKUP(A88,[3]TDSheet!$A:$B,2,0)</f>
        <v>шт</v>
      </c>
    </row>
    <row r="89" spans="1:28" ht="21.95" customHeight="1" x14ac:dyDescent="0.2">
      <c r="A89" s="35" t="s">
        <v>90</v>
      </c>
      <c r="B89" s="8" t="s">
        <v>14</v>
      </c>
      <c r="C89" s="8"/>
      <c r="D89" s="9">
        <v>12</v>
      </c>
      <c r="E89" s="9"/>
      <c r="F89" s="9">
        <v>10</v>
      </c>
      <c r="G89" s="9">
        <v>2</v>
      </c>
      <c r="H89" s="19">
        <v>0.1</v>
      </c>
      <c r="I89" s="2">
        <f>VLOOKUP(A89,[1]TDSheet!$A:$I,9,0)</f>
        <v>730</v>
      </c>
      <c r="J89" s="2">
        <f>VLOOKUP(A89,[2]Бердянск!$A:$E,4,0)</f>
        <v>10</v>
      </c>
      <c r="K89" s="2">
        <f t="shared" si="16"/>
        <v>0</v>
      </c>
      <c r="N89" s="2">
        <f t="shared" si="17"/>
        <v>2</v>
      </c>
      <c r="O89" s="42"/>
      <c r="P89" s="49">
        <v>20</v>
      </c>
      <c r="Q89" s="50"/>
      <c r="R89" s="46">
        <v>20</v>
      </c>
      <c r="T89" s="2">
        <f t="shared" si="11"/>
        <v>11</v>
      </c>
      <c r="U89" s="2">
        <f t="shared" si="12"/>
        <v>1</v>
      </c>
      <c r="V89" s="2">
        <f>VLOOKUP(A89,[1]TDSheet!$A:$U,21,0)</f>
        <v>2</v>
      </c>
      <c r="W89" s="2">
        <f>VLOOKUP(A89,[1]TDSheet!$A:$V,22,0)</f>
        <v>3.4</v>
      </c>
      <c r="X89" s="2">
        <f>VLOOKUP(A89,[1]TDSheet!$A:$N,14,0)</f>
        <v>2</v>
      </c>
      <c r="Y89" s="34" t="s">
        <v>165</v>
      </c>
      <c r="Z89" s="2">
        <f t="shared" si="13"/>
        <v>2</v>
      </c>
      <c r="AA89" s="2">
        <f t="shared" si="14"/>
        <v>0</v>
      </c>
      <c r="AB89" s="2" t="str">
        <f>VLOOKUP(A89,[3]TDSheet!$A:$B,2,0)</f>
        <v>шт</v>
      </c>
    </row>
    <row r="90" spans="1:28" ht="11.1" customHeight="1" x14ac:dyDescent="0.2">
      <c r="A90" s="8" t="s">
        <v>91</v>
      </c>
      <c r="B90" s="8" t="s">
        <v>14</v>
      </c>
      <c r="C90" s="8"/>
      <c r="D90" s="10"/>
      <c r="E90" s="9">
        <v>12</v>
      </c>
      <c r="F90" s="9">
        <v>6</v>
      </c>
      <c r="G90" s="9">
        <v>6</v>
      </c>
      <c r="H90" s="19">
        <f>VLOOKUP(A90,[1]TDSheet!$A:$H,8,0)</f>
        <v>0.33</v>
      </c>
      <c r="I90" s="2">
        <f>VLOOKUP(A90,[1]TDSheet!$A:$I,9,0)</f>
        <v>40</v>
      </c>
      <c r="J90" s="2">
        <f>VLOOKUP(A90,[2]Бердянск!$A:$E,4,0)</f>
        <v>9</v>
      </c>
      <c r="K90" s="2">
        <f t="shared" si="16"/>
        <v>-3</v>
      </c>
      <c r="M90" s="2">
        <f>VLOOKUP(A90,[1]TDSheet!$A:$O,15,0)</f>
        <v>31.2</v>
      </c>
      <c r="N90" s="2">
        <f t="shared" si="17"/>
        <v>1.2</v>
      </c>
      <c r="O90" s="43">
        <v>20</v>
      </c>
      <c r="P90" s="49">
        <v>20</v>
      </c>
      <c r="Q90" s="50"/>
      <c r="R90" s="45"/>
      <c r="T90" s="2">
        <f t="shared" si="11"/>
        <v>47.666666666666671</v>
      </c>
      <c r="U90" s="2">
        <f t="shared" si="12"/>
        <v>31.000000000000004</v>
      </c>
      <c r="V90" s="2">
        <f>VLOOKUP(A90,[1]TDSheet!$A:$U,21,0)</f>
        <v>2.4</v>
      </c>
      <c r="W90" s="2">
        <f>VLOOKUP(A90,[1]TDSheet!$A:$V,22,0)</f>
        <v>2.4</v>
      </c>
      <c r="X90" s="2">
        <f>VLOOKUP(A90,[1]TDSheet!$A:$N,14,0)</f>
        <v>4.8</v>
      </c>
      <c r="Z90" s="2">
        <f t="shared" si="13"/>
        <v>6.6000000000000005</v>
      </c>
      <c r="AA90" s="2">
        <f t="shared" si="14"/>
        <v>0</v>
      </c>
      <c r="AB90" s="2" t="str">
        <f>VLOOKUP(A90,[3]TDSheet!$A:$B,2,0)</f>
        <v>шт</v>
      </c>
    </row>
    <row r="91" spans="1:28" ht="21.95" customHeight="1" x14ac:dyDescent="0.2">
      <c r="A91" s="8" t="s">
        <v>92</v>
      </c>
      <c r="B91" s="8" t="s">
        <v>14</v>
      </c>
      <c r="C91" s="8"/>
      <c r="D91" s="9">
        <v>11</v>
      </c>
      <c r="E91" s="9"/>
      <c r="F91" s="9">
        <v>2</v>
      </c>
      <c r="G91" s="9">
        <v>8</v>
      </c>
      <c r="H91" s="19">
        <f>VLOOKUP(A91,[1]TDSheet!$A:$H,8,0)</f>
        <v>0.33</v>
      </c>
      <c r="I91" s="2">
        <f>VLOOKUP(A91,[1]TDSheet!$A:$I,9,0)</f>
        <v>40</v>
      </c>
      <c r="K91" s="2">
        <f t="shared" si="16"/>
        <v>2</v>
      </c>
      <c r="M91" s="2">
        <f>VLOOKUP(A91,[1]TDSheet!$A:$O,15,0)</f>
        <v>23.6</v>
      </c>
      <c r="N91" s="2">
        <f t="shared" si="17"/>
        <v>0.4</v>
      </c>
      <c r="O91" s="42"/>
      <c r="P91" s="49"/>
      <c r="Q91" s="50"/>
      <c r="R91" s="45"/>
      <c r="T91" s="2">
        <f t="shared" si="11"/>
        <v>79</v>
      </c>
      <c r="U91" s="2">
        <f t="shared" si="12"/>
        <v>79</v>
      </c>
      <c r="V91" s="2">
        <f>VLOOKUP(A91,[1]TDSheet!$A:$U,21,0)</f>
        <v>3.6</v>
      </c>
      <c r="W91" s="2">
        <f>VLOOKUP(A91,[1]TDSheet!$A:$V,22,0)</f>
        <v>2.2000000000000002</v>
      </c>
      <c r="X91" s="2">
        <f>VLOOKUP(A91,[1]TDSheet!$A:$N,14,0)</f>
        <v>4.2</v>
      </c>
      <c r="Z91" s="2">
        <f t="shared" si="13"/>
        <v>0</v>
      </c>
      <c r="AA91" s="2">
        <f t="shared" si="14"/>
        <v>0</v>
      </c>
      <c r="AB91" s="2" t="str">
        <f>VLOOKUP(A91,[3]TDSheet!$A:$B,2,0)</f>
        <v>шт</v>
      </c>
    </row>
    <row r="92" spans="1:28" ht="11.1" customHeight="1" x14ac:dyDescent="0.2">
      <c r="A92" s="8" t="s">
        <v>93</v>
      </c>
      <c r="B92" s="8" t="s">
        <v>14</v>
      </c>
      <c r="C92" s="8"/>
      <c r="D92" s="9">
        <v>6</v>
      </c>
      <c r="E92" s="9">
        <v>12</v>
      </c>
      <c r="F92" s="9">
        <v>8</v>
      </c>
      <c r="G92" s="9">
        <v>10</v>
      </c>
      <c r="H92" s="19">
        <f>VLOOKUP(A92,[1]TDSheet!$A:$H,8,0)</f>
        <v>0.3</v>
      </c>
      <c r="I92" s="2">
        <f>VLOOKUP(A92,[1]TDSheet!$A:$I,9,0)</f>
        <v>40</v>
      </c>
      <c r="J92" s="2">
        <f>VLOOKUP(A92,[2]Бердянск!$A:$E,4,0)</f>
        <v>11</v>
      </c>
      <c r="K92" s="2">
        <f t="shared" si="16"/>
        <v>-3</v>
      </c>
      <c r="M92" s="2">
        <f>VLOOKUP(A92,[1]TDSheet!$A:$O,15,0)</f>
        <v>16</v>
      </c>
      <c r="N92" s="2">
        <f t="shared" si="17"/>
        <v>1.6</v>
      </c>
      <c r="O92" s="42"/>
      <c r="P92" s="49"/>
      <c r="Q92" s="50"/>
      <c r="R92" s="45"/>
      <c r="T92" s="2">
        <f t="shared" si="11"/>
        <v>16.25</v>
      </c>
      <c r="U92" s="2">
        <f t="shared" si="12"/>
        <v>16.25</v>
      </c>
      <c r="V92" s="2">
        <f>VLOOKUP(A92,[1]TDSheet!$A:$U,21,0)</f>
        <v>2.4</v>
      </c>
      <c r="W92" s="2">
        <f>VLOOKUP(A92,[1]TDSheet!$A:$V,22,0)</f>
        <v>2</v>
      </c>
      <c r="X92" s="2">
        <f>VLOOKUP(A92,[1]TDSheet!$A:$N,14,0)</f>
        <v>2.8</v>
      </c>
      <c r="Z92" s="2">
        <f t="shared" si="13"/>
        <v>0</v>
      </c>
      <c r="AA92" s="2">
        <f t="shared" si="14"/>
        <v>0</v>
      </c>
      <c r="AB92" s="2" t="str">
        <f>VLOOKUP(A92,[3]TDSheet!$A:$B,2,0)</f>
        <v>шт</v>
      </c>
    </row>
    <row r="93" spans="1:28" ht="11.1" customHeight="1" x14ac:dyDescent="0.2">
      <c r="A93" s="8" t="s">
        <v>94</v>
      </c>
      <c r="B93" s="8" t="s">
        <v>9</v>
      </c>
      <c r="C93" s="8"/>
      <c r="D93" s="9">
        <v>54.863</v>
      </c>
      <c r="E93" s="9"/>
      <c r="F93" s="9">
        <v>11.175000000000001</v>
      </c>
      <c r="G93" s="9">
        <v>43.688000000000002</v>
      </c>
      <c r="H93" s="19">
        <f>VLOOKUP(A93,[1]TDSheet!$A:$H,8,0)</f>
        <v>0</v>
      </c>
      <c r="I93" s="2">
        <f>VLOOKUP(A93,[1]TDSheet!$A:$I,9,0)</f>
        <v>45</v>
      </c>
      <c r="J93" s="2">
        <f>VLOOKUP(A93,[2]Бердянск!$A:$E,4,0)</f>
        <v>8.4329999999999998</v>
      </c>
      <c r="K93" s="2">
        <f t="shared" si="16"/>
        <v>2.7420000000000009</v>
      </c>
      <c r="N93" s="2">
        <f t="shared" si="17"/>
        <v>2.2350000000000003</v>
      </c>
      <c r="O93" s="42"/>
      <c r="P93" s="49"/>
      <c r="Q93" s="50"/>
      <c r="R93" s="45"/>
      <c r="T93" s="2">
        <f t="shared" si="11"/>
        <v>19.547203579418344</v>
      </c>
      <c r="U93" s="2">
        <f t="shared" si="12"/>
        <v>19.547203579418344</v>
      </c>
      <c r="V93" s="2">
        <f>VLOOKUP(A93,[1]TDSheet!$A:$U,21,0)</f>
        <v>0</v>
      </c>
      <c r="W93" s="2">
        <f>VLOOKUP(A93,[1]TDSheet!$A:$V,22,0)</f>
        <v>0.56079999999999997</v>
      </c>
      <c r="X93" s="2">
        <f>VLOOKUP(A93,[1]TDSheet!$A:$N,14,0)</f>
        <v>2.7305999999999999</v>
      </c>
      <c r="Y93" s="2" t="str">
        <f>VLOOKUP(A93,[1]TDSheet!$A:$W,23,0)</f>
        <v>то же  что и 017  Сосиски Вязанка Сливочные, Вязанка амицел ВЕС.ПОКОМ</v>
      </c>
      <c r="Z93" s="2">
        <f t="shared" si="13"/>
        <v>0</v>
      </c>
      <c r="AA93" s="2">
        <f t="shared" si="14"/>
        <v>0</v>
      </c>
      <c r="AB93" s="2" t="str">
        <f>VLOOKUP(A93,[3]TDSheet!$A:$B,2,0)</f>
        <v>кг</v>
      </c>
    </row>
    <row r="94" spans="1:28" ht="11.1" customHeight="1" x14ac:dyDescent="0.2">
      <c r="A94" s="8" t="s">
        <v>95</v>
      </c>
      <c r="B94" s="8" t="s">
        <v>9</v>
      </c>
      <c r="C94" s="8"/>
      <c r="D94" s="9">
        <v>22.026</v>
      </c>
      <c r="E94" s="9"/>
      <c r="F94" s="9">
        <v>16.071000000000002</v>
      </c>
      <c r="G94" s="9">
        <v>5.9550000000000001</v>
      </c>
      <c r="H94" s="19">
        <f>VLOOKUP(A94,[1]TDSheet!$A:$H,8,0)</f>
        <v>0</v>
      </c>
      <c r="I94" s="2">
        <f>VLOOKUP(A94,[1]TDSheet!$A:$I,9,0)</f>
        <v>40</v>
      </c>
      <c r="J94" s="2">
        <f>VLOOKUP(A94,[2]Бердянск!$A:$E,4,0)</f>
        <v>14.827999999999999</v>
      </c>
      <c r="K94" s="2">
        <f t="shared" si="16"/>
        <v>1.2430000000000021</v>
      </c>
      <c r="N94" s="2">
        <f t="shared" si="17"/>
        <v>3.2142000000000004</v>
      </c>
      <c r="O94" s="42"/>
      <c r="P94" s="49"/>
      <c r="Q94" s="50"/>
      <c r="R94" s="45"/>
      <c r="T94" s="2">
        <f t="shared" si="11"/>
        <v>1.8527160724285978</v>
      </c>
      <c r="U94" s="2">
        <f t="shared" si="12"/>
        <v>1.8527160724285978</v>
      </c>
      <c r="V94" s="2">
        <f>VLOOKUP(A94,[1]TDSheet!$A:$U,21,0)</f>
        <v>3.1494</v>
      </c>
      <c r="W94" s="2">
        <f>VLOOKUP(A94,[1]TDSheet!$A:$V,22,0)</f>
        <v>1.3328</v>
      </c>
      <c r="X94" s="2">
        <f>VLOOKUP(A94,[1]TDSheet!$A:$N,14,0)</f>
        <v>2.4896000000000003</v>
      </c>
      <c r="Y94" s="22" t="str">
        <f>VLOOKUP(A94,[1]TDSheet!$A:$W,23,0)</f>
        <v>Заблокировать</v>
      </c>
      <c r="Z94" s="2">
        <f t="shared" si="13"/>
        <v>0</v>
      </c>
      <c r="AA94" s="2">
        <f t="shared" si="14"/>
        <v>0</v>
      </c>
      <c r="AB94" s="2" t="str">
        <f>VLOOKUP(A94,[3]TDSheet!$A:$B,2,0)</f>
        <v>кг</v>
      </c>
    </row>
    <row r="95" spans="1:28" ht="11.1" customHeight="1" x14ac:dyDescent="0.2">
      <c r="A95" s="27" t="s">
        <v>96</v>
      </c>
      <c r="B95" s="27" t="s">
        <v>14</v>
      </c>
      <c r="C95" s="27"/>
      <c r="D95" s="28">
        <v>35</v>
      </c>
      <c r="E95" s="28"/>
      <c r="F95" s="28">
        <v>4</v>
      </c>
      <c r="G95" s="28">
        <v>3</v>
      </c>
      <c r="H95" s="29">
        <v>0</v>
      </c>
      <c r="I95" s="2">
        <f>VLOOKUP(A95,[1]TDSheet!$A:$I,9,0)</f>
        <v>50</v>
      </c>
      <c r="J95" s="2">
        <f>VLOOKUP(A95,[2]Бердянск!$A:$E,4,0)</f>
        <v>4</v>
      </c>
      <c r="K95" s="2">
        <f t="shared" si="16"/>
        <v>0</v>
      </c>
      <c r="M95" s="2">
        <f>VLOOKUP(A95,[1]TDSheet!$A:$O,15,0)</f>
        <v>1.6000000000000014</v>
      </c>
      <c r="N95" s="2">
        <f t="shared" si="17"/>
        <v>0.8</v>
      </c>
      <c r="O95" s="42">
        <f>11*N95-M95-G95</f>
        <v>4.1999999999999993</v>
      </c>
      <c r="P95" s="49"/>
      <c r="Q95" s="50"/>
      <c r="R95" s="45"/>
      <c r="T95" s="2">
        <f t="shared" si="11"/>
        <v>5.7500000000000018</v>
      </c>
      <c r="U95" s="2">
        <f t="shared" si="12"/>
        <v>5.7500000000000018</v>
      </c>
      <c r="V95" s="2">
        <f>VLOOKUP(A95,[1]TDSheet!$A:$U,21,0)</f>
        <v>0</v>
      </c>
      <c r="W95" s="2">
        <f>VLOOKUP(A95,[1]TDSheet!$A:$V,22,0)</f>
        <v>0</v>
      </c>
      <c r="X95" s="2">
        <f>VLOOKUP(A95,[1]TDSheet!$A:$N,14,0)</f>
        <v>2.6</v>
      </c>
      <c r="Y95" s="30" t="s">
        <v>130</v>
      </c>
      <c r="Z95" s="2">
        <f t="shared" si="13"/>
        <v>0</v>
      </c>
      <c r="AA95" s="2">
        <f t="shared" si="14"/>
        <v>0</v>
      </c>
      <c r="AB95" s="2" t="str">
        <f>VLOOKUP(A95,[3]TDSheet!$A:$B,2,0)</f>
        <v>шт</v>
      </c>
    </row>
    <row r="96" spans="1:28" ht="11.1" customHeight="1" x14ac:dyDescent="0.2">
      <c r="A96" s="27" t="s">
        <v>97</v>
      </c>
      <c r="B96" s="27" t="s">
        <v>14</v>
      </c>
      <c r="C96" s="27"/>
      <c r="D96" s="28">
        <v>4</v>
      </c>
      <c r="E96" s="28"/>
      <c r="F96" s="28"/>
      <c r="G96" s="28"/>
      <c r="H96" s="29">
        <v>0.11</v>
      </c>
      <c r="I96" s="2">
        <f>VLOOKUP(A96,[1]TDSheet!$A:$I,9,0)</f>
        <v>150</v>
      </c>
      <c r="J96" s="2">
        <f>VLOOKUP(A96,[2]Бердянск!$A:$E,4,0)</f>
        <v>4</v>
      </c>
      <c r="K96" s="2">
        <f t="shared" si="16"/>
        <v>-4</v>
      </c>
      <c r="M96" s="2">
        <f>VLOOKUP(A96,[1]TDSheet!$A:$O,15,0)</f>
        <v>26.800000000000004</v>
      </c>
      <c r="N96" s="2">
        <f t="shared" si="17"/>
        <v>0</v>
      </c>
      <c r="O96" s="42"/>
      <c r="P96" s="49">
        <v>10</v>
      </c>
      <c r="Q96" s="50"/>
      <c r="R96" s="45">
        <v>10</v>
      </c>
      <c r="S96" s="33" t="s">
        <v>145</v>
      </c>
      <c r="T96" s="2" t="e">
        <f t="shared" si="11"/>
        <v>#DIV/0!</v>
      </c>
      <c r="U96" s="2" t="e">
        <f t="shared" si="12"/>
        <v>#DIV/0!</v>
      </c>
      <c r="V96" s="2">
        <f>VLOOKUP(A96,[1]TDSheet!$A:$U,21,0)</f>
        <v>2</v>
      </c>
      <c r="W96" s="2">
        <f>VLOOKUP(A96,[1]TDSheet!$A:$V,22,0)</f>
        <v>0.8</v>
      </c>
      <c r="X96" s="2">
        <f>VLOOKUP(A96,[1]TDSheet!$A:$N,14,0)</f>
        <v>4.4000000000000004</v>
      </c>
      <c r="Y96" s="30" t="s">
        <v>130</v>
      </c>
      <c r="Z96" s="2">
        <f t="shared" si="13"/>
        <v>1.1000000000000001</v>
      </c>
      <c r="AA96" s="2">
        <f t="shared" si="14"/>
        <v>0</v>
      </c>
      <c r="AB96" s="61" t="s">
        <v>176</v>
      </c>
    </row>
    <row r="97" spans="1:28" ht="11.1" customHeight="1" x14ac:dyDescent="0.2">
      <c r="A97" s="8" t="s">
        <v>98</v>
      </c>
      <c r="B97" s="8" t="s">
        <v>14</v>
      </c>
      <c r="C97" s="8"/>
      <c r="D97" s="9">
        <v>7</v>
      </c>
      <c r="E97" s="9"/>
      <c r="F97" s="9">
        <v>6</v>
      </c>
      <c r="G97" s="9">
        <v>1</v>
      </c>
      <c r="H97" s="19">
        <f>VLOOKUP(A97,[1]TDSheet!$A:$H,8,0)</f>
        <v>0.45</v>
      </c>
      <c r="I97" s="2">
        <f>VLOOKUP(A97,[1]TDSheet!$A:$I,9,0)</f>
        <v>55</v>
      </c>
      <c r="J97" s="2">
        <f>VLOOKUP(A97,[2]Бердянск!$A:$E,4,0)</f>
        <v>6</v>
      </c>
      <c r="K97" s="2">
        <f t="shared" si="16"/>
        <v>0</v>
      </c>
      <c r="M97" s="2">
        <f>VLOOKUP(A97,[1]TDSheet!$A:$O,15,0)</f>
        <v>4</v>
      </c>
      <c r="N97" s="2">
        <f t="shared" si="17"/>
        <v>1.2</v>
      </c>
      <c r="O97" s="42">
        <f>11*N97-M97-G97</f>
        <v>8.1999999999999993</v>
      </c>
      <c r="P97" s="49">
        <v>5</v>
      </c>
      <c r="Q97" s="50"/>
      <c r="R97" s="45"/>
      <c r="T97" s="2">
        <f t="shared" si="11"/>
        <v>8.3333333333333339</v>
      </c>
      <c r="U97" s="2">
        <f t="shared" si="12"/>
        <v>4.166666666666667</v>
      </c>
      <c r="V97" s="2">
        <f>VLOOKUP(A97,[1]TDSheet!$A:$U,21,0)</f>
        <v>1.2</v>
      </c>
      <c r="W97" s="2">
        <f>VLOOKUP(A97,[1]TDSheet!$A:$V,22,0)</f>
        <v>0</v>
      </c>
      <c r="X97" s="2">
        <f>VLOOKUP(A97,[1]TDSheet!$A:$N,14,0)</f>
        <v>1</v>
      </c>
      <c r="Z97" s="2">
        <f t="shared" si="13"/>
        <v>2.25</v>
      </c>
      <c r="AA97" s="2">
        <f t="shared" si="14"/>
        <v>0</v>
      </c>
      <c r="AB97" s="2" t="str">
        <f>VLOOKUP(A97,[3]TDSheet!$A:$B,2,0)</f>
        <v>шт</v>
      </c>
    </row>
    <row r="98" spans="1:28" ht="11.1" customHeight="1" x14ac:dyDescent="0.2">
      <c r="A98" s="8" t="s">
        <v>99</v>
      </c>
      <c r="B98" s="8" t="s">
        <v>9</v>
      </c>
      <c r="C98" s="8"/>
      <c r="D98" s="10"/>
      <c r="E98" s="9">
        <v>6.6</v>
      </c>
      <c r="F98" s="9"/>
      <c r="G98" s="9">
        <v>6.6</v>
      </c>
      <c r="H98" s="19">
        <v>1</v>
      </c>
      <c r="I98" s="2" t="e">
        <f>VLOOKUP(A98,[1]TDSheet!$A:$I,9,0)</f>
        <v>#N/A</v>
      </c>
      <c r="J98" s="2">
        <f>VLOOKUP(A98,[2]Бердянск!$A:$E,4,0)</f>
        <v>6.6</v>
      </c>
      <c r="K98" s="2">
        <f t="shared" si="16"/>
        <v>-6.6</v>
      </c>
      <c r="N98" s="2">
        <f t="shared" si="17"/>
        <v>0</v>
      </c>
      <c r="O98" s="42"/>
      <c r="P98" s="49">
        <v>10</v>
      </c>
      <c r="Q98" s="50"/>
      <c r="R98" s="45">
        <v>10</v>
      </c>
      <c r="S98" s="33" t="s">
        <v>145</v>
      </c>
      <c r="T98" s="2" t="e">
        <f t="shared" si="11"/>
        <v>#DIV/0!</v>
      </c>
      <c r="U98" s="2" t="e">
        <f t="shared" si="12"/>
        <v>#DIV/0!</v>
      </c>
      <c r="V98" s="2">
        <v>0</v>
      </c>
      <c r="W98" s="2">
        <v>0</v>
      </c>
      <c r="X98" s="2">
        <v>0</v>
      </c>
      <c r="Z98" s="2">
        <f t="shared" si="13"/>
        <v>10</v>
      </c>
      <c r="AA98" s="2">
        <f t="shared" si="14"/>
        <v>0</v>
      </c>
      <c r="AB98" s="2" t="str">
        <f>VLOOKUP(A98,[3]TDSheet!$A:$B,2,0)</f>
        <v>кг</v>
      </c>
    </row>
    <row r="99" spans="1:28" ht="11.1" customHeight="1" x14ac:dyDescent="0.2">
      <c r="A99" s="8" t="s">
        <v>100</v>
      </c>
      <c r="B99" s="8" t="s">
        <v>14</v>
      </c>
      <c r="C99" s="8"/>
      <c r="D99" s="10"/>
      <c r="E99" s="9">
        <v>174</v>
      </c>
      <c r="F99" s="9"/>
      <c r="G99" s="9">
        <v>174</v>
      </c>
      <c r="H99" s="19">
        <f>VLOOKUP(A99,[1]TDSheet!$A:$H,8,0)</f>
        <v>0</v>
      </c>
      <c r="I99" s="2">
        <f>VLOOKUP(A99,[1]TDSheet!$A:$I,9,0)</f>
        <v>45</v>
      </c>
      <c r="K99" s="2">
        <f t="shared" si="16"/>
        <v>0</v>
      </c>
      <c r="N99" s="2">
        <f t="shared" si="17"/>
        <v>0</v>
      </c>
      <c r="O99" s="42"/>
      <c r="P99" s="49"/>
      <c r="Q99" s="50"/>
      <c r="R99" s="45"/>
      <c r="T99" s="2" t="e">
        <f t="shared" si="11"/>
        <v>#DIV/0!</v>
      </c>
      <c r="U99" s="2" t="e">
        <f t="shared" si="12"/>
        <v>#DIV/0!</v>
      </c>
      <c r="V99" s="2">
        <f>VLOOKUP(A99,[1]TDSheet!$A:$U,21,0)</f>
        <v>2.4</v>
      </c>
      <c r="W99" s="2">
        <f>VLOOKUP(A99,[1]TDSheet!$A:$V,22,0)</f>
        <v>3.6</v>
      </c>
      <c r="X99" s="2">
        <f>VLOOKUP(A99,[1]TDSheet!$A:$N,14,0)</f>
        <v>3.6</v>
      </c>
      <c r="Y99" s="2" t="str">
        <f>VLOOKUP(A99,[1]TDSheet!$A:$W,23,0)</f>
        <v>то же что и 030  Сосиски Вязанка Молочные, Вязанка вискофан МГС, 0.45кг, ПОКОМ</v>
      </c>
      <c r="Z99" s="2">
        <f t="shared" si="13"/>
        <v>0</v>
      </c>
      <c r="AA99" s="2">
        <f t="shared" si="14"/>
        <v>0</v>
      </c>
    </row>
    <row r="100" spans="1:28" ht="11.1" customHeight="1" x14ac:dyDescent="0.2">
      <c r="A100" s="59" t="s">
        <v>101</v>
      </c>
      <c r="B100" s="8" t="s">
        <v>14</v>
      </c>
      <c r="C100" s="8"/>
      <c r="D100" s="10"/>
      <c r="E100" s="9"/>
      <c r="F100" s="9">
        <v>6</v>
      </c>
      <c r="G100" s="9">
        <v>-6</v>
      </c>
      <c r="H100" s="19">
        <v>0.45</v>
      </c>
      <c r="I100" s="2" t="e">
        <f>VLOOKUP(A100,[1]TDSheet!$A:$I,9,0)</f>
        <v>#N/A</v>
      </c>
      <c r="J100" s="2">
        <f>VLOOKUP(A100,[2]Бердянск!$A:$E,4,0)</f>
        <v>6</v>
      </c>
      <c r="K100" s="2">
        <f t="shared" si="16"/>
        <v>0</v>
      </c>
      <c r="N100" s="2">
        <f t="shared" si="17"/>
        <v>1.2</v>
      </c>
      <c r="O100" s="42"/>
      <c r="P100" s="60">
        <v>18</v>
      </c>
      <c r="Q100" s="50"/>
      <c r="R100" s="45">
        <v>18</v>
      </c>
      <c r="S100" s="33" t="s">
        <v>145</v>
      </c>
      <c r="T100" s="2">
        <f t="shared" si="11"/>
        <v>10</v>
      </c>
      <c r="U100" s="2">
        <f t="shared" si="12"/>
        <v>-5</v>
      </c>
      <c r="V100" s="2">
        <f>VLOOKUP(A100,[1]TDSheet!$A:$U,21,0)</f>
        <v>0</v>
      </c>
      <c r="W100" s="2">
        <f>VLOOKUP(A100,[1]TDSheet!$A:$V,22,0)</f>
        <v>2.4</v>
      </c>
      <c r="X100" s="2">
        <f>VLOOKUP(A100,[1]TDSheet!$A:$N,14,0)</f>
        <v>3.6</v>
      </c>
      <c r="Y100" s="2" t="s">
        <v>175</v>
      </c>
      <c r="Z100" s="2">
        <f t="shared" si="13"/>
        <v>8.1</v>
      </c>
      <c r="AA100" s="2">
        <f t="shared" si="14"/>
        <v>0</v>
      </c>
      <c r="AB100" s="2" t="str">
        <f>VLOOKUP(A100,[3]TDSheet!$A:$B,2,0)</f>
        <v>шт</v>
      </c>
    </row>
    <row r="101" spans="1:28" ht="11.1" customHeight="1" x14ac:dyDescent="0.2">
      <c r="A101" s="8" t="s">
        <v>102</v>
      </c>
      <c r="B101" s="8" t="s">
        <v>9</v>
      </c>
      <c r="C101" s="8"/>
      <c r="D101" s="10"/>
      <c r="E101" s="9">
        <v>2.8540000000000001</v>
      </c>
      <c r="F101" s="9">
        <v>2.8540000000000001</v>
      </c>
      <c r="G101" s="9"/>
      <c r="H101" s="19">
        <v>0</v>
      </c>
      <c r="I101" s="2" t="e">
        <f>VLOOKUP(A101,[1]TDSheet!$A:$I,9,0)</f>
        <v>#N/A</v>
      </c>
      <c r="J101" s="2">
        <f>VLOOKUP(A101,[2]Бердянск!$A:$E,4,0)</f>
        <v>2.8540000000000001</v>
      </c>
      <c r="K101" s="2">
        <f t="shared" si="16"/>
        <v>0</v>
      </c>
      <c r="N101" s="2">
        <f t="shared" si="17"/>
        <v>0.57079999999999997</v>
      </c>
      <c r="O101" s="42"/>
      <c r="P101" s="49"/>
      <c r="Q101" s="50"/>
      <c r="R101" s="45"/>
      <c r="T101" s="2">
        <f t="shared" si="11"/>
        <v>0</v>
      </c>
      <c r="U101" s="2">
        <f t="shared" si="12"/>
        <v>0</v>
      </c>
      <c r="V101" s="2">
        <v>0</v>
      </c>
      <c r="W101" s="2">
        <v>0</v>
      </c>
      <c r="X101" s="2">
        <v>0</v>
      </c>
      <c r="Z101" s="2">
        <f t="shared" si="13"/>
        <v>0</v>
      </c>
      <c r="AA101" s="2">
        <f t="shared" si="14"/>
        <v>0</v>
      </c>
    </row>
    <row r="102" spans="1:28" ht="11.1" customHeight="1" x14ac:dyDescent="0.2">
      <c r="A102" s="8" t="s">
        <v>103</v>
      </c>
      <c r="B102" s="8" t="s">
        <v>9</v>
      </c>
      <c r="C102" s="8"/>
      <c r="D102" s="9">
        <v>16.16</v>
      </c>
      <c r="E102" s="9"/>
      <c r="F102" s="9">
        <v>16.305</v>
      </c>
      <c r="G102" s="9">
        <v>-0.14499999999999999</v>
      </c>
      <c r="H102" s="19">
        <f>VLOOKUP(A102,[1]TDSheet!$A:$H,8,0)</f>
        <v>1</v>
      </c>
      <c r="I102" s="2">
        <f>VLOOKUP(A102,[1]TDSheet!$A:$I,9,0)</f>
        <v>40</v>
      </c>
      <c r="J102" s="2">
        <f>VLOOKUP(A102,[2]Бердянск!$A:$E,4,0)</f>
        <v>13.582000000000001</v>
      </c>
      <c r="K102" s="2">
        <f t="shared" si="16"/>
        <v>2.722999999999999</v>
      </c>
      <c r="M102" s="2">
        <f>VLOOKUP(A102,[1]TDSheet!$A:$O,15,0)</f>
        <v>2.0031999999999996</v>
      </c>
      <c r="N102" s="2">
        <f t="shared" si="17"/>
        <v>3.2610000000000001</v>
      </c>
      <c r="O102" s="42">
        <f>9*N102-M102-G102</f>
        <v>27.4908</v>
      </c>
      <c r="P102" s="49">
        <v>40</v>
      </c>
      <c r="Q102" s="50"/>
      <c r="R102" s="45">
        <v>15</v>
      </c>
      <c r="S102" s="33" t="s">
        <v>145</v>
      </c>
      <c r="T102" s="2">
        <f t="shared" si="11"/>
        <v>12.836001226617601</v>
      </c>
      <c r="U102" s="2">
        <f t="shared" si="12"/>
        <v>0.56982520699172023</v>
      </c>
      <c r="V102" s="2">
        <f>VLOOKUP(A102,[1]TDSheet!$A:$U,21,0)</f>
        <v>2.4550000000000001</v>
      </c>
      <c r="W102" s="2">
        <f>VLOOKUP(A102,[1]TDSheet!$A:$V,22,0)</f>
        <v>0.81720000000000004</v>
      </c>
      <c r="X102" s="2">
        <f>VLOOKUP(A102,[1]TDSheet!$A:$N,14,0)</f>
        <v>1.6512</v>
      </c>
      <c r="Z102" s="2">
        <f t="shared" si="13"/>
        <v>40</v>
      </c>
      <c r="AA102" s="2">
        <f t="shared" si="14"/>
        <v>0</v>
      </c>
      <c r="AB102" s="2" t="str">
        <f>VLOOKUP(A102,[3]TDSheet!$A:$B,2,0)</f>
        <v>кг</v>
      </c>
    </row>
    <row r="103" spans="1:28" ht="11.1" customHeight="1" x14ac:dyDescent="0.2">
      <c r="A103" s="26" t="s">
        <v>125</v>
      </c>
      <c r="B103" s="23" t="s">
        <v>14</v>
      </c>
      <c r="C103" s="8"/>
      <c r="D103" s="10"/>
      <c r="E103" s="9"/>
      <c r="F103" s="9"/>
      <c r="G103" s="9"/>
      <c r="H103" s="19">
        <v>0.35</v>
      </c>
      <c r="I103" s="2">
        <v>40</v>
      </c>
      <c r="K103" s="2">
        <f t="shared" si="16"/>
        <v>0</v>
      </c>
      <c r="N103" s="2">
        <f t="shared" si="17"/>
        <v>0</v>
      </c>
      <c r="O103" s="43">
        <v>50</v>
      </c>
      <c r="P103" s="49">
        <v>50</v>
      </c>
      <c r="Q103" s="50"/>
      <c r="R103" s="45"/>
      <c r="T103" s="2" t="e">
        <f t="shared" si="11"/>
        <v>#DIV/0!</v>
      </c>
      <c r="U103" s="2" t="e">
        <f t="shared" si="12"/>
        <v>#DIV/0!</v>
      </c>
      <c r="V103" s="2">
        <f>VLOOKUP(A103,[1]TDSheet!$A:$U,21,0)</f>
        <v>0</v>
      </c>
      <c r="W103" s="2">
        <f>VLOOKUP(A103,[1]TDSheet!$A:$V,22,0)</f>
        <v>0</v>
      </c>
      <c r="X103" s="2">
        <f>VLOOKUP(A103,[1]TDSheet!$A:$N,14,0)</f>
        <v>0</v>
      </c>
      <c r="Z103" s="2">
        <f t="shared" si="13"/>
        <v>17.5</v>
      </c>
      <c r="AA103" s="2">
        <f t="shared" si="14"/>
        <v>0</v>
      </c>
      <c r="AB103" s="2" t="str">
        <f>VLOOKUP(A103,[3]TDSheet!$A:$B,2,0)</f>
        <v>шт</v>
      </c>
    </row>
    <row r="104" spans="1:28" ht="11.1" customHeight="1" x14ac:dyDescent="0.2">
      <c r="A104" s="8" t="s">
        <v>104</v>
      </c>
      <c r="B104" s="8" t="s">
        <v>14</v>
      </c>
      <c r="C104" s="8"/>
      <c r="D104" s="10"/>
      <c r="E104" s="9">
        <v>55</v>
      </c>
      <c r="F104" s="9">
        <v>26</v>
      </c>
      <c r="G104" s="9">
        <v>28</v>
      </c>
      <c r="H104" s="19">
        <f>VLOOKUP(A104,[1]TDSheet!$A:$H,8,0)</f>
        <v>0.35</v>
      </c>
      <c r="I104" s="2">
        <f>VLOOKUP(A104,[1]TDSheet!$A:$I,9,0)</f>
        <v>45</v>
      </c>
      <c r="J104" s="2">
        <f>VLOOKUP(A104,[2]Бердянск!$A:$E,4,0)</f>
        <v>26</v>
      </c>
      <c r="K104" s="2">
        <f t="shared" si="16"/>
        <v>0</v>
      </c>
      <c r="N104" s="2">
        <f t="shared" si="17"/>
        <v>5.2</v>
      </c>
      <c r="O104" s="42">
        <f>11*N104-M104-G104</f>
        <v>29.200000000000003</v>
      </c>
      <c r="P104" s="49">
        <v>29.200000000000003</v>
      </c>
      <c r="Q104" s="50"/>
      <c r="R104" s="45"/>
      <c r="T104" s="2">
        <f t="shared" si="11"/>
        <v>11</v>
      </c>
      <c r="U104" s="2">
        <f t="shared" si="12"/>
        <v>5.3846153846153841</v>
      </c>
      <c r="V104" s="2">
        <f>VLOOKUP(A104,[1]TDSheet!$A:$U,21,0)</f>
        <v>0</v>
      </c>
      <c r="W104" s="2">
        <f>VLOOKUP(A104,[1]TDSheet!$A:$V,22,0)</f>
        <v>0</v>
      </c>
      <c r="X104" s="2">
        <f>VLOOKUP(A104,[1]TDSheet!$A:$N,14,0)</f>
        <v>0.6</v>
      </c>
      <c r="Z104" s="2">
        <f t="shared" si="13"/>
        <v>10.220000000000001</v>
      </c>
      <c r="AA104" s="2">
        <f t="shared" si="14"/>
        <v>0</v>
      </c>
      <c r="AB104" s="2" t="str">
        <f>VLOOKUP(A104,[3]TDSheet!$A:$B,2,0)</f>
        <v>шт</v>
      </c>
    </row>
    <row r="105" spans="1:28" ht="11.1" customHeight="1" x14ac:dyDescent="0.2">
      <c r="A105" s="8" t="s">
        <v>105</v>
      </c>
      <c r="B105" s="8" t="s">
        <v>14</v>
      </c>
      <c r="C105" s="8"/>
      <c r="D105" s="9">
        <v>312</v>
      </c>
      <c r="E105" s="9"/>
      <c r="F105" s="9"/>
      <c r="G105" s="9">
        <v>309</v>
      </c>
      <c r="H105" s="19">
        <f>VLOOKUP(A105,[1]TDSheet!$A:$H,8,0)</f>
        <v>0</v>
      </c>
      <c r="I105" s="2">
        <f>VLOOKUP(A105,[1]TDSheet!$A:$I,9,0)</f>
        <v>0</v>
      </c>
      <c r="K105" s="2">
        <f t="shared" si="16"/>
        <v>0</v>
      </c>
      <c r="N105" s="2">
        <f t="shared" si="17"/>
        <v>0</v>
      </c>
      <c r="O105" s="42"/>
      <c r="P105" s="49"/>
      <c r="Q105" s="50"/>
      <c r="R105" s="45"/>
      <c r="T105" s="2" t="e">
        <f t="shared" si="11"/>
        <v>#DIV/0!</v>
      </c>
      <c r="U105" s="2" t="e">
        <f t="shared" si="12"/>
        <v>#DIV/0!</v>
      </c>
      <c r="V105" s="2">
        <f>VLOOKUP(A105,[1]TDSheet!$A:$U,21,0)</f>
        <v>27.2</v>
      </c>
      <c r="W105" s="2">
        <f>VLOOKUP(A105,[1]TDSheet!$A:$V,22,0)</f>
        <v>7.8</v>
      </c>
      <c r="X105" s="2">
        <f>VLOOKUP(A105,[1]TDSheet!$A:$N,14,0)</f>
        <v>0.4</v>
      </c>
      <c r="Z105" s="2">
        <f t="shared" si="13"/>
        <v>0</v>
      </c>
      <c r="AA105" s="2">
        <f t="shared" si="14"/>
        <v>0</v>
      </c>
    </row>
    <row r="106" spans="1:28" ht="11.1" customHeight="1" x14ac:dyDescent="0.2">
      <c r="A106" s="8" t="s">
        <v>106</v>
      </c>
      <c r="B106" s="8" t="s">
        <v>9</v>
      </c>
      <c r="C106" s="8"/>
      <c r="D106" s="9">
        <v>47</v>
      </c>
      <c r="E106" s="9"/>
      <c r="F106" s="24">
        <v>26.893999999999998</v>
      </c>
      <c r="G106" s="24">
        <v>6.9779999999999998</v>
      </c>
      <c r="H106" s="19">
        <f>VLOOKUP(A106,[1]TDSheet!$A:$H,8,0)</f>
        <v>0</v>
      </c>
      <c r="I106" s="2">
        <f>VLOOKUP(A106,[1]TDSheet!$A:$I,9,0)</f>
        <v>0</v>
      </c>
      <c r="J106" s="2">
        <f>VLOOKUP(A106,[2]Бердянск!$A:$E,4,0)</f>
        <v>28.62</v>
      </c>
      <c r="K106" s="2">
        <f t="shared" si="16"/>
        <v>-1.7260000000000026</v>
      </c>
      <c r="N106" s="2">
        <f t="shared" si="17"/>
        <v>5.3788</v>
      </c>
      <c r="O106" s="42"/>
      <c r="P106" s="49"/>
      <c r="Q106" s="50"/>
      <c r="R106" s="45"/>
      <c r="T106" s="2">
        <f>(G106+M106+P106)/N106</f>
        <v>1.2973153863315237</v>
      </c>
      <c r="U106" s="2">
        <f t="shared" si="12"/>
        <v>1.2973153863315237</v>
      </c>
      <c r="V106" s="2">
        <f>VLOOKUP(A106,[1]TDSheet!$A:$U,21,0)</f>
        <v>6.2107999999999999</v>
      </c>
      <c r="W106" s="2">
        <f>VLOOKUP(A106,[1]TDSheet!$A:$V,22,0)</f>
        <v>1.4121999999999999</v>
      </c>
      <c r="X106" s="2">
        <f>VLOOKUP(A106,[1]TDSheet!$A:$N,14,0)</f>
        <v>0</v>
      </c>
      <c r="Z106" s="2">
        <f t="shared" si="13"/>
        <v>0</v>
      </c>
      <c r="AA106" s="2">
        <f t="shared" si="14"/>
        <v>0</v>
      </c>
    </row>
    <row r="107" spans="1:28" ht="21.95" customHeight="1" x14ac:dyDescent="0.2">
      <c r="A107" s="8" t="s">
        <v>107</v>
      </c>
      <c r="B107" s="8" t="s">
        <v>9</v>
      </c>
      <c r="C107" s="8"/>
      <c r="D107" s="9">
        <v>18.934999999999999</v>
      </c>
      <c r="E107" s="9"/>
      <c r="F107" s="9"/>
      <c r="G107" s="9"/>
      <c r="H107" s="19">
        <f>VLOOKUP(A107,[1]TDSheet!$A:$H,8,0)</f>
        <v>0</v>
      </c>
      <c r="I107" s="2">
        <f>VLOOKUP(A107,[1]TDSheet!$A:$I,9,0)</f>
        <v>0</v>
      </c>
      <c r="K107" s="2">
        <f t="shared" si="16"/>
        <v>0</v>
      </c>
      <c r="N107" s="2">
        <f t="shared" si="17"/>
        <v>0</v>
      </c>
      <c r="O107" s="42"/>
      <c r="P107" s="49"/>
      <c r="Q107" s="50"/>
      <c r="R107" s="45"/>
      <c r="T107" s="2" t="e">
        <f t="shared" si="11"/>
        <v>#DIV/0!</v>
      </c>
      <c r="U107" s="2" t="e">
        <f t="shared" si="12"/>
        <v>#DIV/0!</v>
      </c>
      <c r="V107" s="2">
        <f>VLOOKUP(A107,[1]TDSheet!$A:$U,21,0)</f>
        <v>4.4703999999999997</v>
      </c>
      <c r="W107" s="2">
        <f>VLOOKUP(A107,[1]TDSheet!$A:$V,22,0)</f>
        <v>0</v>
      </c>
      <c r="X107" s="2">
        <f>VLOOKUP(A107,[1]TDSheet!$A:$N,14,0)</f>
        <v>0</v>
      </c>
      <c r="Z107" s="2">
        <f t="shared" si="13"/>
        <v>0</v>
      </c>
      <c r="AA107" s="2">
        <f t="shared" si="14"/>
        <v>0</v>
      </c>
    </row>
    <row r="108" spans="1:28" ht="11.45" customHeight="1" x14ac:dyDescent="0.2">
      <c r="A108" s="31" t="s">
        <v>166</v>
      </c>
      <c r="H108" s="19">
        <v>0.35</v>
      </c>
      <c r="P108" s="49">
        <v>6</v>
      </c>
      <c r="Q108" s="51"/>
      <c r="R108" s="39">
        <v>6</v>
      </c>
      <c r="S108" s="33" t="s">
        <v>146</v>
      </c>
      <c r="Z108" s="2">
        <f t="shared" si="13"/>
        <v>2.0999999999999996</v>
      </c>
      <c r="AA108" s="2">
        <f t="shared" si="14"/>
        <v>0</v>
      </c>
      <c r="AB108" s="2" t="str">
        <f>VLOOKUP(A108,[3]TDSheet!$A:$B,2,0)</f>
        <v>шт</v>
      </c>
    </row>
    <row r="109" spans="1:28" ht="11.45" customHeight="1" x14ac:dyDescent="0.2">
      <c r="A109" s="32" t="s">
        <v>167</v>
      </c>
      <c r="H109" s="19">
        <v>0.17</v>
      </c>
      <c r="P109" s="49">
        <v>15</v>
      </c>
      <c r="Q109" s="51"/>
      <c r="R109" s="39">
        <v>15</v>
      </c>
      <c r="S109" s="33" t="s">
        <v>155</v>
      </c>
      <c r="Z109" s="2">
        <f t="shared" si="13"/>
        <v>2.5500000000000003</v>
      </c>
      <c r="AA109" s="2">
        <f t="shared" si="14"/>
        <v>0</v>
      </c>
      <c r="AB109" s="2" t="e">
        <f>VLOOKUP(A109,[3]TDSheet!$A:$B,2,0)</f>
        <v>#N/A</v>
      </c>
    </row>
    <row r="110" spans="1:28" ht="11.45" customHeight="1" x14ac:dyDescent="0.2">
      <c r="A110" s="31" t="s">
        <v>168</v>
      </c>
      <c r="H110" s="19">
        <v>0.17</v>
      </c>
      <c r="P110" s="49">
        <v>31</v>
      </c>
      <c r="Q110" s="51"/>
      <c r="R110" s="39">
        <v>31</v>
      </c>
      <c r="S110" s="33" t="s">
        <v>156</v>
      </c>
      <c r="Z110" s="2">
        <f t="shared" si="13"/>
        <v>5.2700000000000005</v>
      </c>
      <c r="AA110" s="2">
        <f t="shared" si="14"/>
        <v>0</v>
      </c>
      <c r="AB110" s="2" t="e">
        <f>VLOOKUP(A110,[3]TDSheet!$A:$B,2,0)</f>
        <v>#N/A</v>
      </c>
    </row>
    <row r="111" spans="1:28" ht="11.45" customHeight="1" x14ac:dyDescent="0.2">
      <c r="A111" s="31" t="s">
        <v>169</v>
      </c>
      <c r="H111" s="19">
        <v>0.5</v>
      </c>
      <c r="P111" s="49">
        <v>6</v>
      </c>
      <c r="Q111" s="51"/>
      <c r="R111" s="39">
        <v>6</v>
      </c>
      <c r="S111" s="33" t="s">
        <v>159</v>
      </c>
      <c r="Z111" s="2">
        <f t="shared" si="13"/>
        <v>3</v>
      </c>
      <c r="AA111" s="2">
        <f t="shared" si="14"/>
        <v>0</v>
      </c>
      <c r="AB111" s="2" t="str">
        <f>VLOOKUP(A111,[3]TDSheet!$A:$B,2,0)</f>
        <v>шт</v>
      </c>
    </row>
    <row r="112" spans="1:28" ht="11.45" customHeight="1" x14ac:dyDescent="0.2">
      <c r="A112" s="31" t="s">
        <v>170</v>
      </c>
      <c r="H112" s="19">
        <v>1</v>
      </c>
      <c r="P112" s="49">
        <v>6</v>
      </c>
      <c r="Q112" s="51"/>
      <c r="R112" s="39">
        <v>6</v>
      </c>
      <c r="S112" s="33" t="s">
        <v>161</v>
      </c>
      <c r="Z112" s="2">
        <f t="shared" si="13"/>
        <v>6</v>
      </c>
      <c r="AA112" s="2">
        <f t="shared" si="14"/>
        <v>0</v>
      </c>
      <c r="AB112" s="2" t="e">
        <f>VLOOKUP(A112,[3]TDSheet!$A:$B,2,0)</f>
        <v>#N/A</v>
      </c>
    </row>
    <row r="113" spans="1:28" ht="11.45" customHeight="1" thickBot="1" x14ac:dyDescent="0.25">
      <c r="A113" s="32" t="s">
        <v>171</v>
      </c>
      <c r="H113" s="19">
        <v>0</v>
      </c>
      <c r="P113" s="52"/>
      <c r="Q113" s="53"/>
      <c r="R113" s="39">
        <v>6</v>
      </c>
      <c r="S113" s="33" t="s">
        <v>163</v>
      </c>
      <c r="Y113" s="58" t="s">
        <v>174</v>
      </c>
      <c r="Z113" s="2">
        <f t="shared" si="13"/>
        <v>0</v>
      </c>
      <c r="AA113" s="2">
        <f t="shared" si="14"/>
        <v>0</v>
      </c>
    </row>
    <row r="114" spans="1:28" ht="11.45" customHeight="1" x14ac:dyDescent="0.2">
      <c r="A114" s="36" t="s">
        <v>131</v>
      </c>
      <c r="R114" s="37">
        <v>12</v>
      </c>
      <c r="S114" s="33" t="s">
        <v>145</v>
      </c>
      <c r="AB114" s="2" t="e">
        <f>VLOOKUP(A114,[3]TDSheet!$A:$B,2,0)</f>
        <v>#N/A</v>
      </c>
    </row>
    <row r="115" spans="1:28" ht="11.45" customHeight="1" x14ac:dyDescent="0.2">
      <c r="A115" s="36" t="s">
        <v>132</v>
      </c>
      <c r="R115" s="37">
        <v>12</v>
      </c>
      <c r="S115" s="33" t="s">
        <v>147</v>
      </c>
      <c r="AB115" s="2" t="e">
        <f>VLOOKUP(A115,[3]TDSheet!$A:$B,2,0)</f>
        <v>#N/A</v>
      </c>
    </row>
    <row r="116" spans="1:28" ht="11.45" customHeight="1" x14ac:dyDescent="0.2">
      <c r="A116" s="38" t="s">
        <v>133</v>
      </c>
      <c r="R116" s="37">
        <v>10</v>
      </c>
      <c r="S116" s="33" t="s">
        <v>148</v>
      </c>
      <c r="AB116" s="2" t="e">
        <f>VLOOKUP(A116,[3]TDSheet!$A:$B,2,0)</f>
        <v>#N/A</v>
      </c>
    </row>
    <row r="117" spans="1:28" ht="11.45" customHeight="1" x14ac:dyDescent="0.2">
      <c r="A117" s="36" t="s">
        <v>134</v>
      </c>
      <c r="R117" s="37">
        <v>10</v>
      </c>
      <c r="S117" s="33" t="s">
        <v>149</v>
      </c>
      <c r="AB117" s="2" t="e">
        <f>VLOOKUP(A117,[3]TDSheet!$A:$B,2,0)</f>
        <v>#N/A</v>
      </c>
    </row>
    <row r="118" spans="1:28" ht="11.45" customHeight="1" x14ac:dyDescent="0.2">
      <c r="A118" s="36" t="s">
        <v>135</v>
      </c>
      <c r="R118" s="37">
        <v>10</v>
      </c>
      <c r="S118" s="33" t="s">
        <v>150</v>
      </c>
      <c r="AB118" s="2" t="e">
        <f>VLOOKUP(A118,[3]TDSheet!$A:$B,2,0)</f>
        <v>#N/A</v>
      </c>
    </row>
    <row r="119" spans="1:28" ht="11.45" customHeight="1" x14ac:dyDescent="0.2">
      <c r="A119" s="36" t="s">
        <v>136</v>
      </c>
      <c r="R119" s="37">
        <v>12</v>
      </c>
      <c r="S119" s="33" t="s">
        <v>151</v>
      </c>
      <c r="AB119" s="2" t="e">
        <f>VLOOKUP(A119,[3]TDSheet!$A:$B,2,0)</f>
        <v>#N/A</v>
      </c>
    </row>
    <row r="120" spans="1:28" ht="11.45" customHeight="1" x14ac:dyDescent="0.2">
      <c r="A120" s="36" t="s">
        <v>137</v>
      </c>
      <c r="R120" s="37">
        <v>6</v>
      </c>
      <c r="S120" s="33" t="s">
        <v>152</v>
      </c>
      <c r="AB120" s="2" t="e">
        <f>VLOOKUP(A120,[3]TDSheet!$A:$B,2,0)</f>
        <v>#N/A</v>
      </c>
    </row>
    <row r="121" spans="1:28" ht="11.45" customHeight="1" x14ac:dyDescent="0.2">
      <c r="A121" s="36" t="s">
        <v>138</v>
      </c>
      <c r="R121" s="37">
        <v>3</v>
      </c>
      <c r="S121" s="33" t="s">
        <v>153</v>
      </c>
      <c r="AB121" s="2" t="e">
        <f>VLOOKUP(A121,[3]TDSheet!$A:$B,2,0)</f>
        <v>#N/A</v>
      </c>
    </row>
    <row r="122" spans="1:28" ht="11.45" customHeight="1" x14ac:dyDescent="0.2">
      <c r="A122" s="36" t="s">
        <v>139</v>
      </c>
      <c r="R122" s="37">
        <v>6</v>
      </c>
      <c r="S122" s="33" t="s">
        <v>154</v>
      </c>
      <c r="AB122" s="2" t="e">
        <f>VLOOKUP(A122,[3]TDSheet!$A:$B,2,0)</f>
        <v>#N/A</v>
      </c>
    </row>
    <row r="123" spans="1:28" ht="11.45" customHeight="1" x14ac:dyDescent="0.2">
      <c r="A123" s="36" t="s">
        <v>140</v>
      </c>
      <c r="R123" s="37">
        <v>18</v>
      </c>
      <c r="S123" s="33" t="s">
        <v>157</v>
      </c>
      <c r="AB123" s="2" t="e">
        <f>VLOOKUP(A123,[3]TDSheet!$A:$B,2,0)</f>
        <v>#N/A</v>
      </c>
    </row>
    <row r="124" spans="1:28" ht="11.45" customHeight="1" x14ac:dyDescent="0.2">
      <c r="A124" s="36" t="s">
        <v>141</v>
      </c>
      <c r="R124" s="37">
        <v>12</v>
      </c>
      <c r="S124" s="33" t="s">
        <v>158</v>
      </c>
      <c r="AB124" s="2" t="e">
        <f>VLOOKUP(A124,[3]TDSheet!$A:$B,2,0)</f>
        <v>#N/A</v>
      </c>
    </row>
    <row r="125" spans="1:28" ht="11.45" customHeight="1" x14ac:dyDescent="0.2">
      <c r="A125" s="36" t="s">
        <v>142</v>
      </c>
      <c r="R125" s="37">
        <v>14</v>
      </c>
      <c r="S125" s="33" t="s">
        <v>160</v>
      </c>
      <c r="AB125" s="2" t="e">
        <f>VLOOKUP(A125,[3]TDSheet!$A:$B,2,0)</f>
        <v>#N/A</v>
      </c>
    </row>
    <row r="126" spans="1:28" ht="11.45" customHeight="1" x14ac:dyDescent="0.2">
      <c r="A126" s="36" t="s">
        <v>143</v>
      </c>
      <c r="R126" s="37">
        <v>20</v>
      </c>
      <c r="S126" s="33" t="s">
        <v>162</v>
      </c>
      <c r="AB126" s="2" t="e">
        <f>VLOOKUP(A126,[3]TDSheet!$A:$B,2,0)</f>
        <v>#N/A</v>
      </c>
    </row>
    <row r="127" spans="1:28" ht="11.45" customHeight="1" x14ac:dyDescent="0.2">
      <c r="A127" s="36" t="s">
        <v>144</v>
      </c>
      <c r="R127" s="37">
        <v>16</v>
      </c>
      <c r="S127" s="33" t="s">
        <v>164</v>
      </c>
      <c r="AB127" s="2" t="e">
        <f>VLOOKUP(A127,[3]TDSheet!$A:$B,2,0)</f>
        <v>#N/A</v>
      </c>
    </row>
  </sheetData>
  <autoFilter ref="A3:Z127" xr:uid="{D0B14A8D-310F-4DBF-A219-168D72B64798}"/>
  <mergeCells count="1">
    <mergeCell ref="P4:Q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2023-12-21T08:06:38Z</dcterms:created>
  <dcterms:modified xsi:type="dcterms:W3CDTF">2023-12-26T08:16:52Z</dcterms:modified>
</cp:coreProperties>
</file>