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0,12,23 КИ\"/>
    </mc:Choice>
  </mc:AlternateContent>
  <xr:revisionPtr revIDLastSave="0" documentId="13_ncr:1_{8EE0AFC1-07EA-4F36-B195-834E4FCAE81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3" i="1" l="1"/>
  <c r="AA6" i="1"/>
  <c r="Q5" i="1"/>
  <c r="Z73" i="1" l="1"/>
  <c r="Z6" i="1"/>
  <c r="P5" i="1"/>
  <c r="N7" i="1" l="1"/>
  <c r="N8" i="1"/>
  <c r="N9" i="1"/>
  <c r="N10" i="1"/>
  <c r="N11" i="1"/>
  <c r="T11" i="1" s="1"/>
  <c r="N12" i="1"/>
  <c r="T12" i="1" s="1"/>
  <c r="N13" i="1"/>
  <c r="N14" i="1"/>
  <c r="N15" i="1"/>
  <c r="T15" i="1" s="1"/>
  <c r="N16" i="1"/>
  <c r="N17" i="1"/>
  <c r="T17" i="1" s="1"/>
  <c r="N18" i="1"/>
  <c r="T18" i="1" s="1"/>
  <c r="N19" i="1"/>
  <c r="T19" i="1" s="1"/>
  <c r="N20" i="1"/>
  <c r="T20" i="1" s="1"/>
  <c r="N21" i="1"/>
  <c r="N22" i="1"/>
  <c r="N23" i="1"/>
  <c r="N24" i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N32" i="1"/>
  <c r="N33" i="1"/>
  <c r="N34" i="1"/>
  <c r="N35" i="1"/>
  <c r="T35" i="1" s="1"/>
  <c r="N36" i="1"/>
  <c r="N37" i="1"/>
  <c r="N38" i="1"/>
  <c r="T38" i="1" s="1"/>
  <c r="N39" i="1"/>
  <c r="N40" i="1"/>
  <c r="N41" i="1"/>
  <c r="T41" i="1" s="1"/>
  <c r="N42" i="1"/>
  <c r="T42" i="1" s="1"/>
  <c r="N43" i="1"/>
  <c r="N44" i="1"/>
  <c r="N45" i="1"/>
  <c r="T45" i="1" s="1"/>
  <c r="N46" i="1"/>
  <c r="T46" i="1" s="1"/>
  <c r="N47" i="1"/>
  <c r="T47" i="1" s="1"/>
  <c r="N48" i="1"/>
  <c r="T48" i="1" s="1"/>
  <c r="N49" i="1"/>
  <c r="T49" i="1" s="1"/>
  <c r="N50" i="1"/>
  <c r="N51" i="1"/>
  <c r="N52" i="1"/>
  <c r="T52" i="1" s="1"/>
  <c r="N53" i="1"/>
  <c r="T53" i="1" s="1"/>
  <c r="N54" i="1"/>
  <c r="N55" i="1"/>
  <c r="N56" i="1"/>
  <c r="N57" i="1"/>
  <c r="T57" i="1" s="1"/>
  <c r="N58" i="1"/>
  <c r="T58" i="1" s="1"/>
  <c r="N59" i="1"/>
  <c r="T59" i="1" s="1"/>
  <c r="N60" i="1"/>
  <c r="N61" i="1"/>
  <c r="N62" i="1"/>
  <c r="N63" i="1"/>
  <c r="N64" i="1"/>
  <c r="T64" i="1" s="1"/>
  <c r="N65" i="1"/>
  <c r="T65" i="1" s="1"/>
  <c r="N66" i="1"/>
  <c r="N67" i="1"/>
  <c r="N68" i="1"/>
  <c r="N69" i="1"/>
  <c r="T69" i="1" s="1"/>
  <c r="N70" i="1"/>
  <c r="T70" i="1" s="1"/>
  <c r="N71" i="1"/>
  <c r="N72" i="1"/>
  <c r="N73" i="1"/>
  <c r="T73" i="1" s="1"/>
  <c r="N74" i="1"/>
  <c r="T74" i="1" s="1"/>
  <c r="N75" i="1"/>
  <c r="T75" i="1" s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N84" i="1"/>
  <c r="N85" i="1"/>
  <c r="T85" i="1" s="1"/>
  <c r="N86" i="1"/>
  <c r="N87" i="1"/>
  <c r="N88" i="1"/>
  <c r="N89" i="1"/>
  <c r="T89" i="1" s="1"/>
  <c r="N90" i="1"/>
  <c r="T90" i="1" s="1"/>
  <c r="N91" i="1"/>
  <c r="N92" i="1"/>
  <c r="T92" i="1" s="1"/>
  <c r="N93" i="1"/>
  <c r="T93" i="1" s="1"/>
  <c r="N94" i="1"/>
  <c r="T94" i="1" s="1"/>
  <c r="N95" i="1"/>
  <c r="T95" i="1" s="1"/>
  <c r="N96" i="1"/>
  <c r="N97" i="1"/>
  <c r="N98" i="1"/>
  <c r="T98" i="1" s="1"/>
  <c r="N99" i="1"/>
  <c r="N100" i="1"/>
  <c r="N101" i="1"/>
  <c r="N102" i="1"/>
  <c r="T102" i="1" s="1"/>
  <c r="N103" i="1"/>
  <c r="N104" i="1"/>
  <c r="N105" i="1"/>
  <c r="N106" i="1"/>
  <c r="N107" i="1"/>
  <c r="T107" i="1" s="1"/>
  <c r="N108" i="1"/>
  <c r="T108" i="1" s="1"/>
  <c r="N109" i="1"/>
  <c r="T109" i="1" s="1"/>
  <c r="N110" i="1"/>
  <c r="T110" i="1" s="1"/>
  <c r="N6" i="1"/>
  <c r="T6" i="1" s="1"/>
  <c r="O109" i="1" l="1"/>
  <c r="U107" i="1"/>
  <c r="O95" i="1"/>
  <c r="U93" i="1"/>
  <c r="O89" i="1"/>
  <c r="O85" i="1"/>
  <c r="O77" i="1"/>
  <c r="O65" i="1"/>
  <c r="O49" i="1"/>
  <c r="O47" i="1"/>
  <c r="O45" i="1"/>
  <c r="O41" i="1"/>
  <c r="O35" i="1"/>
  <c r="O25" i="1"/>
  <c r="O19" i="1"/>
  <c r="U110" i="1"/>
  <c r="U108" i="1"/>
  <c r="U102" i="1"/>
  <c r="U98" i="1"/>
  <c r="U94" i="1"/>
  <c r="U92" i="1"/>
  <c r="O90" i="1"/>
  <c r="U74" i="1"/>
  <c r="U64" i="1"/>
  <c r="O58" i="1"/>
  <c r="O52" i="1"/>
  <c r="U48" i="1"/>
  <c r="O46" i="1"/>
  <c r="U42" i="1"/>
  <c r="O38" i="1"/>
  <c r="O30" i="1"/>
  <c r="O28" i="1"/>
  <c r="U20" i="1"/>
  <c r="O94" i="1"/>
  <c r="O108" i="1"/>
  <c r="O48" i="1"/>
  <c r="O42" i="1"/>
  <c r="U28" i="1"/>
  <c r="O74" i="1"/>
  <c r="O20" i="1"/>
  <c r="U78" i="1"/>
  <c r="U46" i="1"/>
  <c r="U12" i="1"/>
  <c r="O98" i="1"/>
  <c r="U82" i="1"/>
  <c r="U52" i="1"/>
  <c r="U38" i="1"/>
  <c r="U109" i="1"/>
  <c r="U95" i="1"/>
  <c r="U90" i="1"/>
  <c r="U80" i="1"/>
  <c r="U76" i="1"/>
  <c r="U70" i="1"/>
  <c r="U58" i="1"/>
  <c r="U30" i="1"/>
  <c r="U26" i="1"/>
  <c r="U18" i="1"/>
  <c r="O64" i="1"/>
  <c r="O102" i="1"/>
  <c r="U6" i="1"/>
  <c r="U89" i="1"/>
  <c r="U85" i="1"/>
  <c r="U81" i="1"/>
  <c r="U79" i="1"/>
  <c r="U77" i="1"/>
  <c r="U75" i="1"/>
  <c r="U73" i="1"/>
  <c r="U69" i="1"/>
  <c r="U65" i="1"/>
  <c r="U59" i="1"/>
  <c r="U57" i="1"/>
  <c r="U53" i="1"/>
  <c r="U49" i="1"/>
  <c r="U47" i="1"/>
  <c r="U45" i="1"/>
  <c r="U41" i="1"/>
  <c r="U35" i="1"/>
  <c r="U29" i="1"/>
  <c r="U27" i="1"/>
  <c r="U25" i="1"/>
  <c r="U19" i="1"/>
  <c r="U17" i="1"/>
  <c r="U15" i="1"/>
  <c r="U11" i="1"/>
  <c r="K69" i="1"/>
  <c r="K107" i="1"/>
  <c r="G5" i="1"/>
  <c r="F5" i="1"/>
  <c r="J7" i="1" l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8" i="1"/>
  <c r="K108" i="1" s="1"/>
  <c r="J109" i="1"/>
  <c r="K109" i="1" s="1"/>
  <c r="J110" i="1"/>
  <c r="K110" i="1" s="1"/>
  <c r="J6" i="1"/>
  <c r="K6" i="1" s="1"/>
  <c r="L7" i="1"/>
  <c r="T7" i="1" s="1"/>
  <c r="L8" i="1"/>
  <c r="T8" i="1" s="1"/>
  <c r="L9" i="1"/>
  <c r="T9" i="1" s="1"/>
  <c r="L10" i="1"/>
  <c r="T10" i="1" s="1"/>
  <c r="L13" i="1"/>
  <c r="T13" i="1" s="1"/>
  <c r="L14" i="1"/>
  <c r="T14" i="1" s="1"/>
  <c r="L16" i="1"/>
  <c r="T16" i="1" s="1"/>
  <c r="L21" i="1"/>
  <c r="T21" i="1" s="1"/>
  <c r="L22" i="1"/>
  <c r="T22" i="1" s="1"/>
  <c r="L23" i="1"/>
  <c r="T23" i="1" s="1"/>
  <c r="L24" i="1"/>
  <c r="T24" i="1" s="1"/>
  <c r="L31" i="1"/>
  <c r="T31" i="1" s="1"/>
  <c r="L32" i="1"/>
  <c r="T32" i="1" s="1"/>
  <c r="L33" i="1"/>
  <c r="T33" i="1" s="1"/>
  <c r="L34" i="1"/>
  <c r="M34" i="1"/>
  <c r="L36" i="1"/>
  <c r="T36" i="1" s="1"/>
  <c r="L37" i="1"/>
  <c r="M37" i="1"/>
  <c r="L39" i="1"/>
  <c r="M39" i="1"/>
  <c r="L40" i="1"/>
  <c r="M40" i="1"/>
  <c r="L43" i="1"/>
  <c r="M43" i="1"/>
  <c r="L44" i="1"/>
  <c r="M44" i="1"/>
  <c r="L50" i="1"/>
  <c r="T50" i="1" s="1"/>
  <c r="L51" i="1"/>
  <c r="M51" i="1"/>
  <c r="L54" i="1"/>
  <c r="T54" i="1" s="1"/>
  <c r="L55" i="1"/>
  <c r="M55" i="1"/>
  <c r="L56" i="1"/>
  <c r="T56" i="1" s="1"/>
  <c r="L60" i="1"/>
  <c r="T60" i="1" s="1"/>
  <c r="L61" i="1"/>
  <c r="T61" i="1" s="1"/>
  <c r="L62" i="1"/>
  <c r="T62" i="1" s="1"/>
  <c r="L63" i="1"/>
  <c r="T63" i="1" s="1"/>
  <c r="L66" i="1"/>
  <c r="T66" i="1" s="1"/>
  <c r="L67" i="1"/>
  <c r="T67" i="1" s="1"/>
  <c r="L68" i="1"/>
  <c r="T68" i="1" s="1"/>
  <c r="L71" i="1"/>
  <c r="T71" i="1" s="1"/>
  <c r="L72" i="1"/>
  <c r="T72" i="1" s="1"/>
  <c r="L83" i="1"/>
  <c r="T83" i="1" s="1"/>
  <c r="L84" i="1"/>
  <c r="T84" i="1" s="1"/>
  <c r="L86" i="1"/>
  <c r="T86" i="1" s="1"/>
  <c r="L87" i="1"/>
  <c r="T87" i="1" s="1"/>
  <c r="L88" i="1"/>
  <c r="T88" i="1" s="1"/>
  <c r="L91" i="1"/>
  <c r="T91" i="1" s="1"/>
  <c r="L96" i="1"/>
  <c r="T96" i="1" s="1"/>
  <c r="L97" i="1"/>
  <c r="T97" i="1" s="1"/>
  <c r="L99" i="1"/>
  <c r="T99" i="1" s="1"/>
  <c r="L100" i="1"/>
  <c r="T100" i="1" s="1"/>
  <c r="L101" i="1"/>
  <c r="T101" i="1" s="1"/>
  <c r="L103" i="1"/>
  <c r="T103" i="1" s="1"/>
  <c r="L104" i="1"/>
  <c r="T104" i="1" s="1"/>
  <c r="L105" i="1"/>
  <c r="T105" i="1" s="1"/>
  <c r="L106" i="1"/>
  <c r="T106" i="1" s="1"/>
  <c r="Y21" i="1"/>
  <c r="Y26" i="1"/>
  <c r="Y27" i="1"/>
  <c r="Y59" i="1"/>
  <c r="Y69" i="1"/>
  <c r="Y78" i="1"/>
  <c r="Y98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I6" i="1"/>
  <c r="C7" i="1"/>
  <c r="C27" i="1"/>
  <c r="C33" i="1"/>
  <c r="C36" i="1"/>
  <c r="C38" i="1"/>
  <c r="C39" i="1"/>
  <c r="C42" i="1"/>
  <c r="C43" i="1"/>
  <c r="C44" i="1"/>
  <c r="C58" i="1"/>
  <c r="C63" i="1"/>
  <c r="C64" i="1"/>
  <c r="C65" i="1"/>
  <c r="C66" i="1"/>
  <c r="C67" i="1"/>
  <c r="C68" i="1"/>
  <c r="C71" i="1"/>
  <c r="C82" i="1"/>
  <c r="C88" i="1"/>
  <c r="C89" i="1"/>
  <c r="C90" i="1"/>
  <c r="C91" i="1"/>
  <c r="R5" i="1"/>
  <c r="N5" i="1"/>
  <c r="K5" i="1"/>
  <c r="Z110" i="1" l="1"/>
  <c r="AA110" i="1"/>
  <c r="Z109" i="1"/>
  <c r="AA109" i="1"/>
  <c r="Z108" i="1"/>
  <c r="AA108" i="1"/>
  <c r="Z107" i="1"/>
  <c r="AA107" i="1"/>
  <c r="Z106" i="1"/>
  <c r="AA106" i="1"/>
  <c r="Z105" i="1"/>
  <c r="AA105" i="1"/>
  <c r="Z104" i="1"/>
  <c r="AA104" i="1"/>
  <c r="Z103" i="1"/>
  <c r="AA103" i="1"/>
  <c r="Z102" i="1"/>
  <c r="AA102" i="1"/>
  <c r="Z101" i="1"/>
  <c r="AA101" i="1"/>
  <c r="Z100" i="1"/>
  <c r="AA100" i="1"/>
  <c r="Z99" i="1"/>
  <c r="AA99" i="1"/>
  <c r="Z98" i="1"/>
  <c r="AA98" i="1"/>
  <c r="Z97" i="1"/>
  <c r="AA97" i="1"/>
  <c r="Z96" i="1"/>
  <c r="AA96" i="1"/>
  <c r="Z95" i="1"/>
  <c r="AA95" i="1"/>
  <c r="Z94" i="1"/>
  <c r="AA94" i="1"/>
  <c r="Z93" i="1"/>
  <c r="AA93" i="1"/>
  <c r="Z92" i="1"/>
  <c r="AA92" i="1"/>
  <c r="Z91" i="1"/>
  <c r="AA91" i="1"/>
  <c r="Z90" i="1"/>
  <c r="AA90" i="1"/>
  <c r="Z89" i="1"/>
  <c r="AA89" i="1"/>
  <c r="Z88" i="1"/>
  <c r="AA88" i="1"/>
  <c r="Z87" i="1"/>
  <c r="AA87" i="1"/>
  <c r="Z86" i="1"/>
  <c r="AA86" i="1"/>
  <c r="Z85" i="1"/>
  <c r="AA85" i="1"/>
  <c r="Z84" i="1"/>
  <c r="AA84" i="1"/>
  <c r="Z83" i="1"/>
  <c r="AA83" i="1"/>
  <c r="Z82" i="1"/>
  <c r="AA82" i="1"/>
  <c r="Z81" i="1"/>
  <c r="AA81" i="1"/>
  <c r="Z80" i="1"/>
  <c r="AA80" i="1"/>
  <c r="Z79" i="1"/>
  <c r="AA79" i="1"/>
  <c r="Z78" i="1"/>
  <c r="AA78" i="1"/>
  <c r="Z77" i="1"/>
  <c r="AA77" i="1"/>
  <c r="Z76" i="1"/>
  <c r="AA76" i="1"/>
  <c r="Z75" i="1"/>
  <c r="AA75" i="1"/>
  <c r="Z74" i="1"/>
  <c r="AA74" i="1"/>
  <c r="Z32" i="1"/>
  <c r="AA32" i="1"/>
  <c r="Z31" i="1"/>
  <c r="AA31" i="1"/>
  <c r="Z30" i="1"/>
  <c r="AA30" i="1"/>
  <c r="Z29" i="1"/>
  <c r="AA29" i="1"/>
  <c r="Z28" i="1"/>
  <c r="AA28" i="1"/>
  <c r="Z27" i="1"/>
  <c r="AA27" i="1"/>
  <c r="Z26" i="1"/>
  <c r="AA26" i="1"/>
  <c r="Z25" i="1"/>
  <c r="AA25" i="1"/>
  <c r="Z24" i="1"/>
  <c r="AA24" i="1"/>
  <c r="Z23" i="1"/>
  <c r="AA23" i="1"/>
  <c r="Z22" i="1"/>
  <c r="AA22" i="1"/>
  <c r="Z21" i="1"/>
  <c r="AA21" i="1"/>
  <c r="Z20" i="1"/>
  <c r="AA20" i="1"/>
  <c r="Z19" i="1"/>
  <c r="AA19" i="1"/>
  <c r="Z18" i="1"/>
  <c r="AA18" i="1"/>
  <c r="Z17" i="1"/>
  <c r="AA17" i="1"/>
  <c r="Z16" i="1"/>
  <c r="AA16" i="1"/>
  <c r="Z15" i="1"/>
  <c r="AA15" i="1"/>
  <c r="Z14" i="1"/>
  <c r="AA14" i="1"/>
  <c r="Z13" i="1"/>
  <c r="AA13" i="1"/>
  <c r="Z12" i="1"/>
  <c r="AA12" i="1"/>
  <c r="Z11" i="1"/>
  <c r="AA11" i="1"/>
  <c r="Z10" i="1"/>
  <c r="AA10" i="1"/>
  <c r="Z9" i="1"/>
  <c r="AA9" i="1"/>
  <c r="Z8" i="1"/>
  <c r="AA8" i="1"/>
  <c r="Z7" i="1"/>
  <c r="AA7" i="1"/>
  <c r="T51" i="1"/>
  <c r="T34" i="1"/>
  <c r="Z72" i="1"/>
  <c r="AA72" i="1"/>
  <c r="Z71" i="1"/>
  <c r="AA71" i="1"/>
  <c r="Z70" i="1"/>
  <c r="AA70" i="1"/>
  <c r="Z69" i="1"/>
  <c r="AA69" i="1"/>
  <c r="Z68" i="1"/>
  <c r="AA68" i="1"/>
  <c r="Z67" i="1"/>
  <c r="AA67" i="1"/>
  <c r="Z66" i="1"/>
  <c r="AA66" i="1"/>
  <c r="Z65" i="1"/>
  <c r="AA65" i="1"/>
  <c r="Z64" i="1"/>
  <c r="AA64" i="1"/>
  <c r="Z63" i="1"/>
  <c r="AA63" i="1"/>
  <c r="Z62" i="1"/>
  <c r="AA62" i="1"/>
  <c r="Z61" i="1"/>
  <c r="AA61" i="1"/>
  <c r="Z60" i="1"/>
  <c r="AA60" i="1"/>
  <c r="Z59" i="1"/>
  <c r="AA59" i="1"/>
  <c r="Z58" i="1"/>
  <c r="AA58" i="1"/>
  <c r="Z57" i="1"/>
  <c r="AA57" i="1"/>
  <c r="Z56" i="1"/>
  <c r="AA56" i="1"/>
  <c r="Z55" i="1"/>
  <c r="AA55" i="1"/>
  <c r="Z54" i="1"/>
  <c r="AA54" i="1"/>
  <c r="Z53" i="1"/>
  <c r="AA53" i="1"/>
  <c r="Z52" i="1"/>
  <c r="AA52" i="1"/>
  <c r="Z51" i="1"/>
  <c r="AA51" i="1"/>
  <c r="Z50" i="1"/>
  <c r="AA50" i="1"/>
  <c r="Z49" i="1"/>
  <c r="AA49" i="1"/>
  <c r="Z48" i="1"/>
  <c r="AA48" i="1"/>
  <c r="Z47" i="1"/>
  <c r="AA47" i="1"/>
  <c r="Z46" i="1"/>
  <c r="AA46" i="1"/>
  <c r="Z45" i="1"/>
  <c r="AA45" i="1"/>
  <c r="Z44" i="1"/>
  <c r="AA44" i="1"/>
  <c r="Z43" i="1"/>
  <c r="AA43" i="1"/>
  <c r="Z42" i="1"/>
  <c r="AA42" i="1"/>
  <c r="Z41" i="1"/>
  <c r="AA41" i="1"/>
  <c r="Z40" i="1"/>
  <c r="AA40" i="1"/>
  <c r="Z39" i="1"/>
  <c r="AA39" i="1"/>
  <c r="Z38" i="1"/>
  <c r="AA38" i="1"/>
  <c r="Z37" i="1"/>
  <c r="AA37" i="1"/>
  <c r="Z36" i="1"/>
  <c r="AA36" i="1"/>
  <c r="Z35" i="1"/>
  <c r="AA35" i="1"/>
  <c r="Z34" i="1"/>
  <c r="AA34" i="1"/>
  <c r="Z33" i="1"/>
  <c r="AA33" i="1"/>
  <c r="T55" i="1"/>
  <c r="T44" i="1"/>
  <c r="T43" i="1"/>
  <c r="T40" i="1"/>
  <c r="T39" i="1"/>
  <c r="T37" i="1"/>
  <c r="O105" i="1"/>
  <c r="O103" i="1"/>
  <c r="O100" i="1"/>
  <c r="O91" i="1"/>
  <c r="O87" i="1"/>
  <c r="O84" i="1"/>
  <c r="O72" i="1"/>
  <c r="O68" i="1"/>
  <c r="O66" i="1"/>
  <c r="O60" i="1"/>
  <c r="O36" i="1"/>
  <c r="O24" i="1"/>
  <c r="O22" i="1"/>
  <c r="O13" i="1"/>
  <c r="O9" i="1"/>
  <c r="O106" i="1"/>
  <c r="O104" i="1"/>
  <c r="O101" i="1"/>
  <c r="O99" i="1"/>
  <c r="O96" i="1"/>
  <c r="O88" i="1"/>
  <c r="O86" i="1"/>
  <c r="O71" i="1"/>
  <c r="O67" i="1"/>
  <c r="O63" i="1"/>
  <c r="O61" i="1"/>
  <c r="O56" i="1"/>
  <c r="O50" i="1"/>
  <c r="O33" i="1"/>
  <c r="O31" i="1"/>
  <c r="O23" i="1"/>
  <c r="O14" i="1"/>
  <c r="O10" i="1"/>
  <c r="O8" i="1"/>
  <c r="O51" i="1"/>
  <c r="O34" i="1"/>
  <c r="O55" i="1"/>
  <c r="O44" i="1"/>
  <c r="O43" i="1"/>
  <c r="O40" i="1"/>
  <c r="O39" i="1"/>
  <c r="O37" i="1"/>
  <c r="U105" i="1"/>
  <c r="U103" i="1"/>
  <c r="U100" i="1"/>
  <c r="U97" i="1"/>
  <c r="U91" i="1"/>
  <c r="U87" i="1"/>
  <c r="U84" i="1"/>
  <c r="U72" i="1"/>
  <c r="U68" i="1"/>
  <c r="U66" i="1"/>
  <c r="U62" i="1"/>
  <c r="U60" i="1"/>
  <c r="U54" i="1"/>
  <c r="U51" i="1"/>
  <c r="U36" i="1"/>
  <c r="U34" i="1"/>
  <c r="U32" i="1"/>
  <c r="U24" i="1"/>
  <c r="U22" i="1"/>
  <c r="U16" i="1"/>
  <c r="U13" i="1"/>
  <c r="U9" i="1"/>
  <c r="U7" i="1"/>
  <c r="O7" i="1"/>
  <c r="U106" i="1"/>
  <c r="U104" i="1"/>
  <c r="U101" i="1"/>
  <c r="U99" i="1"/>
  <c r="U96" i="1"/>
  <c r="U88" i="1"/>
  <c r="U86" i="1"/>
  <c r="U83" i="1"/>
  <c r="U71" i="1"/>
  <c r="U67" i="1"/>
  <c r="U63" i="1"/>
  <c r="U61" i="1"/>
  <c r="U56" i="1"/>
  <c r="U55" i="1"/>
  <c r="U50" i="1"/>
  <c r="U44" i="1"/>
  <c r="U43" i="1"/>
  <c r="U40" i="1"/>
  <c r="U39" i="1"/>
  <c r="U37" i="1"/>
  <c r="U33" i="1"/>
  <c r="U31" i="1"/>
  <c r="U23" i="1"/>
  <c r="U21" i="1"/>
  <c r="U14" i="1"/>
  <c r="U10" i="1"/>
  <c r="U8" i="1"/>
  <c r="L5" i="1"/>
  <c r="M5" i="1"/>
  <c r="J5" i="1"/>
  <c r="X5" i="1"/>
  <c r="V5" i="1"/>
  <c r="W5" i="1"/>
  <c r="AA5" i="1" l="1"/>
  <c r="Z5" i="1"/>
  <c r="O5" i="1"/>
</calcChain>
</file>

<file path=xl/sharedStrings.xml><?xml version="1.0" encoding="utf-8"?>
<sst xmlns="http://schemas.openxmlformats.org/spreadsheetml/2006/main" count="265" uniqueCount="140">
  <si>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</si>
  <si>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</si>
  <si>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</si>
  <si>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</si>
  <si>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</si>
  <si>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</si>
  <si>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</si>
  <si>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</si>
  <si>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</si>
  <si>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</si>
  <si>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</si>
  <si>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</si>
  <si>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</si>
  <si>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</si>
  <si>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</si>
  <si>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</si>
  <si>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</si>
  <si>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</si>
  <si>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</si>
  <si>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</si>
  <si>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</si>
  <si>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</si>
  <si>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</si>
  <si>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</si>
  <si>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</si>
  <si>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</si>
  <si>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</si>
  <si>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</si>
  <si>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</si>
  <si>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</si>
  <si>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</si>
  <si>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</si>
  <si>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</si>
  <si>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</si>
  <si>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</si>
  <si>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</si>
  <si>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</si>
  <si>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</si>
  <si>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</si>
  <si>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</si>
  <si>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</si>
  <si>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</si>
  <si>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</si>
  <si>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</si>
  <si>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</si>
  <si>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</si>
  <si>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</si>
  <si>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</si>
  <si>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</si>
  <si>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</si>
  <si>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</si>
  <si>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</si>
  <si>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</si>
  <si>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</si>
  <si>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</si>
  <si>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</si>
  <si>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</si>
  <si>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</si>
  <si>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</si>
  <si>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</si>
  <si>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</si>
  <si>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</si>
  <si>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</si>
  <si>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</si>
  <si>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</si>
  <si>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</si>
  <si>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</si>
  <si>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</si>
  <si>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</si>
  <si>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</si>
  <si>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</si>
  <si>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</si>
  <si>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</si>
  <si>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</si>
  <si>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</si>
  <si>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</si>
  <si>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</si>
  <si>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</si>
  <si>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</si>
  <si>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</si>
  <si>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</si>
  <si>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</si>
  <si>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</si>
  <si>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</si>
  <si>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</si>
  <si>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</si>
  <si>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</si>
  <si>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</si>
  <si>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</si>
  <si>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</si>
  <si>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</si>
  <si>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</si>
  <si>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</si>
  <si>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</si>
  <si>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</si>
  <si>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</si>
  <si>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</si>
  <si>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</si>
  <si>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</si>
  <si>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</si>
  <si>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</si>
  <si>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</si>
  <si>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</si>
  <si>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</si>
  <si>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</si>
  <si>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</si>
  <si>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</si>
  <si>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</si>
  <si>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</si>
  <si>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</si>
  <si>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</si>
  <si>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</si>
  <si>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</si>
  <si>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</si>
  <si>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</si>
  <si>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</si>
  <si>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</si>
  <si>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</si>
  <si>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</si>
  <si>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</si>
  <si>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</si>
  <si>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</si>
  <si>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</si>
  <si>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22,11</t>
  </si>
  <si>
    <t>ср 06,12</t>
  </si>
  <si>
    <t>коментарий</t>
  </si>
  <si>
    <t>вес</t>
  </si>
  <si>
    <t>в дороге</t>
  </si>
  <si>
    <t>от филиала</t>
  </si>
  <si>
    <t>комментарий филиала</t>
  </si>
  <si>
    <t>ср 13,12</t>
  </si>
  <si>
    <t>АКЦИЯ</t>
  </si>
  <si>
    <t>необходимо продавать</t>
  </si>
  <si>
    <t>не пользуются спросом в предпраздничные продажи</t>
  </si>
  <si>
    <t>ценапада на эту позицию нет</t>
  </si>
  <si>
    <t>большой приход, не пользуются спросом в предпраздничныепродажи</t>
  </si>
  <si>
    <t>большие остатки, не пользуются спросом в предпраздничные продажи</t>
  </si>
  <si>
    <t>усредн.</t>
  </si>
  <si>
    <t>пл0,5</t>
  </si>
  <si>
    <t>пл0,7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</si>
</sst>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  <xf numFmtId="164" fontId="0" fillId="3" borderId="0" xfId="0" applyNumberFormat="1" applyFill="1" applyAlignment="1"/>
    <xf numFmtId="164" fontId="4" fillId="5" borderId="8" xfId="0" applyNumberFormat="1" applyFont="1" applyFill="1" applyBorder="1" applyAlignment="1">
      <alignment horizontal="right" vertical="top"/>
    </xf>
    <xf numFmtId="164" fontId="0" fillId="0" borderId="9" xfId="0" applyNumberFormat="1" applyBorder="1" applyAlignment="1"/>
    <xf numFmtId="164" fontId="4" fillId="5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5" fontId="0" fillId="9" borderId="0" xfId="0" applyNumberFormat="1" applyFill="1" applyAlignment="1"/>
    <xf numFmtId="164" fontId="2" fillId="3" borderId="0" xfId="0" applyNumberFormat="1" applyFont="1" applyFill="1" applyAlignment="1"/>
    <xf numFmtId="164" fontId="0" fillId="0" borderId="0" xfId="0" applyNumberFormat="1" applyBorder="1"/>
    <xf numFmtId="164" fontId="4" fillId="5" borderId="12" xfId="0" applyNumberFormat="1" applyFont="1" applyFill="1" applyBorder="1" applyAlignment="1">
      <alignment horizontal="right" vertical="top"/>
    </xf>
    <xf numFmtId="164" fontId="0" fillId="0" borderId="12" xfId="0" applyNumberFormat="1" applyBorder="1" applyAlignment="1"/>
    <xf numFmtId="164" fontId="2" fillId="0" borderId="7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 1</v>
          </cell>
          <cell r="R3" t="str">
            <v>заказ 2</v>
          </cell>
          <cell r="S3" t="str">
            <v>заказ</v>
          </cell>
          <cell r="U3" t="str">
            <v>кон ост</v>
          </cell>
          <cell r="V3" t="str">
            <v>опт</v>
          </cell>
          <cell r="W3" t="str">
            <v>ср 15,11</v>
          </cell>
          <cell r="X3" t="str">
            <v>ср 22,11</v>
          </cell>
          <cell r="Y3" t="str">
            <v>ср 06,12</v>
          </cell>
          <cell r="Z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>
            <v>2</v>
          </cell>
          <cell r="R4">
            <v>1</v>
          </cell>
          <cell r="S4" t="str">
            <v>от филиала</v>
          </cell>
          <cell r="T4" t="str">
            <v>комментарий филиала</v>
          </cell>
        </row>
        <row r="5">
          <cell r="F5">
            <v>23591.133000000005</v>
          </cell>
          <cell r="G5">
            <v>38452.75299999999</v>
          </cell>
          <cell r="J5">
            <v>23619.961000000007</v>
          </cell>
          <cell r="K5">
            <v>-28.828000000000046</v>
          </cell>
          <cell r="L5">
            <v>0</v>
          </cell>
          <cell r="M5">
            <v>0</v>
          </cell>
          <cell r="N5">
            <v>4718.2265999999991</v>
          </cell>
          <cell r="O5">
            <v>13987.99</v>
          </cell>
          <cell r="P5">
            <v>16074.123800000001</v>
          </cell>
          <cell r="Q5">
            <v>11274.123800000001</v>
          </cell>
          <cell r="R5">
            <v>4800</v>
          </cell>
          <cell r="S5">
            <v>15810</v>
          </cell>
          <cell r="W5">
            <v>4304.0946000000004</v>
          </cell>
          <cell r="X5">
            <v>4383.7949999999992</v>
          </cell>
          <cell r="Y5">
            <v>4368.7952000000014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1650.556</v>
          </cell>
          <cell r="F6">
            <v>690.40300000000002</v>
          </cell>
          <cell r="G6">
            <v>902.89099999999996</v>
          </cell>
          <cell r="H6">
            <v>1</v>
          </cell>
          <cell r="I6">
            <v>50</v>
          </cell>
          <cell r="J6">
            <v>660.81299999999999</v>
          </cell>
          <cell r="K6">
            <v>29.590000000000032</v>
          </cell>
          <cell r="N6">
            <v>138.0806</v>
          </cell>
          <cell r="O6">
            <v>615.99560000000008</v>
          </cell>
          <cell r="P6">
            <v>800</v>
          </cell>
          <cell r="Q6">
            <v>800</v>
          </cell>
          <cell r="S6">
            <v>1000</v>
          </cell>
          <cell r="T6" t="str">
            <v>в предпраздничные продажи вареные колбасы пользуются особым спросом</v>
          </cell>
          <cell r="U6">
            <v>12.332586909384808</v>
          </cell>
          <cell r="V6">
            <v>6.5388693270452176</v>
          </cell>
          <cell r="W6">
            <v>125.03299999999999</v>
          </cell>
          <cell r="X6">
            <v>84.711399999999998</v>
          </cell>
          <cell r="Y6">
            <v>74.661599999999993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675.50800000000004</v>
          </cell>
          <cell r="E7">
            <v>105.41200000000001</v>
          </cell>
          <cell r="F7">
            <v>284.61599999999999</v>
          </cell>
          <cell r="G7">
            <v>463.26900000000001</v>
          </cell>
          <cell r="H7">
            <v>1</v>
          </cell>
          <cell r="I7">
            <v>45</v>
          </cell>
          <cell r="J7">
            <v>275.95</v>
          </cell>
          <cell r="K7">
            <v>8.6659999999999968</v>
          </cell>
          <cell r="N7">
            <v>56.923199999999994</v>
          </cell>
          <cell r="O7">
            <v>162.88619999999992</v>
          </cell>
          <cell r="P7">
            <v>162.88619999999992</v>
          </cell>
          <cell r="Q7">
            <v>162.88619999999992</v>
          </cell>
          <cell r="U7">
            <v>11</v>
          </cell>
          <cell r="V7">
            <v>8.1384918627202971</v>
          </cell>
          <cell r="W7">
            <v>65.842799999999997</v>
          </cell>
          <cell r="X7">
            <v>73.923599999999993</v>
          </cell>
          <cell r="Y7">
            <v>56.884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993.15800000000002</v>
          </cell>
          <cell r="F8">
            <v>370.57100000000003</v>
          </cell>
          <cell r="G8">
            <v>577.57899999999995</v>
          </cell>
          <cell r="H8">
            <v>1</v>
          </cell>
          <cell r="I8">
            <v>45</v>
          </cell>
          <cell r="J8">
            <v>352.15</v>
          </cell>
          <cell r="K8">
            <v>18.421000000000049</v>
          </cell>
          <cell r="N8">
            <v>74.114200000000011</v>
          </cell>
          <cell r="O8">
            <v>237.6772000000002</v>
          </cell>
          <cell r="P8">
            <v>237.6772000000002</v>
          </cell>
          <cell r="Q8">
            <v>237.6772000000002</v>
          </cell>
          <cell r="U8">
            <v>11</v>
          </cell>
          <cell r="V8">
            <v>7.793094980449089</v>
          </cell>
          <cell r="W8">
            <v>66.185400000000001</v>
          </cell>
          <cell r="X8">
            <v>81.973600000000005</v>
          </cell>
          <cell r="Y8">
            <v>62.695399999999992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504.21100000000001</v>
          </cell>
          <cell r="E9">
            <v>109.785</v>
          </cell>
          <cell r="F9">
            <v>232.11600000000001</v>
          </cell>
          <cell r="G9">
            <v>352.09</v>
          </cell>
          <cell r="H9">
            <v>1</v>
          </cell>
          <cell r="I9">
            <v>40</v>
          </cell>
          <cell r="J9">
            <v>244.3</v>
          </cell>
          <cell r="K9">
            <v>-12.183999999999997</v>
          </cell>
          <cell r="N9">
            <v>46.423200000000001</v>
          </cell>
          <cell r="O9">
            <v>158.56520000000006</v>
          </cell>
          <cell r="P9">
            <v>158.56520000000006</v>
          </cell>
          <cell r="Q9">
            <v>158.56520000000006</v>
          </cell>
          <cell r="U9">
            <v>11</v>
          </cell>
          <cell r="V9">
            <v>7.5843543745368684</v>
          </cell>
          <cell r="W9">
            <v>49.500399999999999</v>
          </cell>
          <cell r="X9">
            <v>46.609200000000001</v>
          </cell>
          <cell r="Y9">
            <v>44.805999999999997</v>
          </cell>
        </row>
        <row r="10">
          <cell r="A10" t="str">
            <v>022  Колбаса Вязанка со шпиком, вектор 0,5кг, ПОКОМ</v>
          </cell>
          <cell r="B10" t="str">
            <v>шт</v>
          </cell>
          <cell r="D10">
            <v>4</v>
          </cell>
          <cell r="E10">
            <v>36</v>
          </cell>
          <cell r="G10">
            <v>38</v>
          </cell>
          <cell r="H10">
            <v>0.5</v>
          </cell>
          <cell r="I10">
            <v>50</v>
          </cell>
          <cell r="J10">
            <v>12</v>
          </cell>
          <cell r="K10">
            <v>-12</v>
          </cell>
          <cell r="N10">
            <v>0</v>
          </cell>
          <cell r="P10">
            <v>0</v>
          </cell>
          <cell r="Q10">
            <v>0</v>
          </cell>
          <cell r="U10" t="e">
            <v>#DIV/0!</v>
          </cell>
          <cell r="V10" t="e">
            <v>#DIV/0!</v>
          </cell>
          <cell r="W10">
            <v>0</v>
          </cell>
          <cell r="X10">
            <v>0</v>
          </cell>
          <cell r="Y10">
            <v>4.2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42</v>
          </cell>
          <cell r="E11">
            <v>30</v>
          </cell>
          <cell r="F11">
            <v>38</v>
          </cell>
          <cell r="G11">
            <v>34</v>
          </cell>
          <cell r="H11">
            <v>0</v>
          </cell>
          <cell r="I11" t="e">
            <v>#N/A</v>
          </cell>
          <cell r="J11">
            <v>41</v>
          </cell>
          <cell r="K11">
            <v>-3</v>
          </cell>
          <cell r="N11">
            <v>7.6</v>
          </cell>
          <cell r="P11">
            <v>0</v>
          </cell>
          <cell r="Q11">
            <v>0</v>
          </cell>
          <cell r="U11">
            <v>4.4736842105263159</v>
          </cell>
          <cell r="V11">
            <v>4.4736842105263159</v>
          </cell>
          <cell r="W11">
            <v>0</v>
          </cell>
          <cell r="X11">
            <v>0</v>
          </cell>
          <cell r="Y11">
            <v>1.2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433</v>
          </cell>
          <cell r="E12">
            <v>72</v>
          </cell>
          <cell r="F12">
            <v>167</v>
          </cell>
          <cell r="G12">
            <v>296</v>
          </cell>
          <cell r="H12">
            <v>0.45</v>
          </cell>
          <cell r="I12">
            <v>45</v>
          </cell>
          <cell r="J12">
            <v>181</v>
          </cell>
          <cell r="K12">
            <v>-14</v>
          </cell>
          <cell r="N12">
            <v>33.4</v>
          </cell>
          <cell r="O12">
            <v>71.399999999999977</v>
          </cell>
          <cell r="P12">
            <v>71.399999999999977</v>
          </cell>
          <cell r="Q12">
            <v>71.399999999999977</v>
          </cell>
          <cell r="U12">
            <v>11</v>
          </cell>
          <cell r="V12">
            <v>8.8622754491017961</v>
          </cell>
          <cell r="W12">
            <v>41.8</v>
          </cell>
          <cell r="X12">
            <v>34.076000000000001</v>
          </cell>
          <cell r="Y12">
            <v>36.4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443</v>
          </cell>
          <cell r="E13">
            <v>42</v>
          </cell>
          <cell r="F13">
            <v>201</v>
          </cell>
          <cell r="G13">
            <v>232</v>
          </cell>
          <cell r="H13">
            <v>0.45</v>
          </cell>
          <cell r="I13">
            <v>45</v>
          </cell>
          <cell r="J13">
            <v>215</v>
          </cell>
          <cell r="K13">
            <v>-14</v>
          </cell>
          <cell r="N13">
            <v>40.200000000000003</v>
          </cell>
          <cell r="O13">
            <v>210.20000000000005</v>
          </cell>
          <cell r="P13">
            <v>95</v>
          </cell>
          <cell r="Q13">
            <v>95</v>
          </cell>
          <cell r="S13">
            <v>100</v>
          </cell>
          <cell r="T13" t="str">
            <v>слабые продажи сосисок в декабре</v>
          </cell>
          <cell r="U13">
            <v>8.1343283582089541</v>
          </cell>
          <cell r="V13">
            <v>5.7711442786069647</v>
          </cell>
          <cell r="W13">
            <v>47.6</v>
          </cell>
          <cell r="X13">
            <v>37.872399999999999</v>
          </cell>
          <cell r="Y13">
            <v>33.799999999999997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8</v>
          </cell>
          <cell r="E14">
            <v>30</v>
          </cell>
          <cell r="F14">
            <v>2</v>
          </cell>
          <cell r="G14">
            <v>36</v>
          </cell>
          <cell r="H14">
            <v>0</v>
          </cell>
          <cell r="I14" t="e">
            <v>#N/A</v>
          </cell>
          <cell r="J14">
            <v>2</v>
          </cell>
          <cell r="K14">
            <v>0</v>
          </cell>
          <cell r="N14">
            <v>0.4</v>
          </cell>
          <cell r="P14">
            <v>0</v>
          </cell>
          <cell r="Q14">
            <v>0</v>
          </cell>
          <cell r="U14">
            <v>90</v>
          </cell>
          <cell r="V14">
            <v>90</v>
          </cell>
          <cell r="W14">
            <v>0</v>
          </cell>
          <cell r="X14">
            <v>0</v>
          </cell>
          <cell r="Y14">
            <v>2.4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222</v>
          </cell>
          <cell r="E15">
            <v>30</v>
          </cell>
          <cell r="F15">
            <v>151</v>
          </cell>
          <cell r="G15">
            <v>101</v>
          </cell>
          <cell r="H15">
            <v>0.17</v>
          </cell>
          <cell r="I15">
            <v>180</v>
          </cell>
          <cell r="J15">
            <v>184</v>
          </cell>
          <cell r="K15">
            <v>-33</v>
          </cell>
          <cell r="N15">
            <v>30.2</v>
          </cell>
          <cell r="O15">
            <v>170.8</v>
          </cell>
          <cell r="P15">
            <v>300</v>
          </cell>
          <cell r="Q15">
            <v>300</v>
          </cell>
          <cell r="S15">
            <v>400</v>
          </cell>
          <cell r="T15" t="str">
            <v>в предпраздничные продажи пользуется особым спросом</v>
          </cell>
          <cell r="U15">
            <v>13.278145695364239</v>
          </cell>
          <cell r="V15">
            <v>3.3443708609271523</v>
          </cell>
          <cell r="W15">
            <v>13.8</v>
          </cell>
          <cell r="X15">
            <v>12</v>
          </cell>
          <cell r="Y15">
            <v>14.4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D16">
            <v>24</v>
          </cell>
          <cell r="G16">
            <v>24</v>
          </cell>
          <cell r="H16">
            <v>0</v>
          </cell>
          <cell r="I16" t="e">
            <v>#N/A</v>
          </cell>
          <cell r="J16">
            <v>2</v>
          </cell>
          <cell r="K16">
            <v>-2</v>
          </cell>
          <cell r="N16">
            <v>0</v>
          </cell>
          <cell r="P16">
            <v>0</v>
          </cell>
          <cell r="Q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D17">
            <v>54</v>
          </cell>
          <cell r="E17">
            <v>30</v>
          </cell>
          <cell r="F17">
            <v>48</v>
          </cell>
          <cell r="G17">
            <v>36</v>
          </cell>
          <cell r="H17">
            <v>0</v>
          </cell>
          <cell r="I17" t="e">
            <v>#N/A</v>
          </cell>
          <cell r="J17">
            <v>48</v>
          </cell>
          <cell r="K17">
            <v>0</v>
          </cell>
          <cell r="N17">
            <v>9.6</v>
          </cell>
          <cell r="P17">
            <v>0</v>
          </cell>
          <cell r="Q17">
            <v>0</v>
          </cell>
          <cell r="U17">
            <v>3.75</v>
          </cell>
          <cell r="V17">
            <v>3.75</v>
          </cell>
          <cell r="W17">
            <v>0</v>
          </cell>
          <cell r="X17">
            <v>0</v>
          </cell>
          <cell r="Y17">
            <v>4.8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E18">
            <v>30</v>
          </cell>
          <cell r="G18">
            <v>30</v>
          </cell>
          <cell r="H18">
            <v>0.5</v>
          </cell>
          <cell r="I18">
            <v>55</v>
          </cell>
          <cell r="K18">
            <v>0</v>
          </cell>
          <cell r="N18">
            <v>0</v>
          </cell>
          <cell r="P18">
            <v>0</v>
          </cell>
          <cell r="Q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E19">
            <v>30</v>
          </cell>
          <cell r="G19">
            <v>30</v>
          </cell>
          <cell r="H19">
            <v>0.5</v>
          </cell>
          <cell r="I19">
            <v>55</v>
          </cell>
          <cell r="K19">
            <v>0</v>
          </cell>
          <cell r="N19">
            <v>0</v>
          </cell>
          <cell r="P19">
            <v>0</v>
          </cell>
          <cell r="Q19">
            <v>0</v>
          </cell>
          <cell r="U19" t="e">
            <v>#DIV/0!</v>
          </cell>
          <cell r="V19" t="e">
            <v>#DIV/0!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D20">
            <v>270</v>
          </cell>
          <cell r="E20">
            <v>30</v>
          </cell>
          <cell r="F20">
            <v>233</v>
          </cell>
          <cell r="G20">
            <v>67</v>
          </cell>
          <cell r="H20">
            <v>0.3</v>
          </cell>
          <cell r="I20">
            <v>40</v>
          </cell>
          <cell r="J20">
            <v>247</v>
          </cell>
          <cell r="K20">
            <v>-14</v>
          </cell>
          <cell r="N20">
            <v>46.6</v>
          </cell>
          <cell r="O20">
            <v>259.2</v>
          </cell>
          <cell r="P20">
            <v>259.2</v>
          </cell>
          <cell r="Q20">
            <v>259.2</v>
          </cell>
          <cell r="U20">
            <v>6.9999999999999991</v>
          </cell>
          <cell r="V20">
            <v>1.4377682403433476</v>
          </cell>
          <cell r="W20">
            <v>5.8</v>
          </cell>
          <cell r="X20">
            <v>0</v>
          </cell>
          <cell r="Y20">
            <v>1.8</v>
          </cell>
          <cell r="Z20" t="str">
            <v>Вывести/ директор попросил оставить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191</v>
          </cell>
          <cell r="E21">
            <v>30</v>
          </cell>
          <cell r="F21">
            <v>77</v>
          </cell>
          <cell r="G21">
            <v>144</v>
          </cell>
          <cell r="H21">
            <v>0.4</v>
          </cell>
          <cell r="I21">
            <v>50</v>
          </cell>
          <cell r="J21">
            <v>77</v>
          </cell>
          <cell r="K21">
            <v>0</v>
          </cell>
          <cell r="N21">
            <v>15.4</v>
          </cell>
          <cell r="O21">
            <v>25.400000000000006</v>
          </cell>
          <cell r="P21">
            <v>25.400000000000006</v>
          </cell>
          <cell r="Q21">
            <v>25.400000000000006</v>
          </cell>
          <cell r="U21">
            <v>11</v>
          </cell>
          <cell r="V21">
            <v>9.3506493506493502</v>
          </cell>
          <cell r="W21">
            <v>10.8</v>
          </cell>
          <cell r="X21">
            <v>4.2</v>
          </cell>
          <cell r="Y21">
            <v>13.2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D22">
            <v>276</v>
          </cell>
          <cell r="E22">
            <v>66</v>
          </cell>
          <cell r="F22">
            <v>118.11799999999999</v>
          </cell>
          <cell r="G22">
            <v>220.88200000000001</v>
          </cell>
          <cell r="H22">
            <v>0.35</v>
          </cell>
          <cell r="I22">
            <v>40</v>
          </cell>
          <cell r="J22">
            <v>118.1</v>
          </cell>
          <cell r="K22">
            <v>1.8000000000000682E-2</v>
          </cell>
          <cell r="N22">
            <v>23.6236</v>
          </cell>
          <cell r="O22">
            <v>38.977599999999995</v>
          </cell>
          <cell r="P22">
            <v>70</v>
          </cell>
          <cell r="Q22">
            <v>70</v>
          </cell>
          <cell r="S22">
            <v>100</v>
          </cell>
          <cell r="T22" t="str">
            <v>в/к пользуются спросом в предпраздничныепродажи</v>
          </cell>
          <cell r="U22">
            <v>12.313195279296975</v>
          </cell>
          <cell r="V22">
            <v>9.3500567229380795</v>
          </cell>
          <cell r="W22">
            <v>21</v>
          </cell>
          <cell r="X22">
            <v>15</v>
          </cell>
          <cell r="Y22">
            <v>23.4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D23">
            <v>570</v>
          </cell>
          <cell r="E23">
            <v>30</v>
          </cell>
          <cell r="F23">
            <v>223</v>
          </cell>
          <cell r="G23">
            <v>359</v>
          </cell>
          <cell r="H23">
            <v>0.17</v>
          </cell>
          <cell r="I23">
            <v>120</v>
          </cell>
          <cell r="J23">
            <v>222</v>
          </cell>
          <cell r="K23">
            <v>1</v>
          </cell>
          <cell r="N23">
            <v>44.6</v>
          </cell>
          <cell r="O23">
            <v>131.60000000000002</v>
          </cell>
          <cell r="P23">
            <v>200</v>
          </cell>
          <cell r="Q23">
            <v>200</v>
          </cell>
          <cell r="S23">
            <v>300</v>
          </cell>
          <cell r="T23" t="str">
            <v>в предпраздничные продажи пользуется особым спросом</v>
          </cell>
          <cell r="U23">
            <v>12.533632286995516</v>
          </cell>
          <cell r="V23">
            <v>8.0493273542600896</v>
          </cell>
          <cell r="W23">
            <v>41.4</v>
          </cell>
          <cell r="X23">
            <v>33.6</v>
          </cell>
          <cell r="Y23">
            <v>34.4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E24">
            <v>30</v>
          </cell>
          <cell r="G24">
            <v>30</v>
          </cell>
          <cell r="H24">
            <v>0.38</v>
          </cell>
          <cell r="I24">
            <v>40</v>
          </cell>
          <cell r="K24">
            <v>0</v>
          </cell>
          <cell r="N24">
            <v>0</v>
          </cell>
          <cell r="P24">
            <v>0</v>
          </cell>
          <cell r="Q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D25">
            <v>84</v>
          </cell>
          <cell r="F25">
            <v>18</v>
          </cell>
          <cell r="G25">
            <v>49</v>
          </cell>
          <cell r="H25">
            <v>0</v>
          </cell>
          <cell r="I25">
            <v>40</v>
          </cell>
          <cell r="J25">
            <v>72</v>
          </cell>
          <cell r="K25">
            <v>-54</v>
          </cell>
          <cell r="N25">
            <v>3.6</v>
          </cell>
          <cell r="P25">
            <v>0</v>
          </cell>
          <cell r="Q25">
            <v>0</v>
          </cell>
          <cell r="U25">
            <v>13.611111111111111</v>
          </cell>
          <cell r="V25">
            <v>13.611111111111111</v>
          </cell>
          <cell r="W25">
            <v>12</v>
          </cell>
          <cell r="X25">
            <v>8.1999999999999993</v>
          </cell>
          <cell r="Y25">
            <v>9.8000000000000007</v>
          </cell>
          <cell r="Z25" t="str">
            <v>устар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262</v>
          </cell>
          <cell r="F26">
            <v>68</v>
          </cell>
          <cell r="G26">
            <v>171</v>
          </cell>
          <cell r="H26">
            <v>0</v>
          </cell>
          <cell r="I26">
            <v>45</v>
          </cell>
          <cell r="J26">
            <v>79</v>
          </cell>
          <cell r="K26">
            <v>-11</v>
          </cell>
          <cell r="N26">
            <v>13.6</v>
          </cell>
          <cell r="P26">
            <v>0</v>
          </cell>
          <cell r="Q26">
            <v>0</v>
          </cell>
          <cell r="U26">
            <v>12.573529411764707</v>
          </cell>
          <cell r="V26">
            <v>12.573529411764707</v>
          </cell>
          <cell r="W26">
            <v>27</v>
          </cell>
          <cell r="X26">
            <v>58.6</v>
          </cell>
          <cell r="Y26">
            <v>10.6</v>
          </cell>
          <cell r="Z26" t="str">
            <v>устар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E27">
            <v>32</v>
          </cell>
          <cell r="G27">
            <v>32</v>
          </cell>
          <cell r="H27">
            <v>0.6</v>
          </cell>
          <cell r="I27">
            <v>45</v>
          </cell>
          <cell r="K27">
            <v>0</v>
          </cell>
          <cell r="N27">
            <v>0</v>
          </cell>
          <cell r="P27">
            <v>0</v>
          </cell>
          <cell r="Q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D28">
            <v>72</v>
          </cell>
          <cell r="E28">
            <v>30</v>
          </cell>
          <cell r="F28">
            <v>54</v>
          </cell>
          <cell r="G28">
            <v>48</v>
          </cell>
          <cell r="H28">
            <v>0</v>
          </cell>
          <cell r="I28" t="e">
            <v>#N/A</v>
          </cell>
          <cell r="J28">
            <v>54</v>
          </cell>
          <cell r="K28">
            <v>0</v>
          </cell>
          <cell r="N28">
            <v>10.8</v>
          </cell>
          <cell r="P28">
            <v>0</v>
          </cell>
          <cell r="Q28">
            <v>0</v>
          </cell>
          <cell r="U28">
            <v>4.4444444444444438</v>
          </cell>
          <cell r="V28">
            <v>4.4444444444444438</v>
          </cell>
          <cell r="W28">
            <v>0</v>
          </cell>
          <cell r="X28">
            <v>0</v>
          </cell>
          <cell r="Y28">
            <v>10.8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E29">
            <v>32</v>
          </cell>
          <cell r="G29">
            <v>32</v>
          </cell>
          <cell r="H29">
            <v>0.55000000000000004</v>
          </cell>
          <cell r="I29">
            <v>45</v>
          </cell>
          <cell r="K29">
            <v>0</v>
          </cell>
          <cell r="N29">
            <v>0</v>
          </cell>
          <cell r="P29">
            <v>0</v>
          </cell>
          <cell r="Q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D30">
            <v>114</v>
          </cell>
          <cell r="E30">
            <v>30</v>
          </cell>
          <cell r="F30">
            <v>57</v>
          </cell>
          <cell r="G30">
            <v>87</v>
          </cell>
          <cell r="H30">
            <v>0.35</v>
          </cell>
          <cell r="I30">
            <v>45</v>
          </cell>
          <cell r="J30">
            <v>85</v>
          </cell>
          <cell r="K30">
            <v>-28</v>
          </cell>
          <cell r="N30">
            <v>11.4</v>
          </cell>
          <cell r="O30">
            <v>38.400000000000006</v>
          </cell>
          <cell r="P30">
            <v>50</v>
          </cell>
          <cell r="Q30">
            <v>50</v>
          </cell>
          <cell r="S30">
            <v>60</v>
          </cell>
          <cell r="T30" t="str">
            <v>в/к пользуются спросом в предпраздничныепродажи</v>
          </cell>
          <cell r="U30">
            <v>12.017543859649123</v>
          </cell>
          <cell r="V30">
            <v>7.6315789473684212</v>
          </cell>
          <cell r="W30">
            <v>0</v>
          </cell>
          <cell r="X30">
            <v>0</v>
          </cell>
          <cell r="Y30">
            <v>4.8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D31">
            <v>60</v>
          </cell>
          <cell r="E31">
            <v>30</v>
          </cell>
          <cell r="F31">
            <v>50</v>
          </cell>
          <cell r="G31">
            <v>40</v>
          </cell>
          <cell r="H31">
            <v>0.35</v>
          </cell>
          <cell r="I31" t="e">
            <v>#N/A</v>
          </cell>
          <cell r="J31">
            <v>71</v>
          </cell>
          <cell r="K31">
            <v>-21</v>
          </cell>
          <cell r="N31">
            <v>10</v>
          </cell>
          <cell r="P31">
            <v>70</v>
          </cell>
          <cell r="Q31">
            <v>70</v>
          </cell>
          <cell r="S31">
            <v>100</v>
          </cell>
          <cell r="T31" t="str">
            <v>в/к пользуются спросом в предпраздничныепродажи</v>
          </cell>
          <cell r="U31">
            <v>11</v>
          </cell>
          <cell r="V31">
            <v>4</v>
          </cell>
          <cell r="W31">
            <v>0</v>
          </cell>
          <cell r="X31">
            <v>0</v>
          </cell>
          <cell r="Y31">
            <v>6.2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 t="str">
            <v>Дек</v>
          </cell>
          <cell r="D32">
            <v>684.83399999999995</v>
          </cell>
          <cell r="E32">
            <v>637.03</v>
          </cell>
          <cell r="F32">
            <v>429.94</v>
          </cell>
          <cell r="G32">
            <v>753.08799999999997</v>
          </cell>
          <cell r="H32">
            <v>1</v>
          </cell>
          <cell r="I32">
            <v>55</v>
          </cell>
          <cell r="J32">
            <v>428.01</v>
          </cell>
          <cell r="K32">
            <v>1.9300000000000068</v>
          </cell>
          <cell r="N32">
            <v>85.988</v>
          </cell>
          <cell r="O32">
            <v>192.77999999999997</v>
          </cell>
          <cell r="P32">
            <v>350</v>
          </cell>
          <cell r="Q32">
            <v>350</v>
          </cell>
          <cell r="S32">
            <v>500</v>
          </cell>
          <cell r="T32" t="str">
            <v>ценапад на декабрь, большой срок реализации</v>
          </cell>
          <cell r="U32">
            <v>12.82839465971996</v>
          </cell>
          <cell r="V32">
            <v>8.7580592640833608</v>
          </cell>
          <cell r="W32">
            <v>94.530799999999999</v>
          </cell>
          <cell r="X32">
            <v>86.812600000000003</v>
          </cell>
          <cell r="Y32">
            <v>90.9846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D33">
            <v>3114.9090000000001</v>
          </cell>
          <cell r="E33">
            <v>834.20299999999997</v>
          </cell>
          <cell r="F33">
            <v>1279.4949999999999</v>
          </cell>
          <cell r="G33">
            <v>2364.8029999999999</v>
          </cell>
          <cell r="H33">
            <v>1</v>
          </cell>
          <cell r="I33">
            <v>50</v>
          </cell>
          <cell r="J33">
            <v>1278.5</v>
          </cell>
          <cell r="K33">
            <v>0.99499999999989086</v>
          </cell>
          <cell r="N33">
            <v>255.89899999999997</v>
          </cell>
          <cell r="O33">
            <v>450.08599999999979</v>
          </cell>
          <cell r="P33">
            <v>1000</v>
          </cell>
          <cell r="Q33">
            <v>500</v>
          </cell>
          <cell r="R33">
            <v>500</v>
          </cell>
          <cell r="S33">
            <v>2000</v>
          </cell>
          <cell r="T33" t="str">
            <v>ветчины пользуются спросом во второйполовине декабря</v>
          </cell>
          <cell r="U33">
            <v>13.148949390189099</v>
          </cell>
          <cell r="V33">
            <v>9.2411576442268242</v>
          </cell>
          <cell r="W33">
            <v>282.75360000000001</v>
          </cell>
          <cell r="X33">
            <v>269.26660000000004</v>
          </cell>
          <cell r="Y33">
            <v>281.82779999999997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D34">
            <v>161.57</v>
          </cell>
          <cell r="F34">
            <v>48.616999999999997</v>
          </cell>
          <cell r="G34">
            <v>105.06</v>
          </cell>
          <cell r="H34">
            <v>1</v>
          </cell>
          <cell r="I34">
            <v>55</v>
          </cell>
          <cell r="J34">
            <v>58.8</v>
          </cell>
          <cell r="K34">
            <v>-10.183</v>
          </cell>
          <cell r="N34">
            <v>9.7233999999999998</v>
          </cell>
          <cell r="P34">
            <v>0</v>
          </cell>
          <cell r="Q34">
            <v>0</v>
          </cell>
          <cell r="U34">
            <v>10.804862496657549</v>
          </cell>
          <cell r="V34">
            <v>10.804862496657549</v>
          </cell>
          <cell r="W34">
            <v>13.834200000000001</v>
          </cell>
          <cell r="X34">
            <v>8.6790000000000003</v>
          </cell>
          <cell r="Y34">
            <v>10.5344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 t="str">
            <v>Дек</v>
          </cell>
          <cell r="D35">
            <v>1734.4190000000001</v>
          </cell>
          <cell r="E35">
            <v>806.11099999999999</v>
          </cell>
          <cell r="F35">
            <v>808.55</v>
          </cell>
          <cell r="G35">
            <v>1516.867</v>
          </cell>
          <cell r="H35">
            <v>1</v>
          </cell>
          <cell r="I35">
            <v>55</v>
          </cell>
          <cell r="J35">
            <v>778.13499999999999</v>
          </cell>
          <cell r="K35">
            <v>30.414999999999964</v>
          </cell>
          <cell r="N35">
            <v>161.70999999999998</v>
          </cell>
          <cell r="O35">
            <v>261.94299999999976</v>
          </cell>
          <cell r="P35">
            <v>500</v>
          </cell>
          <cell r="Q35">
            <v>500</v>
          </cell>
          <cell r="S35">
            <v>1000</v>
          </cell>
          <cell r="T35" t="str">
            <v>ценапад на декабрь, большой срок реализации, в предпраздничные продажи вареные колбасы пользуются особым спросом</v>
          </cell>
          <cell r="U35">
            <v>12.472122936120217</v>
          </cell>
          <cell r="V35">
            <v>9.3801682023375186</v>
          </cell>
          <cell r="W35">
            <v>172.4982</v>
          </cell>
          <cell r="X35">
            <v>147.9332</v>
          </cell>
          <cell r="Y35">
            <v>155.011</v>
          </cell>
        </row>
        <row r="36">
          <cell r="A36" t="str">
            <v>219  Колбаса Докторская Особая ТМ Особый рецепт, ВЕС  ПОКОМ</v>
          </cell>
          <cell r="B36" t="str">
            <v>кг</v>
          </cell>
          <cell r="D36">
            <v>6036.1419999999998</v>
          </cell>
          <cell r="E36">
            <v>77.209999999999994</v>
          </cell>
          <cell r="F36">
            <v>2750.143</v>
          </cell>
          <cell r="G36">
            <v>3035.2510000000002</v>
          </cell>
          <cell r="H36">
            <v>1</v>
          </cell>
          <cell r="I36">
            <v>60</v>
          </cell>
          <cell r="J36">
            <v>2611.3000000000002</v>
          </cell>
          <cell r="K36">
            <v>138.84299999999985</v>
          </cell>
          <cell r="N36">
            <v>550.02859999999998</v>
          </cell>
          <cell r="O36">
            <v>3015.0635999999995</v>
          </cell>
          <cell r="P36">
            <v>3500</v>
          </cell>
          <cell r="Q36">
            <v>1500</v>
          </cell>
          <cell r="R36">
            <v>2000</v>
          </cell>
          <cell r="S36">
            <v>4000</v>
          </cell>
          <cell r="T36" t="str">
            <v>в предпраздничные продажи вареные колбасы пользуются особым спросом</v>
          </cell>
          <cell r="U36">
            <v>11.881656699306182</v>
          </cell>
          <cell r="V36">
            <v>5.5183512275543496</v>
          </cell>
          <cell r="W36">
            <v>425.6474</v>
          </cell>
          <cell r="X36">
            <v>537.56020000000001</v>
          </cell>
          <cell r="Y36">
            <v>445.45739999999995</v>
          </cell>
        </row>
        <row r="37">
          <cell r="A37" t="str">
            <v>225  Колбаса Дугушка со шпиком, ВЕС, ТМ Стародворье   ПОКОМ</v>
          </cell>
          <cell r="B37" t="str">
            <v>кг</v>
          </cell>
          <cell r="C37" t="str">
            <v>Дек</v>
          </cell>
          <cell r="D37">
            <v>470.03</v>
          </cell>
          <cell r="E37">
            <v>240.82</v>
          </cell>
          <cell r="F37">
            <v>170.27799999999999</v>
          </cell>
          <cell r="G37">
            <v>484.02100000000002</v>
          </cell>
          <cell r="H37">
            <v>1</v>
          </cell>
          <cell r="I37">
            <v>50</v>
          </cell>
          <cell r="J37">
            <v>174.04</v>
          </cell>
          <cell r="K37">
            <v>-3.7620000000000005</v>
          </cell>
          <cell r="N37">
            <v>34.055599999999998</v>
          </cell>
          <cell r="P37">
            <v>0</v>
          </cell>
          <cell r="Q37">
            <v>0</v>
          </cell>
          <cell r="U37">
            <v>14.212669869272602</v>
          </cell>
          <cell r="V37">
            <v>14.212669869272602</v>
          </cell>
          <cell r="W37">
            <v>50.143599999999999</v>
          </cell>
          <cell r="X37">
            <v>47.369199999999999</v>
          </cell>
          <cell r="Y37">
            <v>48.490400000000001</v>
          </cell>
        </row>
        <row r="38">
          <cell r="A38" t="str">
            <v>229  Колбаса Молочная Дугушка, в/у, ВЕС, ТМ Стародворье   ПОКОМ</v>
          </cell>
          <cell r="B38" t="str">
            <v>кг</v>
          </cell>
          <cell r="C38" t="str">
            <v>Дек</v>
          </cell>
          <cell r="D38">
            <v>910.53</v>
          </cell>
          <cell r="E38">
            <v>1004.42</v>
          </cell>
          <cell r="F38">
            <v>647.55799999999999</v>
          </cell>
          <cell r="G38">
            <v>1076.8510000000001</v>
          </cell>
          <cell r="H38">
            <v>1</v>
          </cell>
          <cell r="I38">
            <v>55</v>
          </cell>
          <cell r="J38">
            <v>628.90499999999997</v>
          </cell>
          <cell r="K38">
            <v>18.65300000000002</v>
          </cell>
          <cell r="N38">
            <v>129.51159999999999</v>
          </cell>
          <cell r="O38">
            <v>347.77659999999969</v>
          </cell>
          <cell r="P38">
            <v>600</v>
          </cell>
          <cell r="Q38">
            <v>300</v>
          </cell>
          <cell r="R38">
            <v>300</v>
          </cell>
          <cell r="S38">
            <v>1000</v>
          </cell>
          <cell r="T38" t="str">
            <v>ценапад на декабрь, большой срок реализации, в предпраздничные продажи вареные колбасы пользуются особым спросом</v>
          </cell>
          <cell r="U38">
            <v>12.94749659489961</v>
          </cell>
          <cell r="V38">
            <v>8.3147069451693927</v>
          </cell>
          <cell r="W38">
            <v>84.0916</v>
          </cell>
          <cell r="X38">
            <v>165.82260000000002</v>
          </cell>
          <cell r="Y38">
            <v>117.22560000000001</v>
          </cell>
        </row>
        <row r="39">
          <cell r="A39" t="str">
            <v>230  Колбаса Молочная Особая ТМ Особый рецепт, п/а, ВЕС. ПОКОМ</v>
          </cell>
          <cell r="B39" t="str">
            <v>кг</v>
          </cell>
          <cell r="D39">
            <v>3874.47</v>
          </cell>
          <cell r="E39">
            <v>539.96</v>
          </cell>
          <cell r="F39">
            <v>1590.6079999999999</v>
          </cell>
          <cell r="G39">
            <v>2582.5300000000002</v>
          </cell>
          <cell r="H39">
            <v>1</v>
          </cell>
          <cell r="I39">
            <v>60</v>
          </cell>
          <cell r="J39">
            <v>1534.9</v>
          </cell>
          <cell r="K39">
            <v>55.707999999999856</v>
          </cell>
          <cell r="N39">
            <v>318.1216</v>
          </cell>
          <cell r="O39">
            <v>916.80759999999964</v>
          </cell>
          <cell r="P39">
            <v>1200</v>
          </cell>
          <cell r="Q39">
            <v>600</v>
          </cell>
          <cell r="R39">
            <v>600</v>
          </cell>
          <cell r="S39">
            <v>1500</v>
          </cell>
          <cell r="T39" t="str">
            <v>в предпраздничные продажи вареные колбасы пользуются особым спросом</v>
          </cell>
          <cell r="U39">
            <v>11.890201734179636</v>
          </cell>
          <cell r="V39">
            <v>8.1180592578435427</v>
          </cell>
          <cell r="W39">
            <v>307.214</v>
          </cell>
          <cell r="X39">
            <v>284.05619999999999</v>
          </cell>
          <cell r="Y39">
            <v>321.9024</v>
          </cell>
        </row>
        <row r="40">
          <cell r="A40" t="str">
            <v>235  Колбаса Особая ТМ Особый рецепт, ВЕС, ТМ Стародворье ПОКОМ</v>
          </cell>
          <cell r="B40" t="str">
            <v>кг</v>
          </cell>
          <cell r="D40">
            <v>2424.7489999999998</v>
          </cell>
          <cell r="E40">
            <v>1528.605</v>
          </cell>
          <cell r="F40">
            <v>1107.354</v>
          </cell>
          <cell r="G40">
            <v>2633.489</v>
          </cell>
          <cell r="H40">
            <v>1</v>
          </cell>
          <cell r="I40">
            <v>60</v>
          </cell>
          <cell r="J40">
            <v>1092.5</v>
          </cell>
          <cell r="K40">
            <v>14.854000000000042</v>
          </cell>
          <cell r="N40">
            <v>221.4708</v>
          </cell>
          <cell r="P40">
            <v>0</v>
          </cell>
          <cell r="Q40">
            <v>0</v>
          </cell>
          <cell r="U40">
            <v>11.890908417723692</v>
          </cell>
          <cell r="V40">
            <v>11.890908417723692</v>
          </cell>
          <cell r="W40">
            <v>217.291</v>
          </cell>
          <cell r="X40">
            <v>264.08359999999999</v>
          </cell>
          <cell r="Y40">
            <v>287.53059999999999</v>
          </cell>
        </row>
        <row r="41">
          <cell r="A41" t="str">
            <v>236  Колбаса Рубленая ЗАПЕЧ. Дугушка ТМ Стародворье, вектор, в/к    ПОКОМ</v>
          </cell>
          <cell r="B41" t="str">
            <v>кг</v>
          </cell>
          <cell r="C41" t="str">
            <v>Дек</v>
          </cell>
          <cell r="D41">
            <v>870.87699999999995</v>
          </cell>
          <cell r="E41">
            <v>336.13</v>
          </cell>
          <cell r="F41">
            <v>355.548</v>
          </cell>
          <cell r="G41">
            <v>781.01099999999997</v>
          </cell>
          <cell r="H41">
            <v>1</v>
          </cell>
          <cell r="I41">
            <v>60</v>
          </cell>
          <cell r="J41">
            <v>351.435</v>
          </cell>
          <cell r="K41">
            <v>4.1129999999999995</v>
          </cell>
          <cell r="N41">
            <v>71.1096</v>
          </cell>
          <cell r="O41">
            <v>1.1946000000000367</v>
          </cell>
          <cell r="P41">
            <v>0</v>
          </cell>
          <cell r="Q41">
            <v>0</v>
          </cell>
          <cell r="S41">
            <v>0</v>
          </cell>
          <cell r="T41" t="str">
            <v>не учавствует в ценападе</v>
          </cell>
          <cell r="U41">
            <v>10.983200580512335</v>
          </cell>
          <cell r="V41">
            <v>10.983200580512335</v>
          </cell>
          <cell r="W41">
            <v>93.4602</v>
          </cell>
          <cell r="X41">
            <v>95.259600000000006</v>
          </cell>
          <cell r="Y41">
            <v>86.985799999999998</v>
          </cell>
        </row>
        <row r="42">
          <cell r="A42" t="str">
            <v>239  Колбаса Салями запеч Дугушка, оболочка вектор, ВЕС, ТМ Стародворье  ПОКОМ</v>
          </cell>
          <cell r="B42" t="str">
            <v>кг</v>
          </cell>
          <cell r="C42" t="str">
            <v>Дек</v>
          </cell>
          <cell r="D42">
            <v>389.37799999999999</v>
          </cell>
          <cell r="E42">
            <v>564.95699999999999</v>
          </cell>
          <cell r="F42">
            <v>336.68</v>
          </cell>
          <cell r="G42">
            <v>515.63099999999997</v>
          </cell>
          <cell r="H42">
            <v>1</v>
          </cell>
          <cell r="I42">
            <v>60</v>
          </cell>
          <cell r="J42">
            <v>362.9</v>
          </cell>
          <cell r="K42">
            <v>-26.21999999999997</v>
          </cell>
          <cell r="N42">
            <v>67.335999999999999</v>
          </cell>
          <cell r="O42">
            <v>225.06500000000005</v>
          </cell>
          <cell r="P42">
            <v>300</v>
          </cell>
          <cell r="Q42">
            <v>150</v>
          </cell>
          <cell r="R42">
            <v>150</v>
          </cell>
          <cell r="S42">
            <v>500</v>
          </cell>
          <cell r="T42" t="str">
            <v>в/к пользуются спросом в предпраздничныепродажи</v>
          </cell>
          <cell r="U42">
            <v>12.112851966258761</v>
          </cell>
          <cell r="V42">
            <v>7.6575828680052274</v>
          </cell>
          <cell r="W42">
            <v>45.9084</v>
          </cell>
          <cell r="X42">
            <v>84.418599999999998</v>
          </cell>
          <cell r="Y42">
            <v>71.752800000000008</v>
          </cell>
        </row>
        <row r="43">
          <cell r="A43" t="str">
            <v>242  Колбаса Сервелат ЗАПЕЧ.Дугушка ТМ Стародворье, вектор, в/к     ПОКОМ</v>
          </cell>
          <cell r="B43" t="str">
            <v>кг</v>
          </cell>
          <cell r="C43" t="str">
            <v>Дек</v>
          </cell>
          <cell r="D43">
            <v>792.77800000000002</v>
          </cell>
          <cell r="E43">
            <v>601.94799999999998</v>
          </cell>
          <cell r="F43">
            <v>485.35399999999998</v>
          </cell>
          <cell r="G43">
            <v>798.21500000000003</v>
          </cell>
          <cell r="H43">
            <v>1</v>
          </cell>
          <cell r="I43">
            <v>60</v>
          </cell>
          <cell r="J43">
            <v>483.27</v>
          </cell>
          <cell r="K43">
            <v>2.0840000000000032</v>
          </cell>
          <cell r="N43">
            <v>97.070799999999991</v>
          </cell>
          <cell r="O43">
            <v>269.56379999999979</v>
          </cell>
          <cell r="P43">
            <v>370</v>
          </cell>
          <cell r="Q43">
            <v>170</v>
          </cell>
          <cell r="R43">
            <v>200</v>
          </cell>
          <cell r="S43">
            <v>400</v>
          </cell>
          <cell r="T43" t="str">
            <v>в/к пользуются спросом в предпраздничныепродажи</v>
          </cell>
          <cell r="U43">
            <v>12.034669540170682</v>
          </cell>
          <cell r="V43">
            <v>8.2230186626668385</v>
          </cell>
          <cell r="W43">
            <v>80.261400000000009</v>
          </cell>
          <cell r="X43">
            <v>91.891800000000003</v>
          </cell>
          <cell r="Y43">
            <v>84.9602</v>
          </cell>
        </row>
        <row r="44">
          <cell r="A44" t="str">
            <v>243  Колбаса Сервелат Зернистый, ВЕС.  ПОКОМ</v>
          </cell>
          <cell r="B44" t="str">
            <v>кг</v>
          </cell>
          <cell r="D44">
            <v>123.35899999999999</v>
          </cell>
          <cell r="E44">
            <v>221.73</v>
          </cell>
          <cell r="F44">
            <v>86.754999999999995</v>
          </cell>
          <cell r="G44">
            <v>252.02799999999999</v>
          </cell>
          <cell r="H44">
            <v>1</v>
          </cell>
          <cell r="I44">
            <v>35</v>
          </cell>
          <cell r="J44">
            <v>88</v>
          </cell>
          <cell r="K44">
            <v>-1.2450000000000045</v>
          </cell>
          <cell r="N44">
            <v>17.350999999999999</v>
          </cell>
          <cell r="P44">
            <v>0</v>
          </cell>
          <cell r="Q44">
            <v>0</v>
          </cell>
          <cell r="S44">
            <v>200</v>
          </cell>
          <cell r="T44" t="str">
            <v>в/к пользуются спросом в предпраздничныепродажи</v>
          </cell>
          <cell r="U44">
            <v>14.525272318598352</v>
          </cell>
          <cell r="V44">
            <v>14.525272318598352</v>
          </cell>
          <cell r="W44">
            <v>22.252199999999998</v>
          </cell>
          <cell r="X44">
            <v>24.223199999999999</v>
          </cell>
          <cell r="Y44">
            <v>28.065800000000003</v>
          </cell>
        </row>
        <row r="45">
          <cell r="A45" t="str">
            <v>244  Колбаса Сервелат Кремлевский, ВЕС. ПОКОМ</v>
          </cell>
          <cell r="B45" t="str">
            <v>кг</v>
          </cell>
          <cell r="D45">
            <v>135.46</v>
          </cell>
          <cell r="E45">
            <v>249.62</v>
          </cell>
          <cell r="F45">
            <v>98.001999999999995</v>
          </cell>
          <cell r="G45">
            <v>282.83600000000001</v>
          </cell>
          <cell r="H45">
            <v>1</v>
          </cell>
          <cell r="I45">
            <v>40</v>
          </cell>
          <cell r="J45">
            <v>98.18</v>
          </cell>
          <cell r="K45">
            <v>-0.17800000000001148</v>
          </cell>
          <cell r="N45">
            <v>19.6004</v>
          </cell>
          <cell r="P45">
            <v>0</v>
          </cell>
          <cell r="Q45">
            <v>0</v>
          </cell>
          <cell r="S45">
            <v>200</v>
          </cell>
          <cell r="T45" t="str">
            <v>в/к пользуются спросом в предпраздничныепродажи</v>
          </cell>
          <cell r="U45">
            <v>14.430113671149568</v>
          </cell>
          <cell r="V45">
            <v>14.430113671149568</v>
          </cell>
          <cell r="W45">
            <v>25.0352</v>
          </cell>
          <cell r="X45">
            <v>12.996600000000001</v>
          </cell>
          <cell r="Y45">
            <v>31.445399999999999</v>
          </cell>
        </row>
        <row r="46">
          <cell r="A46" t="str">
            <v>247  Сардельки Нежные, ВЕС.  ПОКОМ</v>
          </cell>
          <cell r="B46" t="str">
            <v>кг</v>
          </cell>
          <cell r="D46">
            <v>453.94299999999998</v>
          </cell>
          <cell r="E46">
            <v>303.53100000000001</v>
          </cell>
          <cell r="F46">
            <v>210.00800000000001</v>
          </cell>
          <cell r="G46">
            <v>493.928</v>
          </cell>
          <cell r="H46">
            <v>1</v>
          </cell>
          <cell r="I46">
            <v>30</v>
          </cell>
          <cell r="J46">
            <v>194.97</v>
          </cell>
          <cell r="K46">
            <v>15.038000000000011</v>
          </cell>
          <cell r="N46">
            <v>42.001600000000003</v>
          </cell>
          <cell r="P46">
            <v>0</v>
          </cell>
          <cell r="Q46">
            <v>0</v>
          </cell>
          <cell r="U46">
            <v>11.759742486000532</v>
          </cell>
          <cell r="V46">
            <v>11.759742486000532</v>
          </cell>
          <cell r="W46">
            <v>59.907000000000004</v>
          </cell>
          <cell r="X46">
            <v>65.110199999999992</v>
          </cell>
          <cell r="Y46">
            <v>53.952200000000005</v>
          </cell>
        </row>
        <row r="47">
          <cell r="A47" t="str">
            <v>248  Сардельки Сочные ТМ Особый рецепт,   ПОКОМ</v>
          </cell>
          <cell r="B47" t="str">
            <v>кг</v>
          </cell>
          <cell r="D47">
            <v>547.03399999999999</v>
          </cell>
          <cell r="E47">
            <v>61.808999999999997</v>
          </cell>
          <cell r="F47">
            <v>167.89599999999999</v>
          </cell>
          <cell r="G47">
            <v>406.68599999999998</v>
          </cell>
          <cell r="H47">
            <v>1</v>
          </cell>
          <cell r="I47">
            <v>30</v>
          </cell>
          <cell r="J47">
            <v>175</v>
          </cell>
          <cell r="K47">
            <v>-7.1040000000000134</v>
          </cell>
          <cell r="N47">
            <v>33.5792</v>
          </cell>
          <cell r="P47">
            <v>0</v>
          </cell>
          <cell r="Q47">
            <v>0</v>
          </cell>
          <cell r="U47">
            <v>12.111247438890741</v>
          </cell>
          <cell r="V47">
            <v>12.111247438890741</v>
          </cell>
          <cell r="W47">
            <v>51.86</v>
          </cell>
          <cell r="X47">
            <v>56.930199999999999</v>
          </cell>
          <cell r="Y47">
            <v>43.290199999999999</v>
          </cell>
        </row>
        <row r="48">
          <cell r="A48" t="str">
            <v>250  Сардельки стародворские с говядиной в обол. NDX, ВЕС. ПОКОМ</v>
          </cell>
          <cell r="B48" t="str">
            <v>кг</v>
          </cell>
          <cell r="D48">
            <v>715.70799999999997</v>
          </cell>
          <cell r="E48">
            <v>460.11900000000003</v>
          </cell>
          <cell r="F48">
            <v>342.73200000000003</v>
          </cell>
          <cell r="G48">
            <v>768.57</v>
          </cell>
          <cell r="H48">
            <v>1</v>
          </cell>
          <cell r="I48">
            <v>30</v>
          </cell>
          <cell r="J48">
            <v>344.17399999999998</v>
          </cell>
          <cell r="K48">
            <v>-1.4419999999999504</v>
          </cell>
          <cell r="N48">
            <v>68.546400000000006</v>
          </cell>
          <cell r="P48">
            <v>0</v>
          </cell>
          <cell r="Q48">
            <v>0</v>
          </cell>
          <cell r="U48">
            <v>11.21240502783516</v>
          </cell>
          <cell r="V48">
            <v>11.21240502783516</v>
          </cell>
          <cell r="W48">
            <v>73.9876</v>
          </cell>
          <cell r="X48">
            <v>78.128399999999999</v>
          </cell>
          <cell r="Y48">
            <v>85.203400000000002</v>
          </cell>
        </row>
        <row r="49">
          <cell r="A49" t="str">
            <v>251  Сосиски Баварские, ВЕС.  ПОКОМ</v>
          </cell>
          <cell r="B49" t="str">
            <v>кг</v>
          </cell>
          <cell r="D49">
            <v>121.592</v>
          </cell>
          <cell r="F49">
            <v>75.75</v>
          </cell>
          <cell r="G49">
            <v>45.841999999999999</v>
          </cell>
          <cell r="H49">
            <v>1</v>
          </cell>
          <cell r="I49">
            <v>45</v>
          </cell>
          <cell r="J49">
            <v>72.900000000000006</v>
          </cell>
          <cell r="K49">
            <v>2.8499999999999943</v>
          </cell>
          <cell r="N49">
            <v>15.15</v>
          </cell>
          <cell r="O49">
            <v>90.507999999999996</v>
          </cell>
          <cell r="P49">
            <v>90.507999999999996</v>
          </cell>
          <cell r="Q49">
            <v>90.507999999999996</v>
          </cell>
          <cell r="U49">
            <v>9</v>
          </cell>
          <cell r="V49">
            <v>3.0258745874587456</v>
          </cell>
          <cell r="W49">
            <v>0</v>
          </cell>
          <cell r="X49">
            <v>0</v>
          </cell>
          <cell r="Y49">
            <v>5.2152000000000003</v>
          </cell>
        </row>
        <row r="50">
          <cell r="A50" t="str">
            <v>255  Сосиски Молочные для завтрака ТМ Особый рецепт, п/а МГС, ВЕС, ТМ Стародворье  ПОКОМ</v>
          </cell>
          <cell r="B50" t="str">
            <v>кг</v>
          </cell>
          <cell r="D50">
            <v>1209.07</v>
          </cell>
          <cell r="E50">
            <v>730.18</v>
          </cell>
          <cell r="F50">
            <v>908.29600000000005</v>
          </cell>
          <cell r="G50">
            <v>840.34199999999998</v>
          </cell>
          <cell r="H50">
            <v>1</v>
          </cell>
          <cell r="I50">
            <v>40</v>
          </cell>
          <cell r="J50">
            <v>884.1</v>
          </cell>
          <cell r="K50">
            <v>24.196000000000026</v>
          </cell>
          <cell r="N50">
            <v>181.6592</v>
          </cell>
          <cell r="O50">
            <v>1157.9092000000001</v>
          </cell>
          <cell r="P50">
            <v>1157.9092000000001</v>
          </cell>
          <cell r="Q50">
            <v>157.90920000000006</v>
          </cell>
          <cell r="R50">
            <v>1000</v>
          </cell>
          <cell r="U50">
            <v>11.000000000000002</v>
          </cell>
          <cell r="V50">
            <v>4.6259259096153675</v>
          </cell>
          <cell r="W50">
            <v>143.928</v>
          </cell>
          <cell r="X50">
            <v>45.11</v>
          </cell>
          <cell r="Y50">
            <v>135.16919999999999</v>
          </cell>
        </row>
        <row r="51">
          <cell r="A51" t="str">
            <v>257  Сосиски Молочные оригинальные ТМ Особый рецепт, ВЕС.   ПОКОМ</v>
          </cell>
          <cell r="B51" t="str">
            <v>кг</v>
          </cell>
          <cell r="D51">
            <v>440.40699999999998</v>
          </cell>
          <cell r="F51">
            <v>111.426</v>
          </cell>
          <cell r="G51">
            <v>296.87099999999998</v>
          </cell>
          <cell r="H51">
            <v>1</v>
          </cell>
          <cell r="I51">
            <v>35</v>
          </cell>
          <cell r="J51">
            <v>112.9</v>
          </cell>
          <cell r="K51">
            <v>-1.4740000000000038</v>
          </cell>
          <cell r="N51">
            <v>22.2852</v>
          </cell>
          <cell r="P51">
            <v>0</v>
          </cell>
          <cell r="Q51">
            <v>0</v>
          </cell>
          <cell r="U51">
            <v>13.321442033277691</v>
          </cell>
          <cell r="V51">
            <v>13.321442033277691</v>
          </cell>
          <cell r="W51">
            <v>38.547600000000003</v>
          </cell>
          <cell r="X51">
            <v>57.1736</v>
          </cell>
          <cell r="Y51">
            <v>26.442599999999999</v>
          </cell>
        </row>
        <row r="52">
          <cell r="A52" t="str">
            <v>259  Сосиски Сливочные Дугушка, ВЕС.   ПОКОМ</v>
          </cell>
          <cell r="B52" t="str">
            <v>кг</v>
          </cell>
          <cell r="D52">
            <v>74.453999999999994</v>
          </cell>
          <cell r="F52">
            <v>15.862</v>
          </cell>
          <cell r="G52">
            <v>58.591999999999999</v>
          </cell>
          <cell r="H52">
            <v>1</v>
          </cell>
          <cell r="I52">
            <v>45</v>
          </cell>
          <cell r="J52">
            <v>17.14</v>
          </cell>
          <cell r="K52">
            <v>-1.2780000000000005</v>
          </cell>
          <cell r="N52">
            <v>3.1724000000000001</v>
          </cell>
          <cell r="P52">
            <v>0</v>
          </cell>
          <cell r="Q52">
            <v>0</v>
          </cell>
          <cell r="U52">
            <v>18.469297692598662</v>
          </cell>
          <cell r="V52">
            <v>18.469297692598662</v>
          </cell>
          <cell r="W52">
            <v>4.2405999999999997</v>
          </cell>
          <cell r="X52">
            <v>0</v>
          </cell>
          <cell r="Y52">
            <v>0</v>
          </cell>
        </row>
        <row r="53">
          <cell r="A53" t="str">
            <v>263  Шпикачки Стародворские, ВЕС.  ПОКОМ</v>
          </cell>
          <cell r="B53" t="str">
            <v>кг</v>
          </cell>
          <cell r="D53">
            <v>175.161</v>
          </cell>
          <cell r="F53">
            <v>126.52800000000001</v>
          </cell>
          <cell r="G53">
            <v>48.633000000000003</v>
          </cell>
          <cell r="H53">
            <v>1</v>
          </cell>
          <cell r="I53">
            <v>30</v>
          </cell>
          <cell r="J53">
            <v>174.1</v>
          </cell>
          <cell r="K53">
            <v>-47.571999999999989</v>
          </cell>
          <cell r="N53">
            <v>25.305600000000002</v>
          </cell>
          <cell r="O53">
            <v>128.50620000000001</v>
          </cell>
          <cell r="P53">
            <v>128.50620000000001</v>
          </cell>
          <cell r="Q53">
            <v>128.50620000000001</v>
          </cell>
          <cell r="U53">
            <v>7</v>
          </cell>
          <cell r="V53">
            <v>1.9218275796661608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  <cell r="D54">
            <v>111.08799999999999</v>
          </cell>
          <cell r="F54">
            <v>91.316000000000003</v>
          </cell>
          <cell r="G54">
            <v>19.065000000000001</v>
          </cell>
          <cell r="H54">
            <v>1</v>
          </cell>
          <cell r="I54">
            <v>45</v>
          </cell>
          <cell r="J54">
            <v>86.84</v>
          </cell>
          <cell r="K54">
            <v>4.4759999999999991</v>
          </cell>
          <cell r="N54">
            <v>18.263200000000001</v>
          </cell>
          <cell r="O54">
            <v>108.77740000000001</v>
          </cell>
          <cell r="P54">
            <v>108.77740000000001</v>
          </cell>
          <cell r="Q54">
            <v>58.777400000000014</v>
          </cell>
          <cell r="R54">
            <v>50</v>
          </cell>
          <cell r="U54">
            <v>7</v>
          </cell>
          <cell r="V54">
            <v>1.0439024924438214</v>
          </cell>
          <cell r="W54">
            <v>11.8238</v>
          </cell>
          <cell r="X54">
            <v>0.28639999999999999</v>
          </cell>
          <cell r="Y54">
            <v>7.6534000000000004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  <cell r="D55">
            <v>234.06800000000001</v>
          </cell>
          <cell r="F55">
            <v>88.180999999999997</v>
          </cell>
          <cell r="G55">
            <v>143.01</v>
          </cell>
          <cell r="H55">
            <v>1</v>
          </cell>
          <cell r="I55">
            <v>45</v>
          </cell>
          <cell r="J55">
            <v>84.6</v>
          </cell>
          <cell r="K55">
            <v>3.5810000000000031</v>
          </cell>
          <cell r="N55">
            <v>17.636199999999999</v>
          </cell>
          <cell r="O55">
            <v>50.988200000000006</v>
          </cell>
          <cell r="P55">
            <v>50.988200000000006</v>
          </cell>
          <cell r="Q55">
            <v>50.988200000000006</v>
          </cell>
          <cell r="U55">
            <v>11</v>
          </cell>
          <cell r="V55">
            <v>8.1088896701103419</v>
          </cell>
          <cell r="W55">
            <v>25.253</v>
          </cell>
          <cell r="X55">
            <v>8.5744000000000007</v>
          </cell>
          <cell r="Y55">
            <v>17.141999999999999</v>
          </cell>
        </row>
        <row r="56">
          <cell r="A56" t="str">
            <v>272  Колбаса Сервелат Филедворский, фиброуз, в/у 0,35 кг срез,  ПОКОМ</v>
          </cell>
          <cell r="B56" t="str">
            <v>шт</v>
          </cell>
          <cell r="D56">
            <v>85</v>
          </cell>
          <cell r="E56">
            <v>114</v>
          </cell>
          <cell r="F56">
            <v>52</v>
          </cell>
          <cell r="G56">
            <v>138</v>
          </cell>
          <cell r="H56">
            <v>0.35</v>
          </cell>
          <cell r="I56">
            <v>40</v>
          </cell>
          <cell r="J56">
            <v>52</v>
          </cell>
          <cell r="K56">
            <v>0</v>
          </cell>
          <cell r="N56">
            <v>10.4</v>
          </cell>
          <cell r="P56">
            <v>0</v>
          </cell>
          <cell r="Q56">
            <v>0</v>
          </cell>
          <cell r="U56">
            <v>13.269230769230768</v>
          </cell>
          <cell r="V56">
            <v>13.269230769230768</v>
          </cell>
          <cell r="W56">
            <v>14.2</v>
          </cell>
          <cell r="X56">
            <v>15</v>
          </cell>
          <cell r="Y56">
            <v>14.2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 t="str">
            <v>Дек</v>
          </cell>
          <cell r="D57">
            <v>1713</v>
          </cell>
          <cell r="E57">
            <v>300</v>
          </cell>
          <cell r="F57">
            <v>700</v>
          </cell>
          <cell r="G57">
            <v>1190</v>
          </cell>
          <cell r="H57">
            <v>0.4</v>
          </cell>
          <cell r="I57">
            <v>45</v>
          </cell>
          <cell r="J57">
            <v>708</v>
          </cell>
          <cell r="K57">
            <v>-8</v>
          </cell>
          <cell r="N57">
            <v>140</v>
          </cell>
          <cell r="O57">
            <v>350</v>
          </cell>
          <cell r="P57">
            <v>0</v>
          </cell>
          <cell r="Q57">
            <v>0</v>
          </cell>
          <cell r="S57">
            <v>0</v>
          </cell>
          <cell r="T57" t="str">
            <v>большие остатки, не пользуются спросом во второй половине декабря</v>
          </cell>
          <cell r="U57">
            <v>8.5</v>
          </cell>
          <cell r="V57">
            <v>8.5</v>
          </cell>
          <cell r="W57">
            <v>211.8</v>
          </cell>
          <cell r="X57">
            <v>39</v>
          </cell>
          <cell r="Y57">
            <v>143.19999999999999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D58">
            <v>20</v>
          </cell>
          <cell r="E58">
            <v>30</v>
          </cell>
          <cell r="F58">
            <v>10</v>
          </cell>
          <cell r="G58">
            <v>40</v>
          </cell>
          <cell r="H58">
            <v>0</v>
          </cell>
          <cell r="I58">
            <v>50</v>
          </cell>
          <cell r="J58">
            <v>24</v>
          </cell>
          <cell r="K58">
            <v>-14</v>
          </cell>
          <cell r="N58">
            <v>2</v>
          </cell>
          <cell r="P58">
            <v>0</v>
          </cell>
          <cell r="Q58">
            <v>0</v>
          </cell>
          <cell r="U58">
            <v>20</v>
          </cell>
          <cell r="V58">
            <v>20</v>
          </cell>
          <cell r="W58">
            <v>15.4</v>
          </cell>
          <cell r="X58">
            <v>13.6</v>
          </cell>
          <cell r="Y58">
            <v>4</v>
          </cell>
          <cell r="Z58" t="str">
            <v>Вывести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  <cell r="D59">
            <v>1336.8330000000001</v>
          </cell>
          <cell r="E59">
            <v>405.05900000000003</v>
          </cell>
          <cell r="F59">
            <v>563.17100000000005</v>
          </cell>
          <cell r="G59">
            <v>1097.779</v>
          </cell>
          <cell r="H59">
            <v>1</v>
          </cell>
          <cell r="I59">
            <v>45</v>
          </cell>
          <cell r="J59">
            <v>515.29999999999995</v>
          </cell>
          <cell r="K59">
            <v>47.871000000000095</v>
          </cell>
          <cell r="N59">
            <v>112.63420000000001</v>
          </cell>
          <cell r="O59">
            <v>141.19720000000007</v>
          </cell>
          <cell r="P59">
            <v>141.19720000000007</v>
          </cell>
          <cell r="Q59">
            <v>141.19720000000007</v>
          </cell>
          <cell r="U59">
            <v>11</v>
          </cell>
          <cell r="V59">
            <v>9.7464091723472972</v>
          </cell>
          <cell r="W59">
            <v>118.2192</v>
          </cell>
          <cell r="X59">
            <v>114.3214</v>
          </cell>
          <cell r="Y59">
            <v>107.06659999999999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D60">
            <v>276</v>
          </cell>
          <cell r="E60">
            <v>96</v>
          </cell>
          <cell r="F60">
            <v>130</v>
          </cell>
          <cell r="G60">
            <v>237</v>
          </cell>
          <cell r="H60">
            <v>0.35</v>
          </cell>
          <cell r="I60">
            <v>40</v>
          </cell>
          <cell r="J60">
            <v>141</v>
          </cell>
          <cell r="K60">
            <v>-11</v>
          </cell>
          <cell r="N60">
            <v>26</v>
          </cell>
          <cell r="O60">
            <v>49</v>
          </cell>
          <cell r="P60">
            <v>49</v>
          </cell>
          <cell r="Q60">
            <v>49</v>
          </cell>
          <cell r="U60">
            <v>11</v>
          </cell>
          <cell r="V60">
            <v>9.115384615384615</v>
          </cell>
          <cell r="W60">
            <v>22.8</v>
          </cell>
          <cell r="X60">
            <v>23.6</v>
          </cell>
          <cell r="Y60">
            <v>26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  <cell r="D61">
            <v>241.14</v>
          </cell>
          <cell r="F61">
            <v>168.15199999999999</v>
          </cell>
          <cell r="G61">
            <v>65.182000000000002</v>
          </cell>
          <cell r="H61">
            <v>1</v>
          </cell>
          <cell r="I61">
            <v>40</v>
          </cell>
          <cell r="J61">
            <v>160.19999999999999</v>
          </cell>
          <cell r="K61">
            <v>7.9519999999999982</v>
          </cell>
          <cell r="N61">
            <v>33.630399999999995</v>
          </cell>
          <cell r="O61">
            <v>203.86119999999994</v>
          </cell>
          <cell r="P61">
            <v>203.86119999999994</v>
          </cell>
          <cell r="Q61">
            <v>203.86119999999994</v>
          </cell>
          <cell r="U61">
            <v>8</v>
          </cell>
          <cell r="V61">
            <v>1.9381868785384655</v>
          </cell>
          <cell r="W61">
            <v>24.4772</v>
          </cell>
          <cell r="X61">
            <v>6.2</v>
          </cell>
          <cell r="Y61">
            <v>11.2546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Дек</v>
          </cell>
          <cell r="D62">
            <v>1088</v>
          </cell>
          <cell r="F62">
            <v>429</v>
          </cell>
          <cell r="G62">
            <v>548</v>
          </cell>
          <cell r="H62">
            <v>0.4</v>
          </cell>
          <cell r="I62">
            <v>40</v>
          </cell>
          <cell r="J62">
            <v>451</v>
          </cell>
          <cell r="K62">
            <v>-22</v>
          </cell>
          <cell r="N62">
            <v>85.8</v>
          </cell>
          <cell r="O62">
            <v>395.79999999999995</v>
          </cell>
          <cell r="P62">
            <v>150</v>
          </cell>
          <cell r="Q62">
            <v>150</v>
          </cell>
          <cell r="S62">
            <v>150</v>
          </cell>
          <cell r="T62" t="str">
            <v>большие остатки, не пользуются спросом во второй половине декабря</v>
          </cell>
          <cell r="U62">
            <v>8.1351981351981362</v>
          </cell>
          <cell r="V62">
            <v>6.3869463869463869</v>
          </cell>
          <cell r="W62">
            <v>114.8</v>
          </cell>
          <cell r="X62">
            <v>97</v>
          </cell>
          <cell r="Y62">
            <v>83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Дек</v>
          </cell>
          <cell r="D63">
            <v>1671</v>
          </cell>
          <cell r="F63">
            <v>526</v>
          </cell>
          <cell r="G63">
            <v>1047</v>
          </cell>
          <cell r="H63">
            <v>0.4</v>
          </cell>
          <cell r="I63">
            <v>45</v>
          </cell>
          <cell r="J63">
            <v>536</v>
          </cell>
          <cell r="K63">
            <v>-10</v>
          </cell>
          <cell r="N63">
            <v>105.2</v>
          </cell>
          <cell r="O63">
            <v>110.20000000000005</v>
          </cell>
          <cell r="P63">
            <v>0</v>
          </cell>
          <cell r="Q63">
            <v>0</v>
          </cell>
          <cell r="S63">
            <v>0</v>
          </cell>
          <cell r="T63" t="str">
            <v>большие остатки, не пользуются спросом во второй половине декабря</v>
          </cell>
          <cell r="U63">
            <v>9.9524714828897327</v>
          </cell>
          <cell r="V63">
            <v>9.9524714828897327</v>
          </cell>
          <cell r="W63">
            <v>136.19999999999999</v>
          </cell>
          <cell r="X63">
            <v>146.80000000000001</v>
          </cell>
          <cell r="Y63">
            <v>106.8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Дек</v>
          </cell>
          <cell r="D64">
            <v>50</v>
          </cell>
          <cell r="E64">
            <v>348</v>
          </cell>
          <cell r="F64">
            <v>26</v>
          </cell>
          <cell r="G64">
            <v>351</v>
          </cell>
          <cell r="H64">
            <v>0.4</v>
          </cell>
          <cell r="I64">
            <v>40</v>
          </cell>
          <cell r="J64">
            <v>72</v>
          </cell>
          <cell r="K64">
            <v>-46</v>
          </cell>
          <cell r="N64">
            <v>5.2</v>
          </cell>
          <cell r="P64">
            <v>0</v>
          </cell>
          <cell r="Q64">
            <v>0</v>
          </cell>
          <cell r="U64">
            <v>67.5</v>
          </cell>
          <cell r="V64">
            <v>67.5</v>
          </cell>
          <cell r="W64">
            <v>7.2</v>
          </cell>
          <cell r="X64">
            <v>34.799999999999997</v>
          </cell>
          <cell r="Y64">
            <v>41.4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Дек</v>
          </cell>
          <cell r="D65">
            <v>906.73099999999999</v>
          </cell>
          <cell r="E65">
            <v>176.6</v>
          </cell>
          <cell r="F65">
            <v>466.56</v>
          </cell>
          <cell r="G65">
            <v>557.38699999999994</v>
          </cell>
          <cell r="H65">
            <v>1</v>
          </cell>
          <cell r="I65">
            <v>50</v>
          </cell>
          <cell r="J65">
            <v>444.35</v>
          </cell>
          <cell r="K65">
            <v>22.20999999999998</v>
          </cell>
          <cell r="N65">
            <v>93.311999999999998</v>
          </cell>
          <cell r="O65">
            <v>469.04500000000007</v>
          </cell>
          <cell r="P65">
            <v>550</v>
          </cell>
          <cell r="Q65">
            <v>550</v>
          </cell>
          <cell r="S65">
            <v>700</v>
          </cell>
          <cell r="T65" t="str">
            <v>в предпраздничные продажи вареные колбасы пользуются особым спросом</v>
          </cell>
          <cell r="U65">
            <v>11.867573302469136</v>
          </cell>
          <cell r="V65">
            <v>5.973368912894375</v>
          </cell>
          <cell r="W65">
            <v>72.240800000000007</v>
          </cell>
          <cell r="X65">
            <v>109.16400000000002</v>
          </cell>
          <cell r="Y65">
            <v>78.763999999999996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Дек</v>
          </cell>
          <cell r="D66">
            <v>1059.2570000000001</v>
          </cell>
          <cell r="F66">
            <v>529.82000000000005</v>
          </cell>
          <cell r="G66">
            <v>501.89699999999999</v>
          </cell>
          <cell r="H66">
            <v>1</v>
          </cell>
          <cell r="I66">
            <v>50</v>
          </cell>
          <cell r="J66">
            <v>502.9</v>
          </cell>
          <cell r="K66">
            <v>26.920000000000073</v>
          </cell>
          <cell r="N66">
            <v>105.96400000000001</v>
          </cell>
          <cell r="O66">
            <v>663.70700000000011</v>
          </cell>
          <cell r="P66">
            <v>750</v>
          </cell>
          <cell r="Q66">
            <v>750</v>
          </cell>
          <cell r="S66">
            <v>800</v>
          </cell>
          <cell r="T66" t="str">
            <v>в предпраздничные продажи вареные колбасы пользуются особым спросом</v>
          </cell>
          <cell r="U66">
            <v>11.814361481257784</v>
          </cell>
          <cell r="V66">
            <v>4.7364859763693321</v>
          </cell>
          <cell r="W66">
            <v>120.76199999999999</v>
          </cell>
          <cell r="X66">
            <v>59.055399999999999</v>
          </cell>
          <cell r="Y66">
            <v>69.150000000000006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Дек</v>
          </cell>
          <cell r="D67">
            <v>486.72699999999998</v>
          </cell>
          <cell r="E67">
            <v>301.10000000000002</v>
          </cell>
          <cell r="F67">
            <v>406.56</v>
          </cell>
          <cell r="G67">
            <v>342.15600000000001</v>
          </cell>
          <cell r="H67">
            <v>1</v>
          </cell>
          <cell r="I67">
            <v>55</v>
          </cell>
          <cell r="J67">
            <v>380.45</v>
          </cell>
          <cell r="K67">
            <v>26.110000000000014</v>
          </cell>
          <cell r="N67">
            <v>81.311999999999998</v>
          </cell>
          <cell r="O67">
            <v>470.964</v>
          </cell>
          <cell r="P67">
            <v>470.964</v>
          </cell>
          <cell r="Q67">
            <v>470.964</v>
          </cell>
          <cell r="U67">
            <v>10</v>
          </cell>
          <cell r="V67">
            <v>4.207939787485242</v>
          </cell>
          <cell r="W67">
            <v>67.170199999999994</v>
          </cell>
          <cell r="X67">
            <v>102.28279999999999</v>
          </cell>
          <cell r="Y67">
            <v>57.206600000000002</v>
          </cell>
        </row>
        <row r="68">
          <cell r="A68" t="str">
            <v>315 Колбаса Нежная ТМ Зареченские ТС Зареченские продукты в оболочкНТУ.  изделие вар  ПОКОМ</v>
          </cell>
          <cell r="B68" t="str">
            <v>кг</v>
          </cell>
          <cell r="D68">
            <v>0.85499999999999998</v>
          </cell>
          <cell r="G68">
            <v>0.85499999999999998</v>
          </cell>
          <cell r="H68">
            <v>0</v>
          </cell>
          <cell r="I68">
            <v>50</v>
          </cell>
          <cell r="K68">
            <v>0</v>
          </cell>
          <cell r="N68">
            <v>0</v>
          </cell>
          <cell r="P68">
            <v>0</v>
          </cell>
          <cell r="Q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 t="str">
            <v>Вывести</v>
          </cell>
        </row>
        <row r="69">
          <cell r="A69" t="str">
            <v>319  Колбаса вареная Филейская ТМ Вязанка ТС Классическая, 0,45 кг. ПОКОМ</v>
          </cell>
          <cell r="B69" t="str">
            <v>шт</v>
          </cell>
          <cell r="D69">
            <v>38</v>
          </cell>
          <cell r="F69">
            <v>32</v>
          </cell>
          <cell r="G69">
            <v>5</v>
          </cell>
          <cell r="H69">
            <v>0</v>
          </cell>
          <cell r="I69" t="e">
            <v>#N/A</v>
          </cell>
          <cell r="J69">
            <v>33</v>
          </cell>
          <cell r="K69">
            <v>-1</v>
          </cell>
          <cell r="N69">
            <v>6.4</v>
          </cell>
          <cell r="P69">
            <v>0</v>
          </cell>
          <cell r="Q69">
            <v>0</v>
          </cell>
          <cell r="U69">
            <v>0.78125</v>
          </cell>
          <cell r="V69">
            <v>0.78125</v>
          </cell>
          <cell r="W69">
            <v>0</v>
          </cell>
          <cell r="X69">
            <v>0</v>
          </cell>
          <cell r="Y69">
            <v>2.6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 t="str">
            <v>Дек</v>
          </cell>
          <cell r="D70">
            <v>816</v>
          </cell>
          <cell r="E70">
            <v>270</v>
          </cell>
          <cell r="F70">
            <v>385</v>
          </cell>
          <cell r="G70">
            <v>607</v>
          </cell>
          <cell r="H70">
            <v>0.4</v>
          </cell>
          <cell r="I70">
            <v>45</v>
          </cell>
          <cell r="J70">
            <v>395.8</v>
          </cell>
          <cell r="K70">
            <v>-10.800000000000011</v>
          </cell>
          <cell r="N70">
            <v>77</v>
          </cell>
          <cell r="O70">
            <v>240</v>
          </cell>
          <cell r="P70">
            <v>240</v>
          </cell>
          <cell r="Q70">
            <v>240</v>
          </cell>
          <cell r="U70">
            <v>11</v>
          </cell>
          <cell r="V70">
            <v>7.883116883116883</v>
          </cell>
          <cell r="W70">
            <v>7.4</v>
          </cell>
          <cell r="X70">
            <v>79.2</v>
          </cell>
          <cell r="Y70">
            <v>75.8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  <cell r="D71">
            <v>274</v>
          </cell>
          <cell r="E71">
            <v>444</v>
          </cell>
          <cell r="F71">
            <v>248</v>
          </cell>
          <cell r="G71">
            <v>427</v>
          </cell>
          <cell r="H71">
            <v>0.35</v>
          </cell>
          <cell r="I71">
            <v>40</v>
          </cell>
          <cell r="J71">
            <v>252</v>
          </cell>
          <cell r="K71">
            <v>-4</v>
          </cell>
          <cell r="N71">
            <v>49.6</v>
          </cell>
          <cell r="O71">
            <v>118.60000000000002</v>
          </cell>
          <cell r="P71">
            <v>118.60000000000002</v>
          </cell>
          <cell r="Q71">
            <v>118.60000000000002</v>
          </cell>
          <cell r="U71">
            <v>11</v>
          </cell>
          <cell r="V71">
            <v>8.6088709677419359</v>
          </cell>
          <cell r="W71">
            <v>49.2</v>
          </cell>
          <cell r="X71">
            <v>36.4</v>
          </cell>
          <cell r="Y71">
            <v>56</v>
          </cell>
        </row>
        <row r="72">
          <cell r="A72" t="str">
            <v>339  Колбаса вареная Филейская ТМ Вязанка ТС Классическая, 0,40 кг.  ПОКОМ</v>
          </cell>
          <cell r="B72" t="str">
            <v>шт</v>
          </cell>
          <cell r="D72">
            <v>586</v>
          </cell>
          <cell r="E72">
            <v>30</v>
          </cell>
          <cell r="F72">
            <v>183.70500000000001</v>
          </cell>
          <cell r="G72">
            <v>424.29500000000002</v>
          </cell>
          <cell r="H72">
            <v>0.4</v>
          </cell>
          <cell r="I72">
            <v>50</v>
          </cell>
          <cell r="J72">
            <v>185</v>
          </cell>
          <cell r="K72">
            <v>-1.2949999999999875</v>
          </cell>
          <cell r="N72">
            <v>36.741</v>
          </cell>
          <cell r="P72">
            <v>0</v>
          </cell>
          <cell r="Q72">
            <v>0</v>
          </cell>
          <cell r="U72">
            <v>11.548270324705371</v>
          </cell>
          <cell r="V72">
            <v>11.548270324705371</v>
          </cell>
          <cell r="W72">
            <v>23.276</v>
          </cell>
          <cell r="X72">
            <v>15.6</v>
          </cell>
          <cell r="Y72">
            <v>20</v>
          </cell>
        </row>
        <row r="73">
          <cell r="A73" t="str">
            <v>340 Ветчина Запекуша с сочным окороком ТМ Стародворские колбасы ТС Вязанка в обо 0,42 кг. ПОКОМ</v>
          </cell>
          <cell r="B73" t="str">
            <v>шт</v>
          </cell>
          <cell r="D73">
            <v>30</v>
          </cell>
          <cell r="E73">
            <v>30</v>
          </cell>
          <cell r="F73">
            <v>30</v>
          </cell>
          <cell r="G73">
            <v>30</v>
          </cell>
          <cell r="H73">
            <v>0</v>
          </cell>
          <cell r="I73" t="e">
            <v>#N/A</v>
          </cell>
          <cell r="J73">
            <v>31</v>
          </cell>
          <cell r="K73">
            <v>-1</v>
          </cell>
          <cell r="N73">
            <v>6</v>
          </cell>
          <cell r="P73">
            <v>0</v>
          </cell>
          <cell r="Q73">
            <v>0</v>
          </cell>
          <cell r="U73">
            <v>5</v>
          </cell>
          <cell r="V73">
            <v>5</v>
          </cell>
          <cell r="W73">
            <v>0</v>
          </cell>
          <cell r="X73">
            <v>0</v>
          </cell>
          <cell r="Y73">
            <v>0</v>
          </cell>
        </row>
        <row r="74">
          <cell r="A74" t="str">
            <v>341 Колбаса вареная Филейбургская с филе сочного окорока ТМ Баварушка ТС Бавар  вектор 0,4кг ПОКОМ</v>
          </cell>
          <cell r="B74" t="str">
            <v>шт</v>
          </cell>
          <cell r="D74">
            <v>6</v>
          </cell>
          <cell r="G74">
            <v>6</v>
          </cell>
          <cell r="H74">
            <v>0</v>
          </cell>
          <cell r="I74" t="e">
            <v>#N/A</v>
          </cell>
          <cell r="J74">
            <v>1</v>
          </cell>
          <cell r="K74">
            <v>-1</v>
          </cell>
          <cell r="N74">
            <v>0</v>
          </cell>
          <cell r="P74">
            <v>0</v>
          </cell>
          <cell r="Q74">
            <v>0</v>
          </cell>
          <cell r="U74" t="e">
            <v>#DIV/0!</v>
          </cell>
          <cell r="V74" t="e">
            <v>#DIV/0!</v>
          </cell>
          <cell r="W74">
            <v>0</v>
          </cell>
          <cell r="X74">
            <v>0</v>
          </cell>
          <cell r="Y74">
            <v>3.6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E75">
            <v>30</v>
          </cell>
          <cell r="G75">
            <v>30</v>
          </cell>
          <cell r="H75">
            <v>0.4</v>
          </cell>
          <cell r="I75">
            <v>60</v>
          </cell>
          <cell r="K75">
            <v>0</v>
          </cell>
          <cell r="N75">
            <v>0</v>
          </cell>
          <cell r="P75">
            <v>0</v>
          </cell>
          <cell r="Q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E76">
            <v>32</v>
          </cell>
          <cell r="G76">
            <v>32</v>
          </cell>
          <cell r="H76">
            <v>0</v>
          </cell>
          <cell r="I76">
            <v>40</v>
          </cell>
          <cell r="K76">
            <v>0</v>
          </cell>
          <cell r="N76">
            <v>0</v>
          </cell>
          <cell r="P76">
            <v>0</v>
          </cell>
          <cell r="Q76">
            <v>0</v>
          </cell>
          <cell r="U76" t="e">
            <v>#DIV/0!</v>
          </cell>
          <cell r="V76" t="e">
            <v>#DIV/0!</v>
          </cell>
          <cell r="W76">
            <v>1.4</v>
          </cell>
          <cell r="X76">
            <v>0.2</v>
          </cell>
          <cell r="Y76">
            <v>0</v>
          </cell>
          <cell r="Z76" t="str">
            <v>Вывести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D77">
            <v>78</v>
          </cell>
          <cell r="E77">
            <v>30</v>
          </cell>
          <cell r="F77">
            <v>75</v>
          </cell>
          <cell r="G77">
            <v>31</v>
          </cell>
          <cell r="H77">
            <v>0</v>
          </cell>
          <cell r="I77" t="e">
            <v>#N/A</v>
          </cell>
          <cell r="J77">
            <v>81</v>
          </cell>
          <cell r="K77">
            <v>-6</v>
          </cell>
          <cell r="N77">
            <v>15</v>
          </cell>
          <cell r="P77">
            <v>0</v>
          </cell>
          <cell r="Q77">
            <v>0</v>
          </cell>
          <cell r="U77">
            <v>2.0666666666666669</v>
          </cell>
          <cell r="V77">
            <v>2.0666666666666669</v>
          </cell>
          <cell r="W77">
            <v>0</v>
          </cell>
          <cell r="X77">
            <v>0</v>
          </cell>
          <cell r="Y77">
            <v>4.5999999999999996</v>
          </cell>
        </row>
        <row r="78">
          <cell r="A78" t="str">
            <v>350 Сосиски Молокуши миникушай ТМ Вязанка в оболочке амицел в модифиц газовой среде 0,45 кг  Поком</v>
          </cell>
          <cell r="B78" t="str">
            <v>шт</v>
          </cell>
          <cell r="D78">
            <v>24</v>
          </cell>
          <cell r="E78">
            <v>30</v>
          </cell>
          <cell r="F78">
            <v>17</v>
          </cell>
          <cell r="G78">
            <v>37</v>
          </cell>
          <cell r="H78">
            <v>0</v>
          </cell>
          <cell r="I78" t="e">
            <v>#N/A</v>
          </cell>
          <cell r="J78">
            <v>15</v>
          </cell>
          <cell r="K78">
            <v>2</v>
          </cell>
          <cell r="N78">
            <v>3.4</v>
          </cell>
          <cell r="P78">
            <v>0</v>
          </cell>
          <cell r="Q78">
            <v>0</v>
          </cell>
          <cell r="U78">
            <v>10.882352941176471</v>
          </cell>
          <cell r="V78">
            <v>10.882352941176471</v>
          </cell>
          <cell r="W78">
            <v>0</v>
          </cell>
          <cell r="X78">
            <v>0</v>
          </cell>
          <cell r="Y78">
            <v>4.8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D79">
            <v>60</v>
          </cell>
          <cell r="E79">
            <v>30</v>
          </cell>
          <cell r="F79">
            <v>49</v>
          </cell>
          <cell r="G79">
            <v>41</v>
          </cell>
          <cell r="H79">
            <v>0</v>
          </cell>
          <cell r="I79" t="e">
            <v>#N/A</v>
          </cell>
          <cell r="J79">
            <v>55</v>
          </cell>
          <cell r="K79">
            <v>-6</v>
          </cell>
          <cell r="N79">
            <v>9.8000000000000007</v>
          </cell>
          <cell r="P79">
            <v>0</v>
          </cell>
          <cell r="Q79">
            <v>0</v>
          </cell>
          <cell r="U79">
            <v>4.1836734693877551</v>
          </cell>
          <cell r="V79">
            <v>4.1836734693877551</v>
          </cell>
          <cell r="W79">
            <v>0</v>
          </cell>
          <cell r="X79">
            <v>0</v>
          </cell>
          <cell r="Y79">
            <v>4.8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 t="str">
            <v>Дек</v>
          </cell>
          <cell r="D80">
            <v>465</v>
          </cell>
          <cell r="E80">
            <v>30</v>
          </cell>
          <cell r="F80">
            <v>92</v>
          </cell>
          <cell r="G80">
            <v>382</v>
          </cell>
          <cell r="H80">
            <v>0.4</v>
          </cell>
          <cell r="I80">
            <v>40</v>
          </cell>
          <cell r="J80">
            <v>98</v>
          </cell>
          <cell r="K80">
            <v>-6</v>
          </cell>
          <cell r="N80">
            <v>18.399999999999999</v>
          </cell>
          <cell r="P80">
            <v>0</v>
          </cell>
          <cell r="Q80">
            <v>0</v>
          </cell>
          <cell r="U80">
            <v>20.760869565217394</v>
          </cell>
          <cell r="V80">
            <v>20.760869565217394</v>
          </cell>
          <cell r="W80">
            <v>27</v>
          </cell>
          <cell r="X80">
            <v>30.4</v>
          </cell>
          <cell r="Y80">
            <v>18.600000000000001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  <cell r="D81">
            <v>251.82300000000001</v>
          </cell>
          <cell r="F81">
            <v>160.10599999999999</v>
          </cell>
          <cell r="G81">
            <v>88.834999999999994</v>
          </cell>
          <cell r="H81">
            <v>1</v>
          </cell>
          <cell r="I81">
            <v>40</v>
          </cell>
          <cell r="J81">
            <v>154.77000000000001</v>
          </cell>
          <cell r="K81">
            <v>5.3359999999999843</v>
          </cell>
          <cell r="N81">
            <v>32.0212</v>
          </cell>
          <cell r="O81">
            <v>199.35580000000004</v>
          </cell>
          <cell r="P81">
            <v>199.35580000000004</v>
          </cell>
          <cell r="Q81">
            <v>199.35580000000004</v>
          </cell>
          <cell r="U81">
            <v>9</v>
          </cell>
          <cell r="V81">
            <v>2.7742558055288371</v>
          </cell>
          <cell r="W81">
            <v>19.1816</v>
          </cell>
          <cell r="X81">
            <v>2.4172000000000002</v>
          </cell>
          <cell r="Y81">
            <v>7.030800000000001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227</v>
          </cell>
          <cell r="E82">
            <v>198</v>
          </cell>
          <cell r="F82">
            <v>122</v>
          </cell>
          <cell r="G82">
            <v>257</v>
          </cell>
          <cell r="H82">
            <v>0.28000000000000003</v>
          </cell>
          <cell r="I82">
            <v>45</v>
          </cell>
          <cell r="J82">
            <v>122</v>
          </cell>
          <cell r="K82">
            <v>0</v>
          </cell>
          <cell r="N82">
            <v>24.4</v>
          </cell>
          <cell r="O82">
            <v>11.399999999999977</v>
          </cell>
          <cell r="P82">
            <v>11.399999999999977</v>
          </cell>
          <cell r="Q82">
            <v>11.399999999999977</v>
          </cell>
          <cell r="U82">
            <v>11</v>
          </cell>
          <cell r="V82">
            <v>10.532786885245903</v>
          </cell>
          <cell r="W82">
            <v>33.4</v>
          </cell>
          <cell r="X82">
            <v>14.6</v>
          </cell>
          <cell r="Y82">
            <v>28.8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322.81200000000001</v>
          </cell>
          <cell r="E83">
            <v>213.16499999999999</v>
          </cell>
          <cell r="F83">
            <v>171.80699999999999</v>
          </cell>
          <cell r="G83">
            <v>339.55900000000003</v>
          </cell>
          <cell r="H83">
            <v>1</v>
          </cell>
          <cell r="I83">
            <v>30</v>
          </cell>
          <cell r="J83">
            <v>170.58</v>
          </cell>
          <cell r="K83">
            <v>1.2269999999999754</v>
          </cell>
          <cell r="N83">
            <v>34.361399999999996</v>
          </cell>
          <cell r="P83">
            <v>0</v>
          </cell>
          <cell r="Q83">
            <v>0</v>
          </cell>
          <cell r="U83">
            <v>9.8819896744602982</v>
          </cell>
          <cell r="V83">
            <v>9.8819896744602982</v>
          </cell>
          <cell r="W83">
            <v>24.9374</v>
          </cell>
          <cell r="X83">
            <v>44.283999999999999</v>
          </cell>
          <cell r="Y83">
            <v>38.735199999999999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228</v>
          </cell>
          <cell r="E84">
            <v>48</v>
          </cell>
          <cell r="F84">
            <v>137</v>
          </cell>
          <cell r="G84">
            <v>115</v>
          </cell>
          <cell r="H84">
            <v>0.28000000000000003</v>
          </cell>
          <cell r="I84">
            <v>45</v>
          </cell>
          <cell r="J84">
            <v>143</v>
          </cell>
          <cell r="K84">
            <v>-6</v>
          </cell>
          <cell r="N84">
            <v>27.4</v>
          </cell>
          <cell r="O84">
            <v>159</v>
          </cell>
          <cell r="P84">
            <v>159</v>
          </cell>
          <cell r="Q84">
            <v>159</v>
          </cell>
          <cell r="U84">
            <v>10</v>
          </cell>
          <cell r="V84">
            <v>4.1970802919708028</v>
          </cell>
          <cell r="W84">
            <v>30</v>
          </cell>
          <cell r="X84">
            <v>16.2</v>
          </cell>
          <cell r="Y84">
            <v>19.2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D85">
            <v>430</v>
          </cell>
          <cell r="E85">
            <v>30</v>
          </cell>
          <cell r="F85">
            <v>198</v>
          </cell>
          <cell r="G85">
            <v>262</v>
          </cell>
          <cell r="H85">
            <v>0.45</v>
          </cell>
          <cell r="I85">
            <v>50</v>
          </cell>
          <cell r="J85">
            <v>203</v>
          </cell>
          <cell r="K85">
            <v>-5</v>
          </cell>
          <cell r="N85">
            <v>39.6</v>
          </cell>
          <cell r="O85">
            <v>173.60000000000002</v>
          </cell>
          <cell r="P85">
            <v>173.60000000000002</v>
          </cell>
          <cell r="Q85">
            <v>173.60000000000002</v>
          </cell>
          <cell r="U85">
            <v>11</v>
          </cell>
          <cell r="V85">
            <v>6.6161616161616159</v>
          </cell>
          <cell r="W85">
            <v>17.8</v>
          </cell>
          <cell r="X85">
            <v>0</v>
          </cell>
          <cell r="Y85">
            <v>14.8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  <cell r="C86" t="str">
            <v>Дек</v>
          </cell>
          <cell r="D86">
            <v>385.01900000000001</v>
          </cell>
          <cell r="E86">
            <v>698.73599999999999</v>
          </cell>
          <cell r="F86">
            <v>354.18400000000003</v>
          </cell>
          <cell r="G86">
            <v>664.34400000000005</v>
          </cell>
          <cell r="H86">
            <v>1</v>
          </cell>
          <cell r="I86">
            <v>50</v>
          </cell>
          <cell r="J86">
            <v>395.45</v>
          </cell>
          <cell r="K86">
            <v>-41.265999999999963</v>
          </cell>
          <cell r="N86">
            <v>70.836800000000011</v>
          </cell>
          <cell r="O86">
            <v>114.86080000000004</v>
          </cell>
          <cell r="P86">
            <v>250</v>
          </cell>
          <cell r="Q86">
            <v>250</v>
          </cell>
          <cell r="S86">
            <v>800</v>
          </cell>
          <cell r="T86" t="str">
            <v>в предпраздничные продажи вареные колбасы пользуются особым спросом</v>
          </cell>
          <cell r="U86">
            <v>12.907754161678675</v>
          </cell>
          <cell r="V86">
            <v>9.3785151220834369</v>
          </cell>
          <cell r="W86">
            <v>5.7127999999999997</v>
          </cell>
          <cell r="X86">
            <v>85.509199999999993</v>
          </cell>
          <cell r="Y86">
            <v>84.837199999999996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  <cell r="C87" t="str">
            <v>Дек</v>
          </cell>
          <cell r="E87">
            <v>76.602999999999994</v>
          </cell>
          <cell r="G87">
            <v>76.602999999999994</v>
          </cell>
          <cell r="H87">
            <v>1</v>
          </cell>
          <cell r="I87">
            <v>50</v>
          </cell>
          <cell r="K87">
            <v>0</v>
          </cell>
          <cell r="N87">
            <v>0</v>
          </cell>
          <cell r="P87">
            <v>0</v>
          </cell>
          <cell r="Q87">
            <v>0</v>
          </cell>
          <cell r="U87" t="e">
            <v>#DIV/0!</v>
          </cell>
          <cell r="V87" t="e">
            <v>#DIV/0!</v>
          </cell>
          <cell r="W87">
            <v>0.2712</v>
          </cell>
          <cell r="X87">
            <v>4.0536000000000003</v>
          </cell>
          <cell r="Y87">
            <v>9.0434000000000001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  <cell r="C88" t="str">
            <v>нет</v>
          </cell>
          <cell r="D88">
            <v>340</v>
          </cell>
          <cell r="E88">
            <v>528</v>
          </cell>
          <cell r="F88">
            <v>234</v>
          </cell>
          <cell r="G88">
            <v>554</v>
          </cell>
          <cell r="H88">
            <v>0.4</v>
          </cell>
          <cell r="I88">
            <v>40</v>
          </cell>
          <cell r="J88">
            <v>231</v>
          </cell>
          <cell r="K88">
            <v>3</v>
          </cell>
          <cell r="N88">
            <v>46.8</v>
          </cell>
          <cell r="P88">
            <v>0</v>
          </cell>
          <cell r="Q88">
            <v>0</v>
          </cell>
          <cell r="U88">
            <v>11.837606837606838</v>
          </cell>
          <cell r="V88">
            <v>11.837606837606838</v>
          </cell>
          <cell r="W88">
            <v>16.399999999999999</v>
          </cell>
          <cell r="X88">
            <v>76.8</v>
          </cell>
          <cell r="Y88">
            <v>65.8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  <cell r="C89" t="str">
            <v>Дек</v>
          </cell>
          <cell r="D89">
            <v>330</v>
          </cell>
          <cell r="E89">
            <v>354</v>
          </cell>
          <cell r="F89">
            <v>237</v>
          </cell>
          <cell r="G89">
            <v>384</v>
          </cell>
          <cell r="H89">
            <v>0.4</v>
          </cell>
          <cell r="I89">
            <v>40</v>
          </cell>
          <cell r="J89">
            <v>234</v>
          </cell>
          <cell r="K89">
            <v>3</v>
          </cell>
          <cell r="N89">
            <v>47.4</v>
          </cell>
          <cell r="O89">
            <v>137.39999999999998</v>
          </cell>
          <cell r="P89">
            <v>137.39999999999998</v>
          </cell>
          <cell r="Q89">
            <v>137.39999999999998</v>
          </cell>
          <cell r="U89">
            <v>11</v>
          </cell>
          <cell r="V89">
            <v>8.1012658227848107</v>
          </cell>
          <cell r="W89">
            <v>17.399999999999999</v>
          </cell>
          <cell r="X89">
            <v>68.2</v>
          </cell>
          <cell r="Y89">
            <v>47.8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D90">
            <v>30</v>
          </cell>
          <cell r="E90">
            <v>30</v>
          </cell>
          <cell r="G90">
            <v>60</v>
          </cell>
          <cell r="H90">
            <v>0</v>
          </cell>
          <cell r="I90" t="e">
            <v>#N/A</v>
          </cell>
          <cell r="J90">
            <v>12</v>
          </cell>
          <cell r="K90">
            <v>-12</v>
          </cell>
          <cell r="N90">
            <v>0</v>
          </cell>
          <cell r="P90">
            <v>0</v>
          </cell>
          <cell r="Q90">
            <v>0</v>
          </cell>
          <cell r="U90" t="e">
            <v>#DIV/0!</v>
          </cell>
          <cell r="V90" t="e">
            <v>#DIV/0!</v>
          </cell>
          <cell r="W90">
            <v>0</v>
          </cell>
          <cell r="X90">
            <v>0</v>
          </cell>
          <cell r="Y90">
            <v>7.2</v>
          </cell>
        </row>
        <row r="91">
          <cell r="A91" t="str">
            <v>374  Сосиски Сочинки с сыром ф/в 0,3 кг п/а ТМ "Стародворье"  Поком</v>
          </cell>
          <cell r="B91" t="str">
            <v>шт</v>
          </cell>
          <cell r="D91">
            <v>36</v>
          </cell>
          <cell r="E91">
            <v>30</v>
          </cell>
          <cell r="F91">
            <v>36</v>
          </cell>
          <cell r="G91">
            <v>30</v>
          </cell>
          <cell r="H91">
            <v>0</v>
          </cell>
          <cell r="I91" t="e">
            <v>#N/A</v>
          </cell>
          <cell r="J91">
            <v>38</v>
          </cell>
          <cell r="K91">
            <v>-2</v>
          </cell>
          <cell r="N91">
            <v>7.2</v>
          </cell>
          <cell r="P91">
            <v>0</v>
          </cell>
          <cell r="Q91">
            <v>0</v>
          </cell>
          <cell r="U91">
            <v>4.166666666666667</v>
          </cell>
          <cell r="V91">
            <v>4.166666666666667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D92">
            <v>492</v>
          </cell>
          <cell r="E92">
            <v>30</v>
          </cell>
          <cell r="F92">
            <v>150</v>
          </cell>
          <cell r="G92">
            <v>370</v>
          </cell>
          <cell r="H92">
            <v>0.4</v>
          </cell>
          <cell r="I92">
            <v>40</v>
          </cell>
          <cell r="J92">
            <v>157</v>
          </cell>
          <cell r="K92">
            <v>-7</v>
          </cell>
          <cell r="N92">
            <v>30</v>
          </cell>
          <cell r="P92">
            <v>0</v>
          </cell>
          <cell r="Q92">
            <v>0</v>
          </cell>
          <cell r="U92">
            <v>12.333333333333334</v>
          </cell>
          <cell r="V92">
            <v>12.333333333333334</v>
          </cell>
          <cell r="W92">
            <v>37.799999999999997</v>
          </cell>
          <cell r="X92">
            <v>30.2</v>
          </cell>
          <cell r="Y92">
            <v>20.8</v>
          </cell>
        </row>
        <row r="93">
          <cell r="A93" t="str">
            <v>383 Колбаса Сочинка по-европейски с сочной грудиной ТМ Стародворье в оболочке фиброуз в ва  Поком</v>
          </cell>
          <cell r="B93" t="str">
            <v>кг</v>
          </cell>
          <cell r="D93">
            <v>148.19</v>
          </cell>
          <cell r="E93">
            <v>317.41399999999999</v>
          </cell>
          <cell r="F93">
            <v>137.697</v>
          </cell>
          <cell r="G93">
            <v>314.98399999999998</v>
          </cell>
          <cell r="H93">
            <v>1</v>
          </cell>
          <cell r="I93">
            <v>40</v>
          </cell>
          <cell r="J93">
            <v>133.30000000000001</v>
          </cell>
          <cell r="K93">
            <v>4.3969999999999914</v>
          </cell>
          <cell r="N93">
            <v>27.539400000000001</v>
          </cell>
          <cell r="P93">
            <v>0</v>
          </cell>
          <cell r="Q93">
            <v>0</v>
          </cell>
          <cell r="U93">
            <v>11.437576708279773</v>
          </cell>
          <cell r="V93">
            <v>11.437576708279773</v>
          </cell>
          <cell r="W93">
            <v>15.418199999999999</v>
          </cell>
          <cell r="X93">
            <v>39.950800000000001</v>
          </cell>
          <cell r="Y93">
            <v>37.239800000000002</v>
          </cell>
        </row>
        <row r="94">
          <cell r="A94" t="str">
            <v>384  Колбаса Сочинка по-фински с сочным окороком ТМ Стародворье в оболочке фиброуз в ва  Поком</v>
          </cell>
          <cell r="B94" t="str">
            <v>кг</v>
          </cell>
          <cell r="D94">
            <v>307.20600000000002</v>
          </cell>
          <cell r="E94">
            <v>273.81799999999998</v>
          </cell>
          <cell r="F94">
            <v>191.221</v>
          </cell>
          <cell r="G94">
            <v>375.29300000000001</v>
          </cell>
          <cell r="H94">
            <v>1</v>
          </cell>
          <cell r="I94">
            <v>40</v>
          </cell>
          <cell r="J94">
            <v>175.5</v>
          </cell>
          <cell r="K94">
            <v>15.721000000000004</v>
          </cell>
          <cell r="N94">
            <v>38.244199999999999</v>
          </cell>
          <cell r="O94">
            <v>45.393199999999979</v>
          </cell>
          <cell r="P94">
            <v>45.393199999999979</v>
          </cell>
          <cell r="Q94">
            <v>45.393199999999979</v>
          </cell>
          <cell r="U94">
            <v>11</v>
          </cell>
          <cell r="V94">
            <v>9.8130696942281439</v>
          </cell>
          <cell r="W94">
            <v>29.197399999999998</v>
          </cell>
          <cell r="X94">
            <v>40.7042</v>
          </cell>
          <cell r="Y94">
            <v>43.287400000000005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B95" t="str">
            <v>шт</v>
          </cell>
          <cell r="D95">
            <v>233</v>
          </cell>
          <cell r="F95">
            <v>78</v>
          </cell>
          <cell r="G95">
            <v>141</v>
          </cell>
          <cell r="H95">
            <v>0.28000000000000003</v>
          </cell>
          <cell r="I95">
            <v>35</v>
          </cell>
          <cell r="J95">
            <v>78</v>
          </cell>
          <cell r="K95">
            <v>0</v>
          </cell>
          <cell r="N95">
            <v>15.6</v>
          </cell>
          <cell r="O95">
            <v>15</v>
          </cell>
          <cell r="P95">
            <v>15</v>
          </cell>
          <cell r="Q95">
            <v>15</v>
          </cell>
          <cell r="U95">
            <v>10</v>
          </cell>
          <cell r="V95">
            <v>9.0384615384615383</v>
          </cell>
          <cell r="W95">
            <v>13.2</v>
          </cell>
          <cell r="X95">
            <v>18</v>
          </cell>
          <cell r="Y95">
            <v>9.8000000000000007</v>
          </cell>
        </row>
        <row r="96">
          <cell r="A96" t="str">
            <v>389 Колбаса вареная Мусульманская Халяль ТМ Вязанка Халяль оболочка вектор 0,4 кг АК.  Поком</v>
          </cell>
          <cell r="B96" t="str">
            <v>шт</v>
          </cell>
          <cell r="D96">
            <v>40</v>
          </cell>
          <cell r="F96">
            <v>23</v>
          </cell>
          <cell r="G96">
            <v>17</v>
          </cell>
          <cell r="H96">
            <v>0.4</v>
          </cell>
          <cell r="I96">
            <v>90</v>
          </cell>
          <cell r="J96">
            <v>23</v>
          </cell>
          <cell r="K96">
            <v>0</v>
          </cell>
          <cell r="N96">
            <v>4.5999999999999996</v>
          </cell>
          <cell r="O96">
            <v>29</v>
          </cell>
          <cell r="P96">
            <v>0</v>
          </cell>
          <cell r="Q96">
            <v>0</v>
          </cell>
          <cell r="U96">
            <v>3.6956521739130439</v>
          </cell>
          <cell r="V96">
            <v>3.6956521739130439</v>
          </cell>
          <cell r="W96">
            <v>41.2</v>
          </cell>
          <cell r="X96">
            <v>9</v>
          </cell>
          <cell r="Y96">
            <v>5</v>
          </cell>
          <cell r="Z96" t="str">
            <v>нет в бланке заказов</v>
          </cell>
        </row>
        <row r="97">
          <cell r="A97" t="str">
            <v>391 Вареные колбасы «Докторская ГОСТ» Фикс.вес 0,37 п/а ТМ «Вязанка»  Поком</v>
          </cell>
          <cell r="B97" t="str">
            <v>шт</v>
          </cell>
          <cell r="D97">
            <v>320</v>
          </cell>
          <cell r="E97">
            <v>30</v>
          </cell>
          <cell r="F97">
            <v>132</v>
          </cell>
          <cell r="G97">
            <v>217</v>
          </cell>
          <cell r="H97">
            <v>0.37</v>
          </cell>
          <cell r="I97">
            <v>50</v>
          </cell>
          <cell r="J97">
            <v>134</v>
          </cell>
          <cell r="K97">
            <v>-2</v>
          </cell>
          <cell r="N97">
            <v>26.4</v>
          </cell>
          <cell r="O97">
            <v>73.399999999999977</v>
          </cell>
          <cell r="P97">
            <v>73.399999999999977</v>
          </cell>
          <cell r="Q97">
            <v>73.399999999999977</v>
          </cell>
          <cell r="U97">
            <v>11</v>
          </cell>
          <cell r="V97">
            <v>8.2196969696969706</v>
          </cell>
          <cell r="W97">
            <v>15.2</v>
          </cell>
          <cell r="X97">
            <v>18.600000000000001</v>
          </cell>
          <cell r="Y97">
            <v>23.8</v>
          </cell>
        </row>
        <row r="98">
          <cell r="A98" t="str">
            <v>392 Вареные колбасы «Докторская ГОСТ» Фикс.вес 0,6 Вектор ТМ «Дугушка»  Поком</v>
          </cell>
          <cell r="B98" t="str">
            <v>шт</v>
          </cell>
          <cell r="D98">
            <v>168</v>
          </cell>
          <cell r="E98">
            <v>30</v>
          </cell>
          <cell r="F98">
            <v>115</v>
          </cell>
          <cell r="G98">
            <v>83</v>
          </cell>
          <cell r="H98">
            <v>0.6</v>
          </cell>
          <cell r="I98">
            <v>55</v>
          </cell>
          <cell r="J98">
            <v>115</v>
          </cell>
          <cell r="K98">
            <v>0</v>
          </cell>
          <cell r="N98">
            <v>23</v>
          </cell>
          <cell r="O98">
            <v>147</v>
          </cell>
          <cell r="P98">
            <v>147</v>
          </cell>
          <cell r="Q98">
            <v>147</v>
          </cell>
          <cell r="U98">
            <v>10</v>
          </cell>
          <cell r="V98">
            <v>3.6086956521739131</v>
          </cell>
          <cell r="W98">
            <v>18</v>
          </cell>
          <cell r="X98">
            <v>13.8</v>
          </cell>
          <cell r="Y98">
            <v>9.6</v>
          </cell>
        </row>
        <row r="99">
          <cell r="A99" t="str">
            <v>393 Ветчины Сливушка с индейкой Вязанка Фикс.вес 0,4 П/а Вязанка  Поком</v>
          </cell>
          <cell r="B99" t="str">
            <v>шт</v>
          </cell>
          <cell r="D99">
            <v>228</v>
          </cell>
          <cell r="E99">
            <v>30</v>
          </cell>
          <cell r="F99">
            <v>150</v>
          </cell>
          <cell r="G99">
            <v>108</v>
          </cell>
          <cell r="H99">
            <v>0.4</v>
          </cell>
          <cell r="I99">
            <v>50</v>
          </cell>
          <cell r="J99">
            <v>168</v>
          </cell>
          <cell r="K99">
            <v>-18</v>
          </cell>
          <cell r="N99">
            <v>30</v>
          </cell>
          <cell r="O99">
            <v>192</v>
          </cell>
          <cell r="P99">
            <v>192</v>
          </cell>
          <cell r="Q99">
            <v>192</v>
          </cell>
          <cell r="U99">
            <v>10</v>
          </cell>
          <cell r="V99">
            <v>3.6</v>
          </cell>
          <cell r="W99">
            <v>13</v>
          </cell>
          <cell r="X99">
            <v>2.4</v>
          </cell>
          <cell r="Y99">
            <v>7.2</v>
          </cell>
        </row>
        <row r="100">
          <cell r="A100" t="str">
            <v>394 Ветчина Сочинка с сочным окороком ТМ Стародворье полиамид ф/в 0,35 кг  Поком</v>
          </cell>
          <cell r="B100" t="str">
            <v>шт</v>
          </cell>
          <cell r="D100">
            <v>299</v>
          </cell>
          <cell r="F100">
            <v>89</v>
          </cell>
          <cell r="G100">
            <v>208</v>
          </cell>
          <cell r="H100">
            <v>0.35</v>
          </cell>
          <cell r="I100">
            <v>50</v>
          </cell>
          <cell r="J100">
            <v>89</v>
          </cell>
          <cell r="K100">
            <v>0</v>
          </cell>
          <cell r="N100">
            <v>17.8</v>
          </cell>
          <cell r="P100">
            <v>0</v>
          </cell>
          <cell r="Q100">
            <v>0</v>
          </cell>
          <cell r="U100">
            <v>11.685393258426966</v>
          </cell>
          <cell r="V100">
            <v>11.685393258426966</v>
          </cell>
          <cell r="W100">
            <v>17.8</v>
          </cell>
          <cell r="X100">
            <v>20</v>
          </cell>
          <cell r="Y100">
            <v>16.399999999999999</v>
          </cell>
        </row>
        <row r="101">
          <cell r="A101" t="str">
            <v>395 Ветчины «Дугушка» Фикс.вес 0,6 П/а ТМ «Дугушка»  Поком</v>
          </cell>
          <cell r="B101" t="str">
            <v>шт</v>
          </cell>
          <cell r="D101">
            <v>281</v>
          </cell>
          <cell r="E101">
            <v>30</v>
          </cell>
          <cell r="F101">
            <v>108</v>
          </cell>
          <cell r="G101">
            <v>203</v>
          </cell>
          <cell r="H101">
            <v>0.6</v>
          </cell>
          <cell r="I101">
            <v>55</v>
          </cell>
          <cell r="J101">
            <v>114</v>
          </cell>
          <cell r="K101">
            <v>-6</v>
          </cell>
          <cell r="N101">
            <v>21.6</v>
          </cell>
          <cell r="O101">
            <v>34.600000000000023</v>
          </cell>
          <cell r="P101">
            <v>34.600000000000023</v>
          </cell>
          <cell r="Q101">
            <v>34.600000000000023</v>
          </cell>
          <cell r="U101">
            <v>11</v>
          </cell>
          <cell r="V101">
            <v>9.398148148148147</v>
          </cell>
          <cell r="W101">
            <v>15.6</v>
          </cell>
          <cell r="X101">
            <v>15.4</v>
          </cell>
          <cell r="Y101">
            <v>13.4</v>
          </cell>
        </row>
        <row r="102">
          <cell r="A102" t="str">
            <v>396 Сардельки «Филейские» Фикс.вес 0,4 NDX мгс ТМ «Вязанка»</v>
          </cell>
          <cell r="B102" t="str">
            <v>шт</v>
          </cell>
          <cell r="D102">
            <v>130</v>
          </cell>
          <cell r="E102">
            <v>30</v>
          </cell>
          <cell r="F102">
            <v>66</v>
          </cell>
          <cell r="G102">
            <v>94</v>
          </cell>
          <cell r="H102">
            <v>0.4</v>
          </cell>
          <cell r="I102">
            <v>30</v>
          </cell>
          <cell r="J102">
            <v>70</v>
          </cell>
          <cell r="K102">
            <v>-4</v>
          </cell>
          <cell r="N102">
            <v>13.2</v>
          </cell>
          <cell r="O102">
            <v>38</v>
          </cell>
          <cell r="P102">
            <v>38</v>
          </cell>
          <cell r="Q102">
            <v>38</v>
          </cell>
          <cell r="U102">
            <v>10</v>
          </cell>
          <cell r="V102">
            <v>7.121212121212122</v>
          </cell>
          <cell r="W102">
            <v>12.8</v>
          </cell>
          <cell r="X102">
            <v>9.6</v>
          </cell>
          <cell r="Y102">
            <v>8.6</v>
          </cell>
        </row>
        <row r="103">
          <cell r="A103" t="str">
            <v>397 Сосиски Сливочные по-стародворски Бордо Фикс.вес 0,45 П/а мгс Стародворье  Поком</v>
          </cell>
          <cell r="B103" t="str">
            <v>шт</v>
          </cell>
          <cell r="D103">
            <v>321</v>
          </cell>
          <cell r="E103">
            <v>30</v>
          </cell>
          <cell r="F103">
            <v>126</v>
          </cell>
          <cell r="G103">
            <v>225</v>
          </cell>
          <cell r="H103">
            <v>0.45</v>
          </cell>
          <cell r="I103">
            <v>40</v>
          </cell>
          <cell r="J103">
            <v>126</v>
          </cell>
          <cell r="K103">
            <v>0</v>
          </cell>
          <cell r="N103">
            <v>25.2</v>
          </cell>
          <cell r="O103">
            <v>52.199999999999989</v>
          </cell>
          <cell r="P103">
            <v>52.199999999999989</v>
          </cell>
          <cell r="Q103">
            <v>52.199999999999989</v>
          </cell>
          <cell r="U103">
            <v>11</v>
          </cell>
          <cell r="V103">
            <v>8.9285714285714288</v>
          </cell>
          <cell r="W103">
            <v>20.8</v>
          </cell>
          <cell r="X103">
            <v>9</v>
          </cell>
          <cell r="Y103">
            <v>21.6</v>
          </cell>
        </row>
        <row r="104">
          <cell r="A104" t="str">
            <v>398 Сосиски Молочные Дугушки Дугушка Весовые П/а мгс Дугушка  Поком</v>
          </cell>
          <cell r="B104" t="str">
            <v>кг</v>
          </cell>
          <cell r="D104">
            <v>65.944000000000003</v>
          </cell>
          <cell r="E104">
            <v>49.511000000000003</v>
          </cell>
          <cell r="F104">
            <v>40.448999999999998</v>
          </cell>
          <cell r="G104">
            <v>73.653000000000006</v>
          </cell>
          <cell r="H104">
            <v>1</v>
          </cell>
          <cell r="I104">
            <v>45</v>
          </cell>
          <cell r="J104">
            <v>40.448999999999998</v>
          </cell>
          <cell r="K104">
            <v>0</v>
          </cell>
          <cell r="N104">
            <v>8.0898000000000003</v>
          </cell>
          <cell r="O104">
            <v>15.334800000000001</v>
          </cell>
          <cell r="P104">
            <v>15.334800000000001</v>
          </cell>
          <cell r="Q104">
            <v>15.334800000000001</v>
          </cell>
          <cell r="U104">
            <v>11</v>
          </cell>
          <cell r="V104">
            <v>9.1044277979678121</v>
          </cell>
          <cell r="W104">
            <v>3.1995999999999998</v>
          </cell>
          <cell r="X104">
            <v>0</v>
          </cell>
          <cell r="Y104">
            <v>8.2902000000000005</v>
          </cell>
        </row>
        <row r="105">
          <cell r="A105" t="str">
            <v>431 Ветчина Филейская ТМ Вязанка ТС Столичная в оболочке полиамид 0,45 кг.  Поком</v>
          </cell>
          <cell r="B105" t="str">
            <v>шт</v>
          </cell>
          <cell r="G105">
            <v>-1</v>
          </cell>
          <cell r="H105">
            <v>0</v>
          </cell>
          <cell r="I105" t="e">
            <v>#N/A</v>
          </cell>
          <cell r="K105">
            <v>0</v>
          </cell>
          <cell r="N105">
            <v>0</v>
          </cell>
          <cell r="P105">
            <v>0</v>
          </cell>
          <cell r="Q105">
            <v>0</v>
          </cell>
          <cell r="U105" t="e">
            <v>#DIV/0!</v>
          </cell>
          <cell r="V105" t="e">
            <v>#DIV/0!</v>
          </cell>
          <cell r="W105">
            <v>0</v>
          </cell>
          <cell r="X105">
            <v>0</v>
          </cell>
          <cell r="Y105">
            <v>0.2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  <cell r="D106">
            <v>48</v>
          </cell>
          <cell r="E106">
            <v>30</v>
          </cell>
          <cell r="G106">
            <v>78</v>
          </cell>
          <cell r="H106">
            <v>0.35</v>
          </cell>
          <cell r="I106">
            <v>40</v>
          </cell>
          <cell r="K106">
            <v>0</v>
          </cell>
          <cell r="N106">
            <v>0</v>
          </cell>
          <cell r="P106">
            <v>0</v>
          </cell>
          <cell r="Q106">
            <v>0</v>
          </cell>
          <cell r="U106" t="e">
            <v>#DIV/0!</v>
          </cell>
          <cell r="V106" t="e">
            <v>#DIV/0!</v>
          </cell>
          <cell r="W106">
            <v>0</v>
          </cell>
          <cell r="X106">
            <v>0</v>
          </cell>
          <cell r="Y106">
            <v>0</v>
          </cell>
        </row>
        <row r="107">
          <cell r="A107" t="str">
            <v>451 Сосиски «Баварские» Фикс.вес 0,35 П/а ТМ «Стародворье»  Поком</v>
          </cell>
          <cell r="B107" t="str">
            <v>шт</v>
          </cell>
          <cell r="E107">
            <v>30</v>
          </cell>
          <cell r="G107">
            <v>30</v>
          </cell>
          <cell r="H107">
            <v>0.35</v>
          </cell>
          <cell r="I107">
            <v>45</v>
          </cell>
          <cell r="K107">
            <v>0</v>
          </cell>
          <cell r="N107">
            <v>0</v>
          </cell>
          <cell r="P107">
            <v>0</v>
          </cell>
          <cell r="Q107">
            <v>0</v>
          </cell>
          <cell r="U107" t="e">
            <v>#DIV/0!</v>
          </cell>
          <cell r="V107" t="e">
            <v>#DIV/0!</v>
          </cell>
          <cell r="W107">
            <v>0</v>
          </cell>
          <cell r="X107">
            <v>0</v>
          </cell>
          <cell r="Y107">
            <v>0</v>
          </cell>
        </row>
        <row r="108">
          <cell r="A108" t="str">
            <v>457 Колбаса Филейбургская ТМ Баварушка с филе сочного окорока в оболочке черева 0,13 кг.  Поком</v>
          </cell>
          <cell r="B108" t="str">
            <v>шт</v>
          </cell>
          <cell r="E108">
            <v>180</v>
          </cell>
          <cell r="G108">
            <v>180</v>
          </cell>
          <cell r="H108">
            <v>0.13</v>
          </cell>
          <cell r="I108">
            <v>150</v>
          </cell>
          <cell r="K108">
            <v>0</v>
          </cell>
          <cell r="N108">
            <v>0</v>
          </cell>
          <cell r="P108">
            <v>0</v>
          </cell>
          <cell r="Q108">
            <v>0</v>
          </cell>
          <cell r="U108" t="e">
            <v>#DIV/0!</v>
          </cell>
          <cell r="V108" t="e">
            <v>#DIV/0!</v>
          </cell>
          <cell r="W108">
            <v>0</v>
          </cell>
          <cell r="X108">
            <v>0</v>
          </cell>
          <cell r="Y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 refreshError="1"/>
      <sheetData sheetId="3">
        <row r="1">
          <cell r="A1" t="str">
            <v>Склад ЛУГАНСК</v>
          </cell>
          <cell r="D1">
            <v>31807.19</v>
          </cell>
        </row>
        <row r="2">
          <cell r="A2" t="str">
            <v>ПОКОМ Логистический Партнер</v>
          </cell>
          <cell r="D2">
            <v>31807.19</v>
          </cell>
        </row>
        <row r="3">
          <cell r="A3" t="str">
            <v>Вязанка Логистический Партнер(Кг)</v>
          </cell>
          <cell r="D3">
            <v>3858.9920000000002</v>
          </cell>
        </row>
        <row r="4">
          <cell r="A4" t="str">
            <v>001   Ветчина Столичная Вязанка, вектор, ВЕС.ПОКОМ</v>
          </cell>
          <cell r="D4">
            <v>1</v>
          </cell>
        </row>
        <row r="5">
          <cell r="A5" t="str">
            <v>005  Колбаса Докторская ГОСТ, Вязанка вектор,ВЕС. ПОКОМ</v>
          </cell>
          <cell r="D5">
            <v>893.10199999999998</v>
          </cell>
        </row>
        <row r="6">
          <cell r="A6" t="str">
            <v>012  Колбаса Сервелат Столичный, Вязанка фиброуз в/у, ПОКОМ</v>
          </cell>
          <cell r="D6">
            <v>1</v>
          </cell>
        </row>
        <row r="7">
          <cell r="A7" t="str">
            <v>016  Сосиски Вязанка Молочные, Вязанка вискофан  ВЕС.ПОКОМ</v>
          </cell>
          <cell r="D7">
            <v>333.15</v>
          </cell>
        </row>
        <row r="8">
          <cell r="A8" t="str">
            <v>017  Сосиски Вязанка Сливочные, Вязанка амицел ВЕС.ПОКОМ</v>
          </cell>
          <cell r="D8">
            <v>412.7</v>
          </cell>
        </row>
        <row r="9">
          <cell r="A9" t="str">
            <v>018  Сосиски Рубленые, Вязанка вискофан  ВЕС.ПОКОМ</v>
          </cell>
          <cell r="D9">
            <v>265.10000000000002</v>
          </cell>
        </row>
        <row r="10">
          <cell r="A10" t="str">
            <v>312  Ветчина Филейская ТМ Вязанка ТС Столичная ВЕС  ПОКОМ</v>
          </cell>
          <cell r="D10">
            <v>433.3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470.85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371.55</v>
          </cell>
        </row>
        <row r="13">
          <cell r="A13" t="str">
            <v>363 Сардельки Филейские Вязанка ТМ Вязанка в обол NDX  ПОКОМ</v>
          </cell>
          <cell r="D13">
            <v>189.49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412.15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75.599999999999994</v>
          </cell>
        </row>
        <row r="16">
          <cell r="A16" t="str">
            <v>Вязанка Логистический Партнер(Шт)</v>
          </cell>
          <cell r="D16">
            <v>1306.5999999999999</v>
          </cell>
        </row>
        <row r="17">
          <cell r="A17" t="str">
            <v>022  Колбаса Вязанка со шпиком, вектор 0,5кг, ПОКОМ</v>
          </cell>
          <cell r="D17">
            <v>45</v>
          </cell>
        </row>
        <row r="18">
          <cell r="A18" t="str">
            <v>029  Сосиски Венские, Вязанка NDX МГС, 0.5кг, ПОКОМ</v>
          </cell>
          <cell r="D18">
            <v>41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125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159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58</v>
          </cell>
        </row>
        <row r="22">
          <cell r="A22" t="str">
            <v>319  Колбаса вареная Филейская ТМ Вязанка ТС Классическая, 0,45 кг. ПОКОМ</v>
          </cell>
          <cell r="D22">
            <v>2</v>
          </cell>
        </row>
        <row r="23">
          <cell r="A23" t="str">
            <v>339  Колбаса вареная Филейская ТМ Вязанка ТС Классическая, 0,40 кг.  ПОКОМ</v>
          </cell>
          <cell r="D23">
            <v>151.6</v>
          </cell>
        </row>
        <row r="24">
          <cell r="A24" t="str">
            <v>340 Ветчина Запекуша с сочным окороком ТМ Стародворские колбасы ТС Вязанка в обо 0,42 кг. ПОКОМ</v>
          </cell>
          <cell r="D24">
            <v>30</v>
          </cell>
        </row>
        <row r="25">
          <cell r="A25" t="str">
            <v>344 Колбаса Салями Финская ТМ Стародворски колбасы ТС Вязанка в оболочке фиброуз в вак 0,35 кг ПОКОМ</v>
          </cell>
          <cell r="D25">
            <v>29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52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203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44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23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144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125</v>
          </cell>
        </row>
        <row r="32">
          <cell r="A32" t="str">
            <v>396 Сардельки «Филейские» Фикс.вес 0,4 NDX мгс ТМ «Вязанка»</v>
          </cell>
          <cell r="D32">
            <v>75</v>
          </cell>
        </row>
        <row r="33">
          <cell r="A33" t="str">
            <v>Логистический Партнер кг</v>
          </cell>
          <cell r="D33">
            <v>16005.798000000001</v>
          </cell>
        </row>
        <row r="34">
          <cell r="A34" t="str">
            <v>200  Ветчина Дугушка ТМ Стародворье, вектор в/у    ПОКОМ</v>
          </cell>
          <cell r="D34">
            <v>458.4</v>
          </cell>
        </row>
        <row r="35">
          <cell r="A35" t="str">
            <v>201  Ветчина Нежная ТМ Особый рецепт, (2,5кг), ПОКОМ</v>
          </cell>
          <cell r="D35">
            <v>1910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106.55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973.27</v>
          </cell>
        </row>
        <row r="38">
          <cell r="A38" t="str">
            <v>219  Колбаса Докторская Особая ТМ Особый рецепт, ВЕС  ПОКОМ</v>
          </cell>
          <cell r="D38">
            <v>2548.8000000000002</v>
          </cell>
        </row>
        <row r="39">
          <cell r="A39" t="str">
            <v>225  Колбаса Дугушка со шпиком, ВЕС, ТМ Стародворье   ПОКОМ</v>
          </cell>
          <cell r="D39">
            <v>298.77999999999997</v>
          </cell>
        </row>
        <row r="40">
          <cell r="A40" t="str">
            <v>229  Колбаса Молочная Дугушка, в/у, ВЕС, ТМ Стародворье   ПОКОМ</v>
          </cell>
          <cell r="D40">
            <v>793.5</v>
          </cell>
        </row>
        <row r="41">
          <cell r="A41" t="str">
            <v>230  Колбаса Молочная Особая ТМ Особый рецепт, п/а, ВЕС. ПОКОМ</v>
          </cell>
          <cell r="D41">
            <v>2148.1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1741.9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439.8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407.7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493.7</v>
          </cell>
        </row>
        <row r="46">
          <cell r="A46" t="str">
            <v>243  Колбаса Сервелат Зернистый, ВЕС.  ПОКОМ</v>
          </cell>
          <cell r="D46">
            <v>151.94999999999999</v>
          </cell>
        </row>
        <row r="47">
          <cell r="A47" t="str">
            <v>244  Колбаса Сервелат Кремлевский, ВЕС. ПОКОМ</v>
          </cell>
          <cell r="D47">
            <v>133.6</v>
          </cell>
        </row>
        <row r="48">
          <cell r="A48" t="str">
            <v>247  Сардельки Нежные, ВЕС.  ПОКОМ</v>
          </cell>
          <cell r="D48">
            <v>284.39999999999998</v>
          </cell>
        </row>
        <row r="49">
          <cell r="A49" t="str">
            <v>248  Сардельки Сочные ТМ Особый рецепт,   ПОКОМ</v>
          </cell>
          <cell r="D49">
            <v>240.9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445.42200000000003</v>
          </cell>
        </row>
        <row r="51">
          <cell r="A51" t="str">
            <v>251  Сосиски Баварские, ВЕС.  ПОКОМ</v>
          </cell>
          <cell r="D51">
            <v>70.3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851.5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106.4</v>
          </cell>
        </row>
        <row r="54">
          <cell r="A54" t="str">
            <v>259  Сосиски Сливочные Дугушка, ВЕС.   ПОКОМ</v>
          </cell>
          <cell r="D54">
            <v>14.308</v>
          </cell>
        </row>
        <row r="55">
          <cell r="A55" t="str">
            <v>263  Шпикачки Стародворские, ВЕС.  ПОКОМ</v>
          </cell>
          <cell r="D55">
            <v>89.7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41.6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126.9</v>
          </cell>
        </row>
        <row r="58">
          <cell r="A58" t="str">
            <v>272  Колбаса Сервелат Филедворский, фиброуз, в/у 0,35 кг срез,  ПОКОМ</v>
          </cell>
          <cell r="D58">
            <v>51</v>
          </cell>
        </row>
        <row r="59">
          <cell r="A59" t="str">
            <v>283  Сосиски Сочинки, ВЕС, ТМ Стародворье ПОКОМ</v>
          </cell>
          <cell r="D59">
            <v>462.55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76.8</v>
          </cell>
        </row>
        <row r="61">
          <cell r="A61" t="str">
            <v>326 Сосиски Молочные для завтрака ТМ Особый рецепт в оболочке полиам  ПОКОМ</v>
          </cell>
          <cell r="D61">
            <v>1.3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D62">
            <v>95.6</v>
          </cell>
        </row>
        <row r="63">
          <cell r="A63" t="str">
            <v>383 Колбаса Сочинка по-европейски с сочной грудиной ТМ Стародворье в оболочке фиброуз в ва  Поком</v>
          </cell>
          <cell r="D63">
            <v>216.15</v>
          </cell>
        </row>
        <row r="64">
          <cell r="A64" t="str">
            <v>384  Колбаса Сочинка по-фински с сочным окороком ТМ Стародворье в оболочке фиброуз в ва  Поком</v>
          </cell>
          <cell r="D64">
            <v>189.75</v>
          </cell>
        </row>
        <row r="65">
          <cell r="A65" t="str">
            <v>398 Сосиски Молочные Дугушки Дугушка Весовые П/а мгс Дугушка  Поком</v>
          </cell>
          <cell r="D65">
            <v>35.167999999999999</v>
          </cell>
        </row>
        <row r="66">
          <cell r="A66" t="str">
            <v>Логистический Партнер Шт</v>
          </cell>
          <cell r="D66">
            <v>5912.7</v>
          </cell>
        </row>
        <row r="67">
          <cell r="A67" t="str">
            <v>043  Ветчина Нежная ТМ Особый рецепт, п/а, 0,4кг    ПОКОМ</v>
          </cell>
          <cell r="D67">
            <v>37</v>
          </cell>
        </row>
        <row r="68">
          <cell r="A68" t="str">
            <v>047  Кол Баварская, белков.обол. в термоусад. пакете 0.17 кг, ТМ Стародворье  ПОКОМ</v>
          </cell>
          <cell r="D68">
            <v>120</v>
          </cell>
        </row>
        <row r="69">
          <cell r="A69" t="str">
            <v>054  Колбаса вареная Филейбургская с филе сочного окорока, 0,45 кг, БАВАРУШКА ПОКОМ</v>
          </cell>
          <cell r="D69">
            <v>4</v>
          </cell>
        </row>
        <row r="70">
          <cell r="A70" t="str">
            <v>055  Колбаса вареная Филейбургская, 0,45 кг, БАВАРУШКА ПОКОМ</v>
          </cell>
          <cell r="D70">
            <v>32</v>
          </cell>
        </row>
        <row r="71">
          <cell r="A71" t="str">
            <v>059  Колбаса Докторская по-стародворски  0.5 кг, ПОКОМ</v>
          </cell>
          <cell r="D71">
            <v>30</v>
          </cell>
        </row>
        <row r="72">
          <cell r="A72" t="str">
            <v>060  Колбаса Докторская стародворская  0,5 кг,ПОКОМ</v>
          </cell>
          <cell r="D72">
            <v>30</v>
          </cell>
        </row>
        <row r="73">
          <cell r="A73" t="str">
            <v>062  Колбаса Кракушка пряная с сальцем, 0.3кг в/у п/к, БАВАРУШКА ПОКОМ</v>
          </cell>
          <cell r="D73">
            <v>131</v>
          </cell>
        </row>
        <row r="74">
          <cell r="A74" t="str">
            <v>064  Колбаса Молочная Дугушка, вектор 0,4 кг, ТМ Стародворье  ПОКОМ</v>
          </cell>
          <cell r="D74">
            <v>80</v>
          </cell>
        </row>
        <row r="75">
          <cell r="A75" t="str">
            <v>079  Колбаса Сервелат Кремлевский,  0.35 кг, ПОКОМ</v>
          </cell>
          <cell r="D75">
            <v>155.69999999999999</v>
          </cell>
        </row>
        <row r="76">
          <cell r="A76" t="str">
            <v>083  Колбаса Швейцарская 0,17 кг., ШТ., сырокопченая   ПОКОМ</v>
          </cell>
          <cell r="D76">
            <v>243</v>
          </cell>
        </row>
        <row r="77">
          <cell r="A77" t="str">
            <v>091  Сардельки Баварские, МГС 0.38кг, ТМ Стародворье  ПОКОМ</v>
          </cell>
          <cell r="D77">
            <v>33</v>
          </cell>
        </row>
        <row r="78">
          <cell r="A78" t="str">
            <v>092  Сосиски Баварские с сыром,  0.42кг,ПОКОМ</v>
          </cell>
          <cell r="D78">
            <v>62</v>
          </cell>
        </row>
        <row r="79">
          <cell r="A79" t="str">
            <v>094  Сосиски Баварские,  0.35кг, ТМ Колбасный стандарт ПОКОМ</v>
          </cell>
          <cell r="D79">
            <v>2</v>
          </cell>
        </row>
        <row r="80">
          <cell r="A80" t="str">
            <v>096  Сосиски Баварские,  0.42кг,ПОКОМ</v>
          </cell>
          <cell r="D80">
            <v>96</v>
          </cell>
        </row>
        <row r="81">
          <cell r="A81" t="str">
            <v>100  Сосиски Баварушки, 0.6кг, БАВАРУШКА ПОКОМ</v>
          </cell>
          <cell r="D81">
            <v>34</v>
          </cell>
        </row>
        <row r="82">
          <cell r="A82" t="str">
            <v>108  Сосиски С сыром,  0.42кг,ядрена копоть ПОКОМ</v>
          </cell>
          <cell r="D82">
            <v>36</v>
          </cell>
        </row>
        <row r="83">
          <cell r="A83" t="str">
            <v>114  Сосиски Филейбургские с филе сочного окорока, 0,55 кг, БАВАРУШКА ПОКОМ</v>
          </cell>
          <cell r="D83">
            <v>32</v>
          </cell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D84">
            <v>84</v>
          </cell>
        </row>
        <row r="85">
          <cell r="A85" t="str">
            <v>118  Колбаса Сервелат Филейбургский с филе сочного окорока, в/у 0,35 кг срез, БАВАРУШКА ПОКОМ</v>
          </cell>
          <cell r="D85">
            <v>60</v>
          </cell>
        </row>
        <row r="86">
          <cell r="A86" t="str">
            <v>273  Сосиски Сочинки с сочной грудинкой, МГС 0.4кг,   ПОКОМ</v>
          </cell>
          <cell r="D86">
            <v>669</v>
          </cell>
        </row>
        <row r="87">
          <cell r="A87" t="str">
            <v>296  Колбаса Мясорубская с рубленой грудинкой 0,35кг срез ТМ Стародворье  ПОКОМ</v>
          </cell>
          <cell r="D87">
            <v>296</v>
          </cell>
        </row>
        <row r="88">
          <cell r="A88" t="str">
            <v>301  Сосиски Сочинки по-баварски с сыром,  0.4кг, ТМ Стародворье  ПОКОМ</v>
          </cell>
          <cell r="D88">
            <v>391</v>
          </cell>
        </row>
        <row r="89">
          <cell r="A89" t="str">
            <v>302  Сосиски Сочинки по-баварски,  0.4кг, ТМ Стародворье  ПОКОМ</v>
          </cell>
          <cell r="D89">
            <v>503</v>
          </cell>
        </row>
        <row r="90">
          <cell r="A90" t="str">
            <v>309  Сосиски Сочинки с сыром 0,4 кг ТМ Стародворье  ПОКОМ</v>
          </cell>
          <cell r="D90">
            <v>181</v>
          </cell>
        </row>
        <row r="91">
          <cell r="A91" t="str">
            <v>320  Сосиски Сочинки с сочным окороком 0,4 кг ТМ Стародворье  ПОКОМ</v>
          </cell>
          <cell r="D91">
            <v>392</v>
          </cell>
        </row>
        <row r="92">
          <cell r="A92" t="str">
            <v>325 Колбаса Сервелат Мясорубский ТМ Стародворье с мелкорубленным окороком 0,35 кг  ПОКОМ</v>
          </cell>
          <cell r="D92">
            <v>295</v>
          </cell>
        </row>
        <row r="93">
          <cell r="A93" t="str">
            <v>341 Колбаса вареная Филейбургская с филе сочного окорока ТМ Баварушка ТС Бавар  вектор 0,4кг ПОКОМ</v>
          </cell>
          <cell r="D93">
            <v>3</v>
          </cell>
        </row>
        <row r="94">
          <cell r="A94" t="str">
            <v>343 Колбаса Докторская оригинальная ТМ Особый рецепт в оболочке полиамид 0,4 кг.  ПОКОМ</v>
          </cell>
          <cell r="D94">
            <v>43</v>
          </cell>
        </row>
        <row r="95">
          <cell r="A95" t="str">
            <v>346 Колбаса Сервелат Филейбургский с копченой грудинкой ТМ Баварушка в оболов/у 0,35 кг срез  ПОКОМ</v>
          </cell>
          <cell r="D95">
            <v>43</v>
          </cell>
        </row>
        <row r="96">
          <cell r="A96" t="str">
            <v>351 Сосиски Филейбургские с грудкой ТМ Баварушка в оболо амицел в моди газовой среде 0,33 кг  Поком</v>
          </cell>
          <cell r="D96">
            <v>42</v>
          </cell>
        </row>
        <row r="97">
          <cell r="A97" t="str">
            <v>352  Сардельки Сочинки с сыром 0,4 кг ТМ Стародворье   ПОКОМ</v>
          </cell>
          <cell r="D97">
            <v>127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D98">
            <v>152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D99">
            <v>151</v>
          </cell>
        </row>
        <row r="100">
          <cell r="A100" t="str">
            <v>371  Сосиски Сочинки Молочные 0,4 кг ТМ Стародворье  ПОКОМ</v>
          </cell>
          <cell r="D100">
            <v>271</v>
          </cell>
        </row>
        <row r="101">
          <cell r="A101" t="str">
            <v>372  Сосиски Сочинки Сливочные 0,4 кг ТМ Стародворье  ПОКОМ</v>
          </cell>
          <cell r="D101">
            <v>262</v>
          </cell>
        </row>
        <row r="102">
          <cell r="A102" t="str">
            <v>374  Сосиски Сочинки с сыром ф/в 0,3 кг п/а ТМ "Стародворье"  Поком</v>
          </cell>
          <cell r="D102">
            <v>34</v>
          </cell>
        </row>
        <row r="103">
          <cell r="A103" t="str">
            <v>376  Сардельки Сочинки с сочным окороком ТМ Стародворье полиамид мгс ф/в 0,4 кг СК3</v>
          </cell>
          <cell r="D103">
            <v>214</v>
          </cell>
        </row>
        <row r="104">
          <cell r="A104" t="str">
            <v>388 Колбаски Филейбургские ТМ Баварушка с филе сочного окорока копченые в оболоч 0,28 кг ПОКОМ</v>
          </cell>
          <cell r="D104">
            <v>64</v>
          </cell>
        </row>
        <row r="105">
          <cell r="A105" t="str">
            <v>392 Вареные колбасы «Докторская ГОСТ» Фикс.вес 0,6 Вектор ТМ «Дугушка»  Поком</v>
          </cell>
          <cell r="D105">
            <v>83</v>
          </cell>
        </row>
        <row r="106">
          <cell r="A106" t="str">
            <v>394 Ветчина Сочинка с сочным окороком ТМ Стародворье полиамид ф/в 0,35 кг  Поком</v>
          </cell>
          <cell r="D106">
            <v>85</v>
          </cell>
        </row>
        <row r="107">
          <cell r="A107" t="str">
            <v>395 Ветчины «Дугушка» Фикс.вес 0,6 П/а ТМ «Дугушка»  Поком</v>
          </cell>
          <cell r="D107">
            <v>97</v>
          </cell>
        </row>
        <row r="108">
          <cell r="A108" t="str">
            <v>397 Сосиски Сливочные по-стародворски Бордо Фикс.вес 0,45 П/а мгс Стародворье  Поком</v>
          </cell>
          <cell r="D108">
            <v>138</v>
          </cell>
        </row>
        <row r="109">
          <cell r="A109" t="str">
            <v>446 Сосиски Баварские с сыром 0,35 кг. ТМ Стародворье в оболочке айпил в модифи газовой среде  Поком</v>
          </cell>
          <cell r="D109">
            <v>34</v>
          </cell>
        </row>
        <row r="110">
          <cell r="A110" t="str">
            <v>451 Сосиски «Баварские» Фикс.вес 0,35 П/а ТМ «Стародворье»  Поком</v>
          </cell>
          <cell r="D110">
            <v>31</v>
          </cell>
        </row>
        <row r="111">
          <cell r="A111" t="str">
            <v>457 Колбаса Филейбургская ТМ Баварушка с филе сочного окорока в оболочке черева 0,13 кг.  Поком</v>
          </cell>
          <cell r="D111">
            <v>10</v>
          </cell>
        </row>
        <row r="112">
          <cell r="A112" t="str">
            <v>ПОКОМ Логистический Партнер Заморозка</v>
          </cell>
          <cell r="D112">
            <v>4723.1000000000004</v>
          </cell>
        </row>
        <row r="113">
          <cell r="A113" t="str">
            <v>БОНУС_Пельмени Бульмени со сливочным маслом Горячая штучка 0,9 кг  ПОКОМ</v>
          </cell>
          <cell r="D113">
            <v>1</v>
          </cell>
        </row>
        <row r="114">
          <cell r="A114" t="str">
            <v>Готовые чебупели острые с мясом Горячая штучка 0,3 кг зам  ПОКОМ</v>
          </cell>
          <cell r="D114">
            <v>99</v>
          </cell>
        </row>
        <row r="115">
          <cell r="A115" t="str">
            <v>Готовые чебупели с ветчиной и сыром Горячая штучка 0,3кг зам  ПОКОМ</v>
          </cell>
          <cell r="D115">
            <v>180</v>
          </cell>
        </row>
        <row r="116">
          <cell r="A116" t="str">
            <v>Готовые чебупели с мясом ТМ Горячая штучка Без свинины 0,3 кг  ПОКОМ</v>
          </cell>
          <cell r="D116">
            <v>76</v>
          </cell>
        </row>
        <row r="117">
          <cell r="A117" t="str">
            <v>Готовые чебупели сочные с мясом ТМ Горячая штучка  0,3кг зам  ПОКОМ</v>
          </cell>
          <cell r="D117">
            <v>166</v>
          </cell>
        </row>
        <row r="118">
          <cell r="A118" t="str">
            <v>Готовые чебуреки с мясом ТМ Горячая штучка 0,09 кг флоу-пак ПОКОМ</v>
          </cell>
          <cell r="D118">
            <v>92</v>
          </cell>
        </row>
        <row r="119">
          <cell r="A119" t="str">
            <v>Жар-ладушки с клубникой и вишней. Жареные с начинкой.ВЕС  ПОКОМ</v>
          </cell>
          <cell r="D119">
            <v>55.5</v>
          </cell>
        </row>
        <row r="120">
          <cell r="A120" t="str">
            <v>Жар-ладушки с мясом ТМ Зареченские ТС Зареченские продукты.  Поком</v>
          </cell>
          <cell r="D120">
            <v>609.70000000000005</v>
          </cell>
        </row>
        <row r="121">
          <cell r="A121" t="str">
            <v>Жар-ладушки с яблоком и грушей. Изделия хлебобулочные жареные с начинкой зам  ПОКОМ</v>
          </cell>
          <cell r="D121">
            <v>7.7</v>
          </cell>
        </row>
        <row r="122">
          <cell r="A122" t="str">
            <v>Жар-мени с картофелем и сочной грудинкой. ВЕС  ПОКОМ</v>
          </cell>
          <cell r="D122">
            <v>22.2</v>
          </cell>
        </row>
        <row r="123">
          <cell r="A123" t="str">
            <v>Круггетсы с сырным соусом ТМ Горячая штучка 0,25 кг зам  ПОКОМ</v>
          </cell>
          <cell r="D123">
            <v>135</v>
          </cell>
        </row>
        <row r="124">
          <cell r="A124" t="str">
            <v>Круггетсы сочные ТМ Горячая штучка ТС Круггетсы 0,25 кг зам  ПОКОМ</v>
          </cell>
          <cell r="D124">
            <v>80</v>
          </cell>
        </row>
        <row r="125">
          <cell r="A125" t="str">
            <v>Мини-сосиски в тесте "Фрайпики" 1,8кг ВЕС,  ПОКОМ</v>
          </cell>
          <cell r="D125">
            <v>1.8</v>
          </cell>
        </row>
        <row r="126">
          <cell r="A126" t="str">
            <v>Мини-сосиски в тесте Фрайпики 1,8кг ВЕС ТМ Зареченские  Поком</v>
          </cell>
          <cell r="D126">
            <v>9</v>
          </cell>
        </row>
        <row r="127">
          <cell r="A127" t="str">
            <v>Наггетсы из печи 0,25кг ТМ Вязанка ТС Няняггетсы Сливушки замор.  ПОКОМ</v>
          </cell>
          <cell r="D127">
            <v>240</v>
          </cell>
        </row>
        <row r="128">
          <cell r="A128" t="str">
            <v>Наггетсы Нагетосы Сочная курочка в хруст панир со сметаной и зеленью ТМ Горячая штучка 0,25 ПОКОМ</v>
          </cell>
          <cell r="D128">
            <v>35</v>
          </cell>
        </row>
        <row r="129">
          <cell r="A129" t="str">
            <v>Наггетсы Нагетосы Сочная курочка со сладкой паприкой ТМ Горячая штучка ф/в 0,25 кг  ПОКОМ</v>
          </cell>
          <cell r="D129">
            <v>3</v>
          </cell>
        </row>
        <row r="130">
          <cell r="A130" t="str">
            <v>Наггетсы Нагетосы Сочная курочка ТМ Горячая штучка 0,25 кг зам  ПОКОМ</v>
          </cell>
          <cell r="D130">
            <v>198</v>
          </cell>
        </row>
        <row r="131">
          <cell r="A131" t="str">
            <v>Наггетсы с индейкой 0,25кг ТМ Вязанка ТС Няняггетсы Сливушки НД2 замор.  ПОКОМ</v>
          </cell>
          <cell r="D131">
            <v>142</v>
          </cell>
        </row>
        <row r="132">
          <cell r="A132" t="str">
            <v>Наггетсы Хрустящие ТМ Зареченские ТС Зареченские продукты. Поком</v>
          </cell>
          <cell r="D132">
            <v>94.4</v>
          </cell>
        </row>
        <row r="133">
          <cell r="A133" t="str">
            <v>Пекерсы с индейкой в сливочном соусе ТМ Горячая штучка 0,25 кг зам  ПОКОМ</v>
          </cell>
          <cell r="D133">
            <v>74</v>
          </cell>
        </row>
        <row r="134">
          <cell r="A134" t="str">
            <v>Пельмени Grandmeni с говядиной в сливочном соусе ТМ Горячая штучка флоупак сфера 0,75 кг.  ПОКОМ</v>
          </cell>
          <cell r="D134">
            <v>28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D135">
            <v>37</v>
          </cell>
        </row>
        <row r="136">
          <cell r="A136" t="str">
            <v>Пельмени Grandmeni со сливочным маслом Горячая штучка 0,75 кг ПОКОМ</v>
          </cell>
          <cell r="D136">
            <v>30</v>
          </cell>
        </row>
        <row r="137">
          <cell r="A137" t="str">
            <v>Пельмени Бигбули #МЕГАВКУСИЩЕ с сочной грудинкой ТМ Горячая шту БУЛЬМЕНИ ТС Бигбули  сфера 0,9 ПОКОМ</v>
          </cell>
          <cell r="D137">
            <v>75</v>
          </cell>
        </row>
        <row r="138">
          <cell r="A138" t="str">
            <v>Пельмени Бигбули с мясом, Горячая штучка 0,9кг  ПОКОМ</v>
          </cell>
          <cell r="D138">
            <v>86</v>
          </cell>
        </row>
        <row r="139">
          <cell r="A139" t="str">
            <v>Пельмени Бигбули со слив.маслом 0,9 кг   Поком</v>
          </cell>
          <cell r="D139">
            <v>88</v>
          </cell>
        </row>
        <row r="140">
          <cell r="A140" t="str">
            <v>Пельмени Бигбули со сливочным маслом ТМ Горячая штучка ТС Бигбули ГШ флоу-пак сфера 0,43 УВС.  ПОКОМ</v>
          </cell>
          <cell r="D140">
            <v>5</v>
          </cell>
        </row>
        <row r="141">
          <cell r="A141" t="str">
            <v>Пельмени Бульмени с говядиной и свининой Горячая шт. 0,9 кг  ПОКОМ</v>
          </cell>
          <cell r="D141">
            <v>155</v>
          </cell>
        </row>
        <row r="142">
          <cell r="A142" t="str">
            <v>Пельмени Бульмени с говядиной и свининой Горячая штучка 0,43  ПОКОМ</v>
          </cell>
          <cell r="D142">
            <v>36</v>
          </cell>
        </row>
        <row r="143">
          <cell r="A143" t="str">
            <v>Пельмени Бульмени с говядиной и свининой Наваристые Горячая штучка ВЕС  ПОКОМ</v>
          </cell>
          <cell r="D143">
            <v>265</v>
          </cell>
        </row>
        <row r="144">
          <cell r="A144" t="str">
            <v>Пельмени Бульмени со сливочным маслом Горячая штучка 0,9 кг  ПОКОМ</v>
          </cell>
          <cell r="D144">
            <v>157</v>
          </cell>
        </row>
        <row r="145">
          <cell r="A145" t="str">
            <v>Пельмени Бульмени со сливочным маслом ТМ Горячая шт. 0,43 кг  ПОКОМ</v>
          </cell>
          <cell r="D145">
            <v>17</v>
          </cell>
        </row>
        <row r="146">
          <cell r="A146" t="str">
            <v>Пельмени Мясорубские ТМ Стародворье фоу-пак равиоли 0,7 кг.  Поком</v>
          </cell>
          <cell r="D146">
            <v>96</v>
          </cell>
        </row>
        <row r="147">
          <cell r="A147" t="str">
            <v>Пельмени отборные  с говядиной и свининой 0,43кг ушко  Поком</v>
          </cell>
          <cell r="D147">
            <v>3</v>
          </cell>
        </row>
        <row r="148">
          <cell r="A148" t="str">
            <v>Пельмени Отборные из свинины и говядины 0,9 кг ТМ Стародворье ТС Медвежье ушко  ПОКОМ</v>
          </cell>
          <cell r="D148">
            <v>38</v>
          </cell>
        </row>
        <row r="149">
          <cell r="A149" t="str">
            <v>Пельмени отборные с говядиной 0,43кг Поком</v>
          </cell>
          <cell r="D149">
            <v>5</v>
          </cell>
        </row>
        <row r="150">
          <cell r="A150" t="str">
            <v>Пельмени Отборные с говядиной 0,9 кг НОВА ТМ Стародворье ТС Медвежье ушко  ПОКОМ</v>
          </cell>
          <cell r="D150">
            <v>22</v>
          </cell>
        </row>
        <row r="151">
          <cell r="A151" t="str">
            <v>Пельмени С говядиной и свининой, ВЕС, ТМ Славница сфера пуговки  ПОКОМ</v>
          </cell>
          <cell r="D151">
            <v>76</v>
          </cell>
        </row>
        <row r="152">
          <cell r="A152" t="str">
            <v>Пельмени Со свининой и говядиной ТМ Особый рецепт Любимая ложка 1,0 кг  ПОКОМ</v>
          </cell>
          <cell r="D152">
            <v>1</v>
          </cell>
        </row>
        <row r="153">
          <cell r="A153" t="str">
            <v>Пельмени Сочные стародв. сфера 0,43кг  Поком</v>
          </cell>
          <cell r="D153">
            <v>5</v>
          </cell>
        </row>
        <row r="154">
          <cell r="A154" t="str">
            <v>Пельмени Сочные сфера 0,9 кг ТМ Стародворье ПОКОМ</v>
          </cell>
          <cell r="D154">
            <v>6</v>
          </cell>
        </row>
        <row r="155">
          <cell r="A155" t="str">
            <v>Хотстеры ТМ Горячая штучка ТС Хотстеры 0,25 кг зам  ПОКОМ</v>
          </cell>
          <cell r="D155">
            <v>176</v>
          </cell>
        </row>
        <row r="156">
          <cell r="A156" t="str">
            <v>Хрустящие крылышки острые к пиву ТМ Горячая штучка 0,3кг зам  ПОКОМ</v>
          </cell>
          <cell r="D156">
            <v>36</v>
          </cell>
        </row>
        <row r="157">
          <cell r="A157" t="str">
            <v>Хрустящие крылышки ТМ Горячая штучка 0,3 кг зам  ПОКОМ</v>
          </cell>
          <cell r="D157">
            <v>42</v>
          </cell>
        </row>
        <row r="158">
          <cell r="A158" t="str">
            <v>Хрустящие крылышки ТМ Зареченские ТС Зареченские продукты.   Поком</v>
          </cell>
          <cell r="D158">
            <v>7</v>
          </cell>
        </row>
        <row r="159">
          <cell r="A159" t="str">
            <v>Чебупай сочное яблоко ТМ Горячая штучка ТС Чебупай 0,2 кг УВС.  зам  ПОКОМ</v>
          </cell>
          <cell r="D159">
            <v>55</v>
          </cell>
        </row>
        <row r="160">
          <cell r="A160" t="str">
            <v>Чебупай спелая вишня ТМ Горячая штучка ТС Чебупай 0,2 кг УВС. зам  ПОКОМ</v>
          </cell>
          <cell r="D160">
            <v>46</v>
          </cell>
        </row>
        <row r="161">
          <cell r="A161" t="str">
            <v>Чебупицца курочка по-итальянски Горячая штучка 0,25 кг зам  ПОКОМ</v>
          </cell>
          <cell r="D161">
            <v>214</v>
          </cell>
        </row>
        <row r="162">
          <cell r="A162" t="str">
            <v>Чебупицца Пепперони ТМ Горячая штучка ТС Чебупицца 0.25кг зам  ПОКОМ</v>
          </cell>
          <cell r="D162">
            <v>261</v>
          </cell>
        </row>
        <row r="163">
          <cell r="A163" t="str">
            <v>Чебуреки Мясные вес 2,7 кг ТМ Зареченские ТС Зареченские продукты   Поком</v>
          </cell>
          <cell r="D163">
            <v>10.8</v>
          </cell>
        </row>
        <row r="164">
          <cell r="A164" t="str">
            <v>Чебуреки сочные ТМ Зареченские ТС Зареченские продукты.  Поком</v>
          </cell>
          <cell r="D164">
            <v>70</v>
          </cell>
        </row>
        <row r="165">
          <cell r="A165" t="str">
            <v>Чебуречище горячая штучка 0,14кг Поком</v>
          </cell>
          <cell r="D165">
            <v>253</v>
          </cell>
        </row>
      </sheetData>
      <sheetData sheetId="4">
        <row r="1">
          <cell r="A1" t="str">
            <v>1 КОЛБАСНЫЕ ИЗДЕЛИЯ Мелитополь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110"/>
  <sheetViews>
    <sheetView tabSelected="1" workbookViewId="0">
      <pane ySplit="5" topLeftCell="A6" activePane="bottomLeft" state="frozen"/>
      <selection pane="bottomLeft" activeCell="Y9" sqref="Y9"/>
    </sheetView>
  </sheetViews>
  <sheetFormatPr defaultColWidth="10.5" defaultRowHeight="11.45" customHeight="1" outlineLevelRow="1" x14ac:dyDescent="0.2"/>
  <cols>
    <col min="1" max="1" width="67.1640625" style="2" customWidth="1"/>
    <col min="2" max="2" width="3.83203125" style="2" customWidth="1"/>
    <col min="3" max="3" width="8.1640625" style="2" customWidth="1"/>
    <col min="4" max="7" width="7" style="2" customWidth="1"/>
    <col min="8" max="8" width="5.1640625" style="24" customWidth="1"/>
    <col min="9" max="9" width="5.1640625" style="7" customWidth="1"/>
    <col min="10" max="18" width="8.1640625" style="7" customWidth="1"/>
    <col min="19" max="19" width="25.5" style="7" customWidth="1"/>
    <col min="20" max="20" width="5.5" style="7" customWidth="1"/>
    <col min="21" max="21" width="4.6640625" style="7" customWidth="1"/>
    <col min="22" max="24" width="8.1640625" style="7" customWidth="1"/>
    <col min="25" max="25" width="22.83203125" style="7" customWidth="1"/>
    <col min="26" max="16384" width="10.5" style="7"/>
  </cols>
  <sheetData>
    <row r="1" spans="1:27" ht="12.95" customHeight="1" outlineLevel="1" x14ac:dyDescent="0.2">
      <c r="A1" s="1" t="s">
        <v>0</v>
      </c>
      <c r="B1" s="1"/>
      <c r="C1" s="1"/>
      <c r="D1" s="1"/>
    </row>
    <row r="2" spans="1:27" ht="12.95" customHeight="1" outlineLevel="1" x14ac:dyDescent="0.2">
      <c r="B2" s="1"/>
      <c r="C2" s="1"/>
      <c r="D2" s="1"/>
    </row>
    <row r="3" spans="1:27" ht="26.1" customHeight="1" x14ac:dyDescent="0.2">
      <c r="A3" s="8" t="s">
        <v>1</v>
      </c>
      <c r="B3" s="8" t="s">
        <v>2</v>
      </c>
      <c r="C3" s="22" t="s">
        <v>131</v>
      </c>
      <c r="D3" s="6" t="s">
        <v>3</v>
      </c>
      <c r="E3" s="6"/>
      <c r="F3" s="6"/>
      <c r="G3" s="6"/>
      <c r="H3" s="13" t="s">
        <v>115</v>
      </c>
      <c r="I3" s="14" t="s">
        <v>116</v>
      </c>
      <c r="J3" s="3" t="s">
        <v>117</v>
      </c>
      <c r="K3" s="3" t="s">
        <v>118</v>
      </c>
      <c r="L3" s="3" t="s">
        <v>119</v>
      </c>
      <c r="M3" s="3" t="s">
        <v>119</v>
      </c>
      <c r="N3" s="3" t="s">
        <v>120</v>
      </c>
      <c r="O3" s="3" t="s">
        <v>119</v>
      </c>
      <c r="P3" s="35" t="s">
        <v>119</v>
      </c>
      <c r="Q3" s="35" t="s">
        <v>119</v>
      </c>
      <c r="R3" s="15" t="s">
        <v>119</v>
      </c>
      <c r="S3" s="16"/>
      <c r="T3" s="3" t="s">
        <v>121</v>
      </c>
      <c r="U3" s="3" t="s">
        <v>122</v>
      </c>
      <c r="V3" s="17" t="s">
        <v>123</v>
      </c>
      <c r="W3" s="17" t="s">
        <v>124</v>
      </c>
      <c r="X3" s="17" t="s">
        <v>130</v>
      </c>
      <c r="Y3" s="3" t="s">
        <v>125</v>
      </c>
      <c r="Z3" s="3" t="s">
        <v>126</v>
      </c>
      <c r="AA3" s="3" t="s">
        <v>126</v>
      </c>
    </row>
    <row r="4" spans="1:27" ht="26.1" customHeight="1" x14ac:dyDescent="0.2">
      <c r="A4" s="9"/>
      <c r="B4" s="10"/>
      <c r="C4" s="22" t="s">
        <v>131</v>
      </c>
      <c r="D4" s="6" t="s">
        <v>4</v>
      </c>
      <c r="E4" s="6" t="s">
        <v>5</v>
      </c>
      <c r="F4" s="6" t="s">
        <v>6</v>
      </c>
      <c r="G4" s="6" t="s">
        <v>7</v>
      </c>
      <c r="H4" s="13"/>
      <c r="I4" s="14" t="s">
        <v>116</v>
      </c>
      <c r="J4" s="3"/>
      <c r="K4" s="3"/>
      <c r="L4" s="38" t="s">
        <v>127</v>
      </c>
      <c r="M4" s="38"/>
      <c r="N4" s="3"/>
      <c r="O4" s="18"/>
      <c r="P4" s="39" t="s">
        <v>137</v>
      </c>
      <c r="Q4" s="39"/>
      <c r="R4" s="15" t="s">
        <v>128</v>
      </c>
      <c r="S4" s="16" t="s">
        <v>129</v>
      </c>
      <c r="T4" s="3"/>
      <c r="U4" s="3"/>
      <c r="V4" s="3"/>
      <c r="W4" s="3"/>
      <c r="X4" s="3"/>
      <c r="Y4" s="17"/>
      <c r="Z4" s="18">
        <v>1</v>
      </c>
      <c r="AA4" s="18">
        <v>2</v>
      </c>
    </row>
    <row r="5" spans="1:27" ht="10.5" customHeight="1" x14ac:dyDescent="0.2">
      <c r="A5" s="9"/>
      <c r="B5" s="10"/>
      <c r="C5" s="9"/>
      <c r="D5" s="11"/>
      <c r="E5" s="6"/>
      <c r="F5" s="20">
        <f t="shared" ref="F5:G5" si="0">SUM(F6:F204)</f>
        <v>26383.508999999995</v>
      </c>
      <c r="G5" s="20">
        <f t="shared" si="0"/>
        <v>12050.749999999998</v>
      </c>
      <c r="H5" s="13"/>
      <c r="I5" s="19"/>
      <c r="J5" s="20">
        <f t="shared" ref="J5:R5" si="1">SUM(J6:J204)</f>
        <v>27081.090000000004</v>
      </c>
      <c r="K5" s="20">
        <f t="shared" si="1"/>
        <v>-697.58100000000013</v>
      </c>
      <c r="L5" s="20">
        <f t="shared" si="1"/>
        <v>11274.123800000001</v>
      </c>
      <c r="M5" s="20">
        <f t="shared" si="1"/>
        <v>4800</v>
      </c>
      <c r="N5" s="20">
        <f t="shared" si="1"/>
        <v>5276.7018000000025</v>
      </c>
      <c r="O5" s="29">
        <f t="shared" si="1"/>
        <v>29272.702799999999</v>
      </c>
      <c r="P5" s="36">
        <f t="shared" ref="P5:Q5" si="2">SUM(P6:P204)</f>
        <v>18894.764199999998</v>
      </c>
      <c r="Q5" s="36">
        <f t="shared" si="2"/>
        <v>2000</v>
      </c>
      <c r="R5" s="31">
        <f t="shared" si="1"/>
        <v>1350</v>
      </c>
      <c r="S5" s="20"/>
      <c r="T5" s="3"/>
      <c r="U5" s="3"/>
      <c r="V5" s="20">
        <f>SUM(V6:V204)</f>
        <v>4383.7949999999992</v>
      </c>
      <c r="W5" s="20">
        <f>SUM(W6:W204)</f>
        <v>4368.7952000000014</v>
      </c>
      <c r="X5" s="20">
        <f>SUM(X6:X204)</f>
        <v>4718.2265999999991</v>
      </c>
      <c r="Y5" s="3"/>
      <c r="Z5" s="20">
        <f t="shared" ref="Z5:AA5" si="3">SUM(Z6:Z204)</f>
        <v>17463.414199999999</v>
      </c>
      <c r="AA5" s="20">
        <f t="shared" si="3"/>
        <v>2000</v>
      </c>
    </row>
    <row r="6" spans="1:27" ht="11.1" customHeight="1" x14ac:dyDescent="0.2">
      <c r="A6" s="12" t="s">
        <v>8</v>
      </c>
      <c r="B6" s="12" t="s">
        <v>9</v>
      </c>
      <c r="C6" s="21"/>
      <c r="D6" s="4"/>
      <c r="E6" s="5"/>
      <c r="F6" s="5">
        <v>1.36</v>
      </c>
      <c r="G6" s="5">
        <v>-1.36</v>
      </c>
      <c r="H6" s="24">
        <v>0</v>
      </c>
      <c r="I6" s="7" t="e">
        <f>VLOOKUP(A6,[1]TDSheet!$A:$I,9,0)</f>
        <v>#N/A</v>
      </c>
      <c r="J6" s="7">
        <f>VLOOKUP(A6,[2]Луганск!$A:$E,4,0)</f>
        <v>1</v>
      </c>
      <c r="K6" s="7">
        <f>F6-J6</f>
        <v>0.3600000000000001</v>
      </c>
      <c r="N6" s="7">
        <f>F6/5</f>
        <v>0.27200000000000002</v>
      </c>
      <c r="O6" s="30"/>
      <c r="P6" s="37"/>
      <c r="Q6" s="37"/>
      <c r="R6" s="32"/>
      <c r="T6" s="33">
        <f>(G6+L6+M6+P6+Q6)/N6</f>
        <v>-5</v>
      </c>
      <c r="U6" s="7">
        <f>(G6+L6+M6)/N6</f>
        <v>-5</v>
      </c>
      <c r="V6" s="7">
        <v>0</v>
      </c>
      <c r="W6" s="7">
        <v>0</v>
      </c>
      <c r="X6" s="7">
        <v>0</v>
      </c>
      <c r="Z6" s="7">
        <f>P6*H6</f>
        <v>0</v>
      </c>
      <c r="AA6" s="7">
        <f>Q6*H6</f>
        <v>0</v>
      </c>
    </row>
    <row r="7" spans="1:27" ht="11.1" customHeight="1" x14ac:dyDescent="0.2">
      <c r="A7" s="12" t="s">
        <v>10</v>
      </c>
      <c r="B7" s="12" t="s">
        <v>9</v>
      </c>
      <c r="C7" s="23" t="str">
        <f>VLOOKUP(A7,[1]TDSheet!$A:$C,3,0)</f>
        <v>Дек</v>
      </c>
      <c r="D7" s="5">
        <v>1015.391</v>
      </c>
      <c r="E7" s="5"/>
      <c r="F7" s="5">
        <v>879.53899999999999</v>
      </c>
      <c r="G7" s="5">
        <v>23.091999999999999</v>
      </c>
      <c r="H7" s="24">
        <f>VLOOKUP(A7,[1]TDSheet!$A:$H,8,0)</f>
        <v>1</v>
      </c>
      <c r="I7" s="7">
        <f>VLOOKUP(A7,[1]TDSheet!$A:$I,9,0)</f>
        <v>50</v>
      </c>
      <c r="J7" s="7">
        <f>VLOOKUP(A7,[2]Луганск!$A:$E,4,0)</f>
        <v>893.10199999999998</v>
      </c>
      <c r="K7" s="7">
        <f t="shared" ref="K7:K70" si="4">F7-J7</f>
        <v>-13.562999999999988</v>
      </c>
      <c r="L7" s="7">
        <f>VLOOKUP(A7,[1]TDSheet!$A:$Q,17,0)</f>
        <v>800</v>
      </c>
      <c r="N7" s="7">
        <f t="shared" ref="N7:N70" si="5">F7/5</f>
        <v>175.90780000000001</v>
      </c>
      <c r="O7" s="30">
        <f>12*N7-M7-L7-G7</f>
        <v>1287.8016000000002</v>
      </c>
      <c r="P7" s="37">
        <v>1150</v>
      </c>
      <c r="Q7" s="37"/>
      <c r="R7" s="32"/>
      <c r="T7" s="33">
        <f t="shared" ref="T7:T70" si="6">(G7+L7+M7+P7+Q7)/N7</f>
        <v>11.216625982474911</v>
      </c>
      <c r="U7" s="7">
        <f t="shared" ref="U7:U70" si="7">(G7+L7+M7)/N7</f>
        <v>4.6791103066492781</v>
      </c>
      <c r="V7" s="7">
        <f>VLOOKUP(A7,[1]TDSheet!$A:$X,24,0)</f>
        <v>84.711399999999998</v>
      </c>
      <c r="W7" s="7">
        <f>VLOOKUP(A7,[1]TDSheet!$A:$Y,25,0)</f>
        <v>74.661599999999993</v>
      </c>
      <c r="X7" s="7">
        <f>VLOOKUP(A7,[1]TDSheet!$A:$N,14,0)</f>
        <v>138.0806</v>
      </c>
      <c r="Z7" s="7">
        <f t="shared" ref="Z7:Z70" si="8">P7*H7</f>
        <v>1150</v>
      </c>
      <c r="AA7" s="7">
        <f t="shared" ref="AA7:AA70" si="9">Q7*H7</f>
        <v>0</v>
      </c>
    </row>
    <row r="8" spans="1:27" ht="11.1" customHeight="1" x14ac:dyDescent="0.2">
      <c r="A8" s="12" t="s">
        <v>11</v>
      </c>
      <c r="B8" s="12" t="s">
        <v>9</v>
      </c>
      <c r="C8" s="21"/>
      <c r="D8" s="5">
        <v>519.78200000000004</v>
      </c>
      <c r="E8" s="5"/>
      <c r="F8" s="5">
        <v>367.96699999999998</v>
      </c>
      <c r="G8" s="5">
        <v>94.756</v>
      </c>
      <c r="H8" s="24">
        <f>VLOOKUP(A8,[1]TDSheet!$A:$H,8,0)</f>
        <v>1</v>
      </c>
      <c r="I8" s="7">
        <f>VLOOKUP(A8,[1]TDSheet!$A:$I,9,0)</f>
        <v>45</v>
      </c>
      <c r="J8" s="7">
        <f>VLOOKUP(A8,[2]Луганск!$A:$E,4,0)</f>
        <v>333.15</v>
      </c>
      <c r="K8" s="7">
        <f t="shared" si="4"/>
        <v>34.817000000000007</v>
      </c>
      <c r="L8" s="7">
        <f>VLOOKUP(A8,[1]TDSheet!$A:$Q,17,0)</f>
        <v>162.88619999999992</v>
      </c>
      <c r="N8" s="7">
        <f t="shared" si="5"/>
        <v>73.593400000000003</v>
      </c>
      <c r="O8" s="30">
        <f>11*N8-M8-L8-G8</f>
        <v>551.88520000000017</v>
      </c>
      <c r="P8" s="37">
        <v>200</v>
      </c>
      <c r="Q8" s="37"/>
      <c r="R8" s="32">
        <v>200</v>
      </c>
      <c r="S8" s="7" t="s">
        <v>133</v>
      </c>
      <c r="T8" s="33">
        <f t="shared" si="6"/>
        <v>6.2185223131422092</v>
      </c>
      <c r="U8" s="7">
        <f t="shared" si="7"/>
        <v>3.5008873078292329</v>
      </c>
      <c r="V8" s="7">
        <f>VLOOKUP(A8,[1]TDSheet!$A:$X,24,0)</f>
        <v>73.923599999999993</v>
      </c>
      <c r="W8" s="7">
        <f>VLOOKUP(A8,[1]TDSheet!$A:$Y,25,0)</f>
        <v>56.884</v>
      </c>
      <c r="X8" s="7">
        <f>VLOOKUP(A8,[1]TDSheet!$A:$N,14,0)</f>
        <v>56.923199999999994</v>
      </c>
      <c r="Z8" s="7">
        <f t="shared" si="8"/>
        <v>200</v>
      </c>
      <c r="AA8" s="7">
        <f t="shared" si="9"/>
        <v>0</v>
      </c>
    </row>
    <row r="9" spans="1:27" ht="11.1" customHeight="1" x14ac:dyDescent="0.2">
      <c r="A9" s="12" t="s">
        <v>12</v>
      </c>
      <c r="B9" s="12" t="s">
        <v>9</v>
      </c>
      <c r="C9" s="21"/>
      <c r="D9" s="5">
        <v>644.04399999999998</v>
      </c>
      <c r="E9" s="5"/>
      <c r="F9" s="5">
        <v>410.77499999999998</v>
      </c>
      <c r="G9" s="5">
        <v>168.221</v>
      </c>
      <c r="H9" s="24">
        <f>VLOOKUP(A9,[1]TDSheet!$A:$H,8,0)</f>
        <v>1</v>
      </c>
      <c r="I9" s="7">
        <f>VLOOKUP(A9,[1]TDSheet!$A:$I,9,0)</f>
        <v>45</v>
      </c>
      <c r="J9" s="7">
        <f>VLOOKUP(A9,[2]Луганск!$A:$E,4,0)</f>
        <v>412.7</v>
      </c>
      <c r="K9" s="7">
        <f t="shared" si="4"/>
        <v>-1.9250000000000114</v>
      </c>
      <c r="L9" s="7">
        <f>VLOOKUP(A9,[1]TDSheet!$A:$Q,17,0)</f>
        <v>237.6772000000002</v>
      </c>
      <c r="N9" s="7">
        <f t="shared" si="5"/>
        <v>82.155000000000001</v>
      </c>
      <c r="O9" s="30">
        <f t="shared" ref="O9" si="10">12*N9-M9-L9-G9</f>
        <v>579.96179999999981</v>
      </c>
      <c r="P9" s="37">
        <v>200</v>
      </c>
      <c r="Q9" s="37"/>
      <c r="R9" s="32">
        <v>200</v>
      </c>
      <c r="S9" s="7" t="s">
        <v>133</v>
      </c>
      <c r="T9" s="33">
        <f t="shared" si="6"/>
        <v>7.3750617734769666</v>
      </c>
      <c r="U9" s="7">
        <f t="shared" si="7"/>
        <v>4.9406390359685988</v>
      </c>
      <c r="V9" s="7">
        <f>VLOOKUP(A9,[1]TDSheet!$A:$X,24,0)</f>
        <v>81.973600000000005</v>
      </c>
      <c r="W9" s="7">
        <f>VLOOKUP(A9,[1]TDSheet!$A:$Y,25,0)</f>
        <v>62.695399999999992</v>
      </c>
      <c r="X9" s="7">
        <f>VLOOKUP(A9,[1]TDSheet!$A:$N,14,0)</f>
        <v>74.114200000000011</v>
      </c>
      <c r="Z9" s="7">
        <f t="shared" si="8"/>
        <v>200</v>
      </c>
      <c r="AA9" s="7">
        <f t="shared" si="9"/>
        <v>0</v>
      </c>
    </row>
    <row r="10" spans="1:27" ht="11.1" customHeight="1" x14ac:dyDescent="0.2">
      <c r="A10" s="12" t="s">
        <v>13</v>
      </c>
      <c r="B10" s="12" t="s">
        <v>9</v>
      </c>
      <c r="C10" s="21"/>
      <c r="D10" s="5">
        <v>385.63499999999999</v>
      </c>
      <c r="E10" s="5"/>
      <c r="F10" s="5">
        <v>264.03399999999999</v>
      </c>
      <c r="G10" s="5">
        <v>87.100999999999999</v>
      </c>
      <c r="H10" s="24">
        <f>VLOOKUP(A10,[1]TDSheet!$A:$H,8,0)</f>
        <v>1</v>
      </c>
      <c r="I10" s="7">
        <f>VLOOKUP(A10,[1]TDSheet!$A:$I,9,0)</f>
        <v>40</v>
      </c>
      <c r="J10" s="7">
        <f>VLOOKUP(A10,[2]Луганск!$A:$E,4,0)</f>
        <v>265.10000000000002</v>
      </c>
      <c r="K10" s="7">
        <f t="shared" si="4"/>
        <v>-1.0660000000000309</v>
      </c>
      <c r="L10" s="7">
        <f>VLOOKUP(A10,[1]TDSheet!$A:$Q,17,0)</f>
        <v>158.56520000000006</v>
      </c>
      <c r="N10" s="7">
        <f t="shared" si="5"/>
        <v>52.806799999999996</v>
      </c>
      <c r="O10" s="30">
        <f>11*N10-M10-L10-G10</f>
        <v>335.20859999999988</v>
      </c>
      <c r="P10" s="37">
        <v>150</v>
      </c>
      <c r="Q10" s="37"/>
      <c r="R10" s="32">
        <v>150</v>
      </c>
      <c r="S10" s="7" t="s">
        <v>133</v>
      </c>
      <c r="T10" s="33">
        <f t="shared" si="6"/>
        <v>7.4927130596817095</v>
      </c>
      <c r="U10" s="7">
        <f t="shared" si="7"/>
        <v>4.6521697963141122</v>
      </c>
      <c r="V10" s="7">
        <f>VLOOKUP(A10,[1]TDSheet!$A:$X,24,0)</f>
        <v>46.609200000000001</v>
      </c>
      <c r="W10" s="7">
        <f>VLOOKUP(A10,[1]TDSheet!$A:$Y,25,0)</f>
        <v>44.805999999999997</v>
      </c>
      <c r="X10" s="7">
        <f>VLOOKUP(A10,[1]TDSheet!$A:$N,14,0)</f>
        <v>46.423200000000001</v>
      </c>
      <c r="Z10" s="7">
        <f t="shared" si="8"/>
        <v>150</v>
      </c>
      <c r="AA10" s="7">
        <f t="shared" si="9"/>
        <v>0</v>
      </c>
    </row>
    <row r="11" spans="1:27" ht="11.1" customHeight="1" x14ac:dyDescent="0.2">
      <c r="A11" s="12" t="s">
        <v>14</v>
      </c>
      <c r="B11" s="12" t="s">
        <v>15</v>
      </c>
      <c r="C11" s="21"/>
      <c r="D11" s="5">
        <v>38</v>
      </c>
      <c r="E11" s="5"/>
      <c r="F11" s="5">
        <v>9</v>
      </c>
      <c r="G11" s="5">
        <v>29</v>
      </c>
      <c r="H11" s="24">
        <f>VLOOKUP(A11,[1]TDSheet!$A:$H,8,0)</f>
        <v>0.5</v>
      </c>
      <c r="I11" s="7">
        <f>VLOOKUP(A11,[1]TDSheet!$A:$I,9,0)</f>
        <v>50</v>
      </c>
      <c r="J11" s="7">
        <f>VLOOKUP(A11,[2]Луганск!$A:$E,4,0)</f>
        <v>45</v>
      </c>
      <c r="K11" s="7">
        <f t="shared" si="4"/>
        <v>-36</v>
      </c>
      <c r="N11" s="7">
        <f t="shared" si="5"/>
        <v>1.8</v>
      </c>
      <c r="O11" s="30"/>
      <c r="P11" s="37"/>
      <c r="Q11" s="37"/>
      <c r="R11" s="32"/>
      <c r="T11" s="33">
        <f t="shared" si="6"/>
        <v>16.111111111111111</v>
      </c>
      <c r="U11" s="7">
        <f t="shared" si="7"/>
        <v>16.111111111111111</v>
      </c>
      <c r="V11" s="7">
        <f>VLOOKUP(A11,[1]TDSheet!$A:$X,24,0)</f>
        <v>0</v>
      </c>
      <c r="W11" s="7">
        <f>VLOOKUP(A11,[1]TDSheet!$A:$Y,25,0)</f>
        <v>4.2</v>
      </c>
      <c r="X11" s="7">
        <f>VLOOKUP(A11,[1]TDSheet!$A:$N,14,0)</f>
        <v>0</v>
      </c>
      <c r="Z11" s="7">
        <f t="shared" si="8"/>
        <v>0</v>
      </c>
      <c r="AA11" s="7">
        <f t="shared" si="9"/>
        <v>0</v>
      </c>
    </row>
    <row r="12" spans="1:27" ht="11.1" customHeight="1" x14ac:dyDescent="0.2">
      <c r="A12" s="12" t="s">
        <v>16</v>
      </c>
      <c r="B12" s="12" t="s">
        <v>15</v>
      </c>
      <c r="C12" s="21"/>
      <c r="D12" s="5">
        <v>34</v>
      </c>
      <c r="E12" s="5"/>
      <c r="F12" s="5">
        <v>34</v>
      </c>
      <c r="G12" s="5"/>
      <c r="H12" s="24">
        <f>VLOOKUP(A12,[1]TDSheet!$A:$H,8,0)</f>
        <v>0</v>
      </c>
      <c r="I12" s="7" t="e">
        <f>VLOOKUP(A12,[1]TDSheet!$A:$I,9,0)</f>
        <v>#N/A</v>
      </c>
      <c r="J12" s="7">
        <f>VLOOKUP(A12,[2]Луганск!$A:$E,4,0)</f>
        <v>41</v>
      </c>
      <c r="K12" s="7">
        <f t="shared" si="4"/>
        <v>-7</v>
      </c>
      <c r="N12" s="7">
        <f t="shared" si="5"/>
        <v>6.8</v>
      </c>
      <c r="O12" s="30"/>
      <c r="P12" s="37"/>
      <c r="Q12" s="37"/>
      <c r="R12" s="32"/>
      <c r="T12" s="33">
        <f t="shared" si="6"/>
        <v>0</v>
      </c>
      <c r="U12" s="7">
        <f t="shared" si="7"/>
        <v>0</v>
      </c>
      <c r="V12" s="7">
        <f>VLOOKUP(A12,[1]TDSheet!$A:$X,24,0)</f>
        <v>0</v>
      </c>
      <c r="W12" s="7">
        <f>VLOOKUP(A12,[1]TDSheet!$A:$Y,25,0)</f>
        <v>1.2</v>
      </c>
      <c r="X12" s="7">
        <f>VLOOKUP(A12,[1]TDSheet!$A:$N,14,0)</f>
        <v>7.6</v>
      </c>
      <c r="Z12" s="7">
        <f t="shared" si="8"/>
        <v>0</v>
      </c>
      <c r="AA12" s="7">
        <f t="shared" si="9"/>
        <v>0</v>
      </c>
    </row>
    <row r="13" spans="1:27" ht="11.1" customHeight="1" x14ac:dyDescent="0.2">
      <c r="A13" s="12" t="s">
        <v>17</v>
      </c>
      <c r="B13" s="12" t="s">
        <v>15</v>
      </c>
      <c r="C13" s="21"/>
      <c r="D13" s="5">
        <v>315</v>
      </c>
      <c r="E13" s="5"/>
      <c r="F13" s="5">
        <v>118</v>
      </c>
      <c r="G13" s="5">
        <v>178</v>
      </c>
      <c r="H13" s="24">
        <f>VLOOKUP(A13,[1]TDSheet!$A:$H,8,0)</f>
        <v>0.45</v>
      </c>
      <c r="I13" s="7">
        <f>VLOOKUP(A13,[1]TDSheet!$A:$I,9,0)</f>
        <v>45</v>
      </c>
      <c r="J13" s="7">
        <f>VLOOKUP(A13,[2]Луганск!$A:$E,4,0)</f>
        <v>125</v>
      </c>
      <c r="K13" s="7">
        <f t="shared" si="4"/>
        <v>-7</v>
      </c>
      <c r="L13" s="7">
        <f>VLOOKUP(A13,[1]TDSheet!$A:$Q,17,0)</f>
        <v>71.399999999999977</v>
      </c>
      <c r="N13" s="7">
        <f t="shared" si="5"/>
        <v>23.6</v>
      </c>
      <c r="O13" s="30">
        <f t="shared" ref="O13:O14" si="11">12*N13-M13-L13-G13</f>
        <v>33.800000000000068</v>
      </c>
      <c r="P13" s="37"/>
      <c r="Q13" s="37"/>
      <c r="R13" s="32"/>
      <c r="T13" s="33">
        <f t="shared" si="6"/>
        <v>10.56779661016949</v>
      </c>
      <c r="U13" s="7">
        <f t="shared" si="7"/>
        <v>10.56779661016949</v>
      </c>
      <c r="V13" s="7">
        <f>VLOOKUP(A13,[1]TDSheet!$A:$X,24,0)</f>
        <v>34.076000000000001</v>
      </c>
      <c r="W13" s="7">
        <f>VLOOKUP(A13,[1]TDSheet!$A:$Y,25,0)</f>
        <v>36.4</v>
      </c>
      <c r="X13" s="7">
        <f>VLOOKUP(A13,[1]TDSheet!$A:$N,14,0)</f>
        <v>33.4</v>
      </c>
      <c r="Z13" s="7">
        <f t="shared" si="8"/>
        <v>0</v>
      </c>
      <c r="AA13" s="7">
        <f t="shared" si="9"/>
        <v>0</v>
      </c>
    </row>
    <row r="14" spans="1:27" ht="11.1" customHeight="1" x14ac:dyDescent="0.2">
      <c r="A14" s="12" t="s">
        <v>18</v>
      </c>
      <c r="B14" s="12" t="s">
        <v>15</v>
      </c>
      <c r="C14" s="21"/>
      <c r="D14" s="5">
        <v>267</v>
      </c>
      <c r="E14" s="5"/>
      <c r="F14" s="5">
        <v>152</v>
      </c>
      <c r="G14" s="5">
        <v>80</v>
      </c>
      <c r="H14" s="24">
        <f>VLOOKUP(A14,[1]TDSheet!$A:$H,8,0)</f>
        <v>0.45</v>
      </c>
      <c r="I14" s="7">
        <f>VLOOKUP(A14,[1]TDSheet!$A:$I,9,0)</f>
        <v>45</v>
      </c>
      <c r="J14" s="7">
        <f>VLOOKUP(A14,[2]Луганск!$A:$E,4,0)</f>
        <v>159</v>
      </c>
      <c r="K14" s="7">
        <f t="shared" si="4"/>
        <v>-7</v>
      </c>
      <c r="L14" s="7">
        <f>VLOOKUP(A14,[1]TDSheet!$A:$Q,17,0)</f>
        <v>95</v>
      </c>
      <c r="N14" s="7">
        <f t="shared" si="5"/>
        <v>30.4</v>
      </c>
      <c r="O14" s="30">
        <f t="shared" si="11"/>
        <v>189.79999999999995</v>
      </c>
      <c r="P14" s="37">
        <v>100</v>
      </c>
      <c r="Q14" s="37"/>
      <c r="R14" s="32">
        <v>100</v>
      </c>
      <c r="S14" s="7" t="s">
        <v>133</v>
      </c>
      <c r="T14" s="33">
        <f t="shared" si="6"/>
        <v>9.0460526315789487</v>
      </c>
      <c r="U14" s="7">
        <f t="shared" si="7"/>
        <v>5.7565789473684212</v>
      </c>
      <c r="V14" s="7">
        <f>VLOOKUP(A14,[1]TDSheet!$A:$X,24,0)</f>
        <v>37.872399999999999</v>
      </c>
      <c r="W14" s="7">
        <f>VLOOKUP(A14,[1]TDSheet!$A:$Y,25,0)</f>
        <v>33.799999999999997</v>
      </c>
      <c r="X14" s="7">
        <f>VLOOKUP(A14,[1]TDSheet!$A:$N,14,0)</f>
        <v>40.200000000000003</v>
      </c>
      <c r="Z14" s="7">
        <f t="shared" si="8"/>
        <v>45</v>
      </c>
      <c r="AA14" s="7">
        <f t="shared" si="9"/>
        <v>0</v>
      </c>
    </row>
    <row r="15" spans="1:27" ht="11.1" customHeight="1" x14ac:dyDescent="0.2">
      <c r="A15" s="12" t="s">
        <v>19</v>
      </c>
      <c r="B15" s="12" t="s">
        <v>15</v>
      </c>
      <c r="C15" s="21"/>
      <c r="D15" s="5">
        <v>36</v>
      </c>
      <c r="E15" s="5"/>
      <c r="F15" s="5">
        <v>36</v>
      </c>
      <c r="G15" s="5"/>
      <c r="H15" s="24">
        <f>VLOOKUP(A15,[1]TDSheet!$A:$H,8,0)</f>
        <v>0</v>
      </c>
      <c r="I15" s="7" t="e">
        <f>VLOOKUP(A15,[1]TDSheet!$A:$I,9,0)</f>
        <v>#N/A</v>
      </c>
      <c r="J15" s="7">
        <f>VLOOKUP(A15,[2]Луганск!$A:$E,4,0)</f>
        <v>37</v>
      </c>
      <c r="K15" s="7">
        <f t="shared" si="4"/>
        <v>-1</v>
      </c>
      <c r="N15" s="7">
        <f t="shared" si="5"/>
        <v>7.2</v>
      </c>
      <c r="O15" s="30"/>
      <c r="P15" s="37"/>
      <c r="Q15" s="37"/>
      <c r="R15" s="32"/>
      <c r="T15" s="33">
        <f t="shared" si="6"/>
        <v>0</v>
      </c>
      <c r="U15" s="7">
        <f t="shared" si="7"/>
        <v>0</v>
      </c>
      <c r="V15" s="7">
        <f>VLOOKUP(A15,[1]TDSheet!$A:$X,24,0)</f>
        <v>0</v>
      </c>
      <c r="W15" s="7">
        <f>VLOOKUP(A15,[1]TDSheet!$A:$Y,25,0)</f>
        <v>2.4</v>
      </c>
      <c r="X15" s="7">
        <f>VLOOKUP(A15,[1]TDSheet!$A:$N,14,0)</f>
        <v>0.4</v>
      </c>
      <c r="Z15" s="7">
        <f t="shared" si="8"/>
        <v>0</v>
      </c>
      <c r="AA15" s="7">
        <f t="shared" si="9"/>
        <v>0</v>
      </c>
    </row>
    <row r="16" spans="1:27" ht="21.95" customHeight="1" x14ac:dyDescent="0.2">
      <c r="A16" s="12" t="s">
        <v>20</v>
      </c>
      <c r="B16" s="12" t="s">
        <v>15</v>
      </c>
      <c r="C16" s="21"/>
      <c r="D16" s="5">
        <v>135</v>
      </c>
      <c r="E16" s="5"/>
      <c r="F16" s="5">
        <v>102</v>
      </c>
      <c r="G16" s="5">
        <v>-1</v>
      </c>
      <c r="H16" s="24">
        <f>VLOOKUP(A16,[1]TDSheet!$A:$H,8,0)</f>
        <v>0.17</v>
      </c>
      <c r="I16" s="7">
        <f>VLOOKUP(A16,[1]TDSheet!$A:$I,9,0)</f>
        <v>180</v>
      </c>
      <c r="J16" s="7">
        <f>VLOOKUP(A16,[2]Луганск!$A:$E,4,0)</f>
        <v>120</v>
      </c>
      <c r="K16" s="7">
        <f t="shared" si="4"/>
        <v>-18</v>
      </c>
      <c r="L16" s="7">
        <f>VLOOKUP(A16,[1]TDSheet!$A:$Q,17,0)</f>
        <v>300</v>
      </c>
      <c r="N16" s="7">
        <f t="shared" si="5"/>
        <v>20.399999999999999</v>
      </c>
      <c r="O16" s="30"/>
      <c r="P16" s="37"/>
      <c r="Q16" s="37"/>
      <c r="R16" s="32"/>
      <c r="T16" s="33">
        <f t="shared" si="6"/>
        <v>14.65686274509804</v>
      </c>
      <c r="U16" s="7">
        <f t="shared" si="7"/>
        <v>14.65686274509804</v>
      </c>
      <c r="V16" s="7">
        <f>VLOOKUP(A16,[1]TDSheet!$A:$X,24,0)</f>
        <v>12</v>
      </c>
      <c r="W16" s="7">
        <f>VLOOKUP(A16,[1]TDSheet!$A:$Y,25,0)</f>
        <v>14.4</v>
      </c>
      <c r="X16" s="7">
        <f>VLOOKUP(A16,[1]TDSheet!$A:$N,14,0)</f>
        <v>30.2</v>
      </c>
      <c r="Z16" s="7">
        <f t="shared" si="8"/>
        <v>0</v>
      </c>
      <c r="AA16" s="7">
        <f t="shared" si="9"/>
        <v>0</v>
      </c>
    </row>
    <row r="17" spans="1:27" ht="21.95" customHeight="1" x14ac:dyDescent="0.2">
      <c r="A17" s="12" t="s">
        <v>21</v>
      </c>
      <c r="B17" s="12" t="s">
        <v>15</v>
      </c>
      <c r="C17" s="21"/>
      <c r="D17" s="5">
        <v>24</v>
      </c>
      <c r="E17" s="5"/>
      <c r="F17" s="5">
        <v>3</v>
      </c>
      <c r="G17" s="5">
        <v>21</v>
      </c>
      <c r="H17" s="24">
        <f>VLOOKUP(A17,[1]TDSheet!$A:$H,8,0)</f>
        <v>0</v>
      </c>
      <c r="I17" s="7" t="e">
        <f>VLOOKUP(A17,[1]TDSheet!$A:$I,9,0)</f>
        <v>#N/A</v>
      </c>
      <c r="J17" s="7">
        <f>VLOOKUP(A17,[2]Луганск!$A:$E,4,0)</f>
        <v>4</v>
      </c>
      <c r="K17" s="7">
        <f t="shared" si="4"/>
        <v>-1</v>
      </c>
      <c r="N17" s="7">
        <f t="shared" si="5"/>
        <v>0.6</v>
      </c>
      <c r="O17" s="30"/>
      <c r="P17" s="37"/>
      <c r="Q17" s="37"/>
      <c r="R17" s="32"/>
      <c r="T17" s="33">
        <f t="shared" si="6"/>
        <v>35</v>
      </c>
      <c r="U17" s="7">
        <f t="shared" si="7"/>
        <v>35</v>
      </c>
      <c r="V17" s="7">
        <f>VLOOKUP(A17,[1]TDSheet!$A:$X,24,0)</f>
        <v>0</v>
      </c>
      <c r="W17" s="7">
        <f>VLOOKUP(A17,[1]TDSheet!$A:$Y,25,0)</f>
        <v>0</v>
      </c>
      <c r="X17" s="7">
        <f>VLOOKUP(A17,[1]TDSheet!$A:$N,14,0)</f>
        <v>0</v>
      </c>
      <c r="Z17" s="7">
        <f t="shared" si="8"/>
        <v>0</v>
      </c>
      <c r="AA17" s="7">
        <f t="shared" si="9"/>
        <v>0</v>
      </c>
    </row>
    <row r="18" spans="1:27" ht="11.1" customHeight="1" x14ac:dyDescent="0.2">
      <c r="A18" s="12" t="s">
        <v>22</v>
      </c>
      <c r="B18" s="12" t="s">
        <v>15</v>
      </c>
      <c r="C18" s="21"/>
      <c r="D18" s="5">
        <v>36</v>
      </c>
      <c r="E18" s="5"/>
      <c r="F18" s="5">
        <v>30</v>
      </c>
      <c r="G18" s="5">
        <v>6</v>
      </c>
      <c r="H18" s="24">
        <f>VLOOKUP(A18,[1]TDSheet!$A:$H,8,0)</f>
        <v>0</v>
      </c>
      <c r="I18" s="7" t="e">
        <f>VLOOKUP(A18,[1]TDSheet!$A:$I,9,0)</f>
        <v>#N/A</v>
      </c>
      <c r="J18" s="7">
        <f>VLOOKUP(A18,[2]Луганск!$A:$E,4,0)</f>
        <v>32</v>
      </c>
      <c r="K18" s="7">
        <f t="shared" si="4"/>
        <v>-2</v>
      </c>
      <c r="N18" s="7">
        <f t="shared" si="5"/>
        <v>6</v>
      </c>
      <c r="O18" s="30"/>
      <c r="P18" s="37"/>
      <c r="Q18" s="37"/>
      <c r="R18" s="32"/>
      <c r="T18" s="33">
        <f t="shared" si="6"/>
        <v>1</v>
      </c>
      <c r="U18" s="7">
        <f t="shared" si="7"/>
        <v>1</v>
      </c>
      <c r="V18" s="7">
        <f>VLOOKUP(A18,[1]TDSheet!$A:$X,24,0)</f>
        <v>0</v>
      </c>
      <c r="W18" s="7">
        <f>VLOOKUP(A18,[1]TDSheet!$A:$Y,25,0)</f>
        <v>4.8</v>
      </c>
      <c r="X18" s="7">
        <f>VLOOKUP(A18,[1]TDSheet!$A:$N,14,0)</f>
        <v>9.6</v>
      </c>
      <c r="Z18" s="7">
        <f t="shared" si="8"/>
        <v>0</v>
      </c>
      <c r="AA18" s="7">
        <f t="shared" si="9"/>
        <v>0</v>
      </c>
    </row>
    <row r="19" spans="1:27" ht="11.1" customHeight="1" x14ac:dyDescent="0.2">
      <c r="A19" s="12" t="s">
        <v>23</v>
      </c>
      <c r="B19" s="12" t="s">
        <v>15</v>
      </c>
      <c r="C19" s="21"/>
      <c r="D19" s="5">
        <v>30</v>
      </c>
      <c r="E19" s="5"/>
      <c r="F19" s="5">
        <v>30</v>
      </c>
      <c r="G19" s="5"/>
      <c r="H19" s="24">
        <f>VLOOKUP(A19,[1]TDSheet!$A:$H,8,0)</f>
        <v>0.5</v>
      </c>
      <c r="I19" s="7">
        <f>VLOOKUP(A19,[1]TDSheet!$A:$I,9,0)</f>
        <v>55</v>
      </c>
      <c r="J19" s="7">
        <f>VLOOKUP(A19,[2]Луганск!$A:$E,4,0)</f>
        <v>30</v>
      </c>
      <c r="K19" s="7">
        <f t="shared" si="4"/>
        <v>0</v>
      </c>
      <c r="N19" s="7">
        <f t="shared" si="5"/>
        <v>6</v>
      </c>
      <c r="O19" s="30">
        <f>7*N19-M19-L19-G19</f>
        <v>42</v>
      </c>
      <c r="P19" s="37">
        <v>35</v>
      </c>
      <c r="Q19" s="37"/>
      <c r="R19" s="32"/>
      <c r="T19" s="33">
        <f t="shared" si="6"/>
        <v>5.833333333333333</v>
      </c>
      <c r="U19" s="7">
        <f t="shared" si="7"/>
        <v>0</v>
      </c>
      <c r="V19" s="7">
        <f>VLOOKUP(A19,[1]TDSheet!$A:$X,24,0)</f>
        <v>0</v>
      </c>
      <c r="W19" s="7">
        <f>VLOOKUP(A19,[1]TDSheet!$A:$Y,25,0)</f>
        <v>0</v>
      </c>
      <c r="X19" s="7">
        <f>VLOOKUP(A19,[1]TDSheet!$A:$N,14,0)</f>
        <v>0</v>
      </c>
      <c r="Z19" s="7">
        <f t="shared" si="8"/>
        <v>17.5</v>
      </c>
      <c r="AA19" s="7">
        <f t="shared" si="9"/>
        <v>0</v>
      </c>
    </row>
    <row r="20" spans="1:27" ht="11.1" customHeight="1" x14ac:dyDescent="0.2">
      <c r="A20" s="12" t="s">
        <v>24</v>
      </c>
      <c r="B20" s="12" t="s">
        <v>15</v>
      </c>
      <c r="C20" s="21"/>
      <c r="D20" s="5">
        <v>30</v>
      </c>
      <c r="E20" s="5"/>
      <c r="F20" s="5">
        <v>30</v>
      </c>
      <c r="G20" s="5"/>
      <c r="H20" s="24">
        <f>VLOOKUP(A20,[1]TDSheet!$A:$H,8,0)</f>
        <v>0.5</v>
      </c>
      <c r="I20" s="7">
        <f>VLOOKUP(A20,[1]TDSheet!$A:$I,9,0)</f>
        <v>55</v>
      </c>
      <c r="J20" s="7">
        <f>VLOOKUP(A20,[2]Луганск!$A:$E,4,0)</f>
        <v>30</v>
      </c>
      <c r="K20" s="7">
        <f t="shared" si="4"/>
        <v>0</v>
      </c>
      <c r="N20" s="7">
        <f t="shared" si="5"/>
        <v>6</v>
      </c>
      <c r="O20" s="30">
        <f>7*N20-M20-L20-G20</f>
        <v>42</v>
      </c>
      <c r="P20" s="37">
        <v>35</v>
      </c>
      <c r="Q20" s="37"/>
      <c r="R20" s="32"/>
      <c r="T20" s="33">
        <f t="shared" si="6"/>
        <v>5.833333333333333</v>
      </c>
      <c r="U20" s="7">
        <f t="shared" si="7"/>
        <v>0</v>
      </c>
      <c r="V20" s="7">
        <f>VLOOKUP(A20,[1]TDSheet!$A:$X,24,0)</f>
        <v>0</v>
      </c>
      <c r="W20" s="7">
        <f>VLOOKUP(A20,[1]TDSheet!$A:$Y,25,0)</f>
        <v>0</v>
      </c>
      <c r="X20" s="7">
        <f>VLOOKUP(A20,[1]TDSheet!$A:$N,14,0)</f>
        <v>0</v>
      </c>
      <c r="Z20" s="7">
        <f t="shared" si="8"/>
        <v>17.5</v>
      </c>
      <c r="AA20" s="7">
        <f t="shared" si="9"/>
        <v>0</v>
      </c>
    </row>
    <row r="21" spans="1:27" ht="11.1" customHeight="1" x14ac:dyDescent="0.2">
      <c r="A21" s="12" t="s">
        <v>25</v>
      </c>
      <c r="B21" s="12" t="s">
        <v>15</v>
      </c>
      <c r="C21" s="21"/>
      <c r="D21" s="5">
        <v>98</v>
      </c>
      <c r="E21" s="5"/>
      <c r="F21" s="5">
        <v>67</v>
      </c>
      <c r="G21" s="5">
        <v>-1</v>
      </c>
      <c r="H21" s="24">
        <f>VLOOKUP(A21,[1]TDSheet!$A:$H,8,0)</f>
        <v>0.3</v>
      </c>
      <c r="I21" s="7">
        <f>VLOOKUP(A21,[1]TDSheet!$A:$I,9,0)</f>
        <v>40</v>
      </c>
      <c r="J21" s="7">
        <f>VLOOKUP(A21,[2]Луганск!$A:$E,4,0)</f>
        <v>131</v>
      </c>
      <c r="K21" s="7">
        <f t="shared" si="4"/>
        <v>-64</v>
      </c>
      <c r="L21" s="7">
        <f>VLOOKUP(A21,[1]TDSheet!$A:$Q,17,0)</f>
        <v>259.2</v>
      </c>
      <c r="N21" s="7">
        <f t="shared" si="5"/>
        <v>13.4</v>
      </c>
      <c r="O21" s="30"/>
      <c r="P21" s="37"/>
      <c r="Q21" s="37"/>
      <c r="R21" s="32"/>
      <c r="T21" s="33">
        <f t="shared" si="6"/>
        <v>19.268656716417908</v>
      </c>
      <c r="U21" s="7">
        <f t="shared" si="7"/>
        <v>19.268656716417908</v>
      </c>
      <c r="V21" s="7">
        <f>VLOOKUP(A21,[1]TDSheet!$A:$X,24,0)</f>
        <v>0</v>
      </c>
      <c r="W21" s="7">
        <f>VLOOKUP(A21,[1]TDSheet!$A:$Y,25,0)</f>
        <v>1.8</v>
      </c>
      <c r="X21" s="7">
        <f>VLOOKUP(A21,[1]TDSheet!$A:$N,14,0)</f>
        <v>46.6</v>
      </c>
      <c r="Y21" s="7" t="str">
        <f>VLOOKUP(A21,[1]TDSheet!$A:$Z,26,0)</f>
        <v>Вывести/ директор попросил оставить</v>
      </c>
      <c r="Z21" s="7">
        <f t="shared" si="8"/>
        <v>0</v>
      </c>
      <c r="AA21" s="7">
        <f t="shared" si="9"/>
        <v>0</v>
      </c>
    </row>
    <row r="22" spans="1:27" ht="11.1" customHeight="1" x14ac:dyDescent="0.2">
      <c r="A22" s="12" t="s">
        <v>26</v>
      </c>
      <c r="B22" s="12" t="s">
        <v>15</v>
      </c>
      <c r="C22" s="21"/>
      <c r="D22" s="5">
        <v>144</v>
      </c>
      <c r="E22" s="5"/>
      <c r="F22" s="5">
        <v>80</v>
      </c>
      <c r="G22" s="5">
        <v>64</v>
      </c>
      <c r="H22" s="24">
        <f>VLOOKUP(A22,[1]TDSheet!$A:$H,8,0)</f>
        <v>0.4</v>
      </c>
      <c r="I22" s="7">
        <f>VLOOKUP(A22,[1]TDSheet!$A:$I,9,0)</f>
        <v>50</v>
      </c>
      <c r="J22" s="7">
        <f>VLOOKUP(A22,[2]Луганск!$A:$E,4,0)</f>
        <v>80</v>
      </c>
      <c r="K22" s="7">
        <f t="shared" si="4"/>
        <v>0</v>
      </c>
      <c r="L22" s="7">
        <f>VLOOKUP(A22,[1]TDSheet!$A:$Q,17,0)</f>
        <v>25.400000000000006</v>
      </c>
      <c r="N22" s="7">
        <f t="shared" si="5"/>
        <v>16</v>
      </c>
      <c r="O22" s="30">
        <f t="shared" ref="O22:O24" si="12">12*N22-M22-L22-G22</f>
        <v>102.6</v>
      </c>
      <c r="P22" s="37">
        <v>90</v>
      </c>
      <c r="Q22" s="37"/>
      <c r="R22" s="32"/>
      <c r="T22" s="33">
        <f t="shared" si="6"/>
        <v>11.2125</v>
      </c>
      <c r="U22" s="7">
        <f t="shared" si="7"/>
        <v>5.5875000000000004</v>
      </c>
      <c r="V22" s="7">
        <f>VLOOKUP(A22,[1]TDSheet!$A:$X,24,0)</f>
        <v>4.2</v>
      </c>
      <c r="W22" s="7">
        <f>VLOOKUP(A22,[1]TDSheet!$A:$Y,25,0)</f>
        <v>13.2</v>
      </c>
      <c r="X22" s="7">
        <f>VLOOKUP(A22,[1]TDSheet!$A:$N,14,0)</f>
        <v>15.4</v>
      </c>
      <c r="Z22" s="7">
        <f t="shared" si="8"/>
        <v>36</v>
      </c>
      <c r="AA22" s="7">
        <f t="shared" si="9"/>
        <v>0</v>
      </c>
    </row>
    <row r="23" spans="1:27" ht="11.1" customHeight="1" x14ac:dyDescent="0.2">
      <c r="A23" s="12" t="s">
        <v>27</v>
      </c>
      <c r="B23" s="12" t="s">
        <v>15</v>
      </c>
      <c r="C23" s="21"/>
      <c r="D23" s="5">
        <v>222.88200000000001</v>
      </c>
      <c r="E23" s="5"/>
      <c r="F23" s="5">
        <v>156.41300000000001</v>
      </c>
      <c r="G23" s="5">
        <v>64.468999999999994</v>
      </c>
      <c r="H23" s="24">
        <f>VLOOKUP(A23,[1]TDSheet!$A:$H,8,0)</f>
        <v>0.35</v>
      </c>
      <c r="I23" s="7">
        <f>VLOOKUP(A23,[1]TDSheet!$A:$I,9,0)</f>
        <v>40</v>
      </c>
      <c r="J23" s="7">
        <f>VLOOKUP(A23,[2]Луганск!$A:$E,4,0)</f>
        <v>155.69999999999999</v>
      </c>
      <c r="K23" s="7">
        <f t="shared" si="4"/>
        <v>0.71300000000002228</v>
      </c>
      <c r="L23" s="7">
        <f>VLOOKUP(A23,[1]TDSheet!$A:$Q,17,0)</f>
        <v>70</v>
      </c>
      <c r="N23" s="7">
        <f t="shared" si="5"/>
        <v>31.282600000000002</v>
      </c>
      <c r="O23" s="30">
        <f>10*N23-M23-L23-G23</f>
        <v>178.35700000000003</v>
      </c>
      <c r="P23" s="37">
        <v>140</v>
      </c>
      <c r="Q23" s="37"/>
      <c r="R23" s="32"/>
      <c r="T23" s="33">
        <f t="shared" si="6"/>
        <v>8.7738551143447143</v>
      </c>
      <c r="U23" s="7">
        <f t="shared" si="7"/>
        <v>4.2985237799927107</v>
      </c>
      <c r="V23" s="7">
        <f>VLOOKUP(A23,[1]TDSheet!$A:$X,24,0)</f>
        <v>15</v>
      </c>
      <c r="W23" s="7">
        <f>VLOOKUP(A23,[1]TDSheet!$A:$Y,25,0)</f>
        <v>23.4</v>
      </c>
      <c r="X23" s="7">
        <f>VLOOKUP(A23,[1]TDSheet!$A:$N,14,0)</f>
        <v>23.6236</v>
      </c>
      <c r="Z23" s="7">
        <f t="shared" si="8"/>
        <v>49</v>
      </c>
      <c r="AA23" s="7">
        <f t="shared" si="9"/>
        <v>0</v>
      </c>
    </row>
    <row r="24" spans="1:27" ht="11.1" customHeight="1" x14ac:dyDescent="0.2">
      <c r="A24" s="12" t="s">
        <v>28</v>
      </c>
      <c r="B24" s="12" t="s">
        <v>15</v>
      </c>
      <c r="C24" s="21"/>
      <c r="D24" s="5">
        <v>407</v>
      </c>
      <c r="E24" s="5"/>
      <c r="F24" s="5">
        <v>239</v>
      </c>
      <c r="G24" s="5">
        <v>120</v>
      </c>
      <c r="H24" s="24">
        <f>VLOOKUP(A24,[1]TDSheet!$A:$H,8,0)</f>
        <v>0.17</v>
      </c>
      <c r="I24" s="7">
        <f>VLOOKUP(A24,[1]TDSheet!$A:$I,9,0)</f>
        <v>120</v>
      </c>
      <c r="J24" s="7">
        <f>VLOOKUP(A24,[2]Луганск!$A:$E,4,0)</f>
        <v>243</v>
      </c>
      <c r="K24" s="7">
        <f t="shared" si="4"/>
        <v>-4</v>
      </c>
      <c r="L24" s="7">
        <f>VLOOKUP(A24,[1]TDSheet!$A:$Q,17,0)</f>
        <v>200</v>
      </c>
      <c r="N24" s="7">
        <f t="shared" si="5"/>
        <v>47.8</v>
      </c>
      <c r="O24" s="30">
        <f t="shared" si="12"/>
        <v>253.59999999999991</v>
      </c>
      <c r="P24" s="37">
        <v>210</v>
      </c>
      <c r="Q24" s="37"/>
      <c r="R24" s="32"/>
      <c r="T24" s="33">
        <f t="shared" si="6"/>
        <v>11.087866108786612</v>
      </c>
      <c r="U24" s="7">
        <f t="shared" si="7"/>
        <v>6.6945606694560675</v>
      </c>
      <c r="V24" s="7">
        <f>VLOOKUP(A24,[1]TDSheet!$A:$X,24,0)</f>
        <v>33.6</v>
      </c>
      <c r="W24" s="7">
        <f>VLOOKUP(A24,[1]TDSheet!$A:$Y,25,0)</f>
        <v>34.4</v>
      </c>
      <c r="X24" s="7">
        <f>VLOOKUP(A24,[1]TDSheet!$A:$N,14,0)</f>
        <v>44.6</v>
      </c>
      <c r="Z24" s="7">
        <f t="shared" si="8"/>
        <v>35.700000000000003</v>
      </c>
      <c r="AA24" s="7">
        <f t="shared" si="9"/>
        <v>0</v>
      </c>
    </row>
    <row r="25" spans="1:27" ht="11.1" customHeight="1" x14ac:dyDescent="0.2">
      <c r="A25" s="12" t="s">
        <v>29</v>
      </c>
      <c r="B25" s="12" t="s">
        <v>15</v>
      </c>
      <c r="C25" s="21"/>
      <c r="D25" s="5">
        <v>30</v>
      </c>
      <c r="E25" s="5"/>
      <c r="F25" s="5">
        <v>30</v>
      </c>
      <c r="G25" s="5"/>
      <c r="H25" s="24">
        <f>VLOOKUP(A25,[1]TDSheet!$A:$H,8,0)</f>
        <v>0.38</v>
      </c>
      <c r="I25" s="7">
        <f>VLOOKUP(A25,[1]TDSheet!$A:$I,9,0)</f>
        <v>40</v>
      </c>
      <c r="J25" s="7">
        <f>VLOOKUP(A25,[2]Луганск!$A:$E,4,0)</f>
        <v>33</v>
      </c>
      <c r="K25" s="7">
        <f t="shared" si="4"/>
        <v>-3</v>
      </c>
      <c r="N25" s="7">
        <f t="shared" si="5"/>
        <v>6</v>
      </c>
      <c r="O25" s="30">
        <f>6*N25-M25-L25-G25</f>
        <v>36</v>
      </c>
      <c r="P25" s="37">
        <v>30</v>
      </c>
      <c r="Q25" s="37"/>
      <c r="R25" s="32"/>
      <c r="T25" s="33">
        <f t="shared" si="6"/>
        <v>5</v>
      </c>
      <c r="U25" s="7">
        <f t="shared" si="7"/>
        <v>0</v>
      </c>
      <c r="V25" s="7">
        <f>VLOOKUP(A25,[1]TDSheet!$A:$X,24,0)</f>
        <v>0</v>
      </c>
      <c r="W25" s="7">
        <f>VLOOKUP(A25,[1]TDSheet!$A:$Y,25,0)</f>
        <v>0</v>
      </c>
      <c r="X25" s="7">
        <f>VLOOKUP(A25,[1]TDSheet!$A:$N,14,0)</f>
        <v>0</v>
      </c>
      <c r="Z25" s="7">
        <f t="shared" si="8"/>
        <v>11.4</v>
      </c>
      <c r="AA25" s="7">
        <f t="shared" si="9"/>
        <v>0</v>
      </c>
    </row>
    <row r="26" spans="1:27" ht="11.1" customHeight="1" x14ac:dyDescent="0.2">
      <c r="A26" s="12" t="s">
        <v>30</v>
      </c>
      <c r="B26" s="12" t="s">
        <v>15</v>
      </c>
      <c r="C26" s="21"/>
      <c r="D26" s="5">
        <v>52</v>
      </c>
      <c r="E26" s="5"/>
      <c r="F26" s="5">
        <v>41</v>
      </c>
      <c r="G26" s="5">
        <v>7</v>
      </c>
      <c r="H26" s="24">
        <f>VLOOKUP(A26,[1]TDSheet!$A:$H,8,0)</f>
        <v>0</v>
      </c>
      <c r="I26" s="7">
        <f>VLOOKUP(A26,[1]TDSheet!$A:$I,9,0)</f>
        <v>40</v>
      </c>
      <c r="J26" s="7">
        <f>VLOOKUP(A26,[2]Луганск!$A:$E,4,0)</f>
        <v>62</v>
      </c>
      <c r="K26" s="7">
        <f t="shared" si="4"/>
        <v>-21</v>
      </c>
      <c r="N26" s="7">
        <f t="shared" si="5"/>
        <v>8.1999999999999993</v>
      </c>
      <c r="O26" s="30"/>
      <c r="P26" s="37"/>
      <c r="Q26" s="37"/>
      <c r="R26" s="32"/>
      <c r="T26" s="33">
        <f t="shared" si="6"/>
        <v>0.85365853658536595</v>
      </c>
      <c r="U26" s="7">
        <f t="shared" si="7"/>
        <v>0.85365853658536595</v>
      </c>
      <c r="V26" s="7">
        <f>VLOOKUP(A26,[1]TDSheet!$A:$X,24,0)</f>
        <v>8.1999999999999993</v>
      </c>
      <c r="W26" s="7">
        <f>VLOOKUP(A26,[1]TDSheet!$A:$Y,25,0)</f>
        <v>9.8000000000000007</v>
      </c>
      <c r="X26" s="7">
        <f>VLOOKUP(A26,[1]TDSheet!$A:$N,14,0)</f>
        <v>3.6</v>
      </c>
      <c r="Y26" s="25" t="str">
        <f>VLOOKUP(A26,[1]TDSheet!$A:$Z,26,0)</f>
        <v>устар</v>
      </c>
      <c r="Z26" s="7">
        <f t="shared" si="8"/>
        <v>0</v>
      </c>
      <c r="AA26" s="7">
        <f t="shared" si="9"/>
        <v>0</v>
      </c>
    </row>
    <row r="27" spans="1:27" ht="11.1" customHeight="1" x14ac:dyDescent="0.2">
      <c r="A27" s="12" t="s">
        <v>31</v>
      </c>
      <c r="B27" s="12" t="s">
        <v>15</v>
      </c>
      <c r="C27" s="21" t="str">
        <f>VLOOKUP(A27,[1]TDSheet!$A:$C,3,0)</f>
        <v>бонус_Н</v>
      </c>
      <c r="D27" s="5">
        <v>177</v>
      </c>
      <c r="E27" s="5"/>
      <c r="F27" s="5">
        <v>92</v>
      </c>
      <c r="G27" s="5">
        <v>79</v>
      </c>
      <c r="H27" s="24">
        <f>VLOOKUP(A27,[1]TDSheet!$A:$H,8,0)</f>
        <v>0</v>
      </c>
      <c r="I27" s="7">
        <f>VLOOKUP(A27,[1]TDSheet!$A:$I,9,0)</f>
        <v>45</v>
      </c>
      <c r="J27" s="7">
        <f>VLOOKUP(A27,[2]Луганск!$A:$E,4,0)</f>
        <v>96</v>
      </c>
      <c r="K27" s="7">
        <f t="shared" si="4"/>
        <v>-4</v>
      </c>
      <c r="N27" s="7">
        <f t="shared" si="5"/>
        <v>18.399999999999999</v>
      </c>
      <c r="O27" s="30"/>
      <c r="P27" s="37"/>
      <c r="Q27" s="37"/>
      <c r="R27" s="32"/>
      <c r="T27" s="33">
        <f t="shared" si="6"/>
        <v>4.2934782608695654</v>
      </c>
      <c r="U27" s="7">
        <f t="shared" si="7"/>
        <v>4.2934782608695654</v>
      </c>
      <c r="V27" s="7">
        <f>VLOOKUP(A27,[1]TDSheet!$A:$X,24,0)</f>
        <v>58.6</v>
      </c>
      <c r="W27" s="7">
        <f>VLOOKUP(A27,[1]TDSheet!$A:$Y,25,0)</f>
        <v>10.6</v>
      </c>
      <c r="X27" s="7">
        <f>VLOOKUP(A27,[1]TDSheet!$A:$N,14,0)</f>
        <v>13.6</v>
      </c>
      <c r="Y27" s="25" t="str">
        <f>VLOOKUP(A27,[1]TDSheet!$A:$Z,26,0)</f>
        <v>устар</v>
      </c>
      <c r="Z27" s="7">
        <f t="shared" si="8"/>
        <v>0</v>
      </c>
      <c r="AA27" s="7">
        <f t="shared" si="9"/>
        <v>0</v>
      </c>
    </row>
    <row r="28" spans="1:27" ht="11.1" customHeight="1" x14ac:dyDescent="0.2">
      <c r="A28" s="12" t="s">
        <v>32</v>
      </c>
      <c r="B28" s="12" t="s">
        <v>15</v>
      </c>
      <c r="C28" s="21"/>
      <c r="D28" s="5">
        <v>32</v>
      </c>
      <c r="E28" s="5"/>
      <c r="F28" s="5">
        <v>32</v>
      </c>
      <c r="G28" s="5"/>
      <c r="H28" s="24">
        <f>VLOOKUP(A28,[1]TDSheet!$A:$H,8,0)</f>
        <v>0.6</v>
      </c>
      <c r="I28" s="7">
        <f>VLOOKUP(A28,[1]TDSheet!$A:$I,9,0)</f>
        <v>45</v>
      </c>
      <c r="J28" s="7">
        <f>VLOOKUP(A28,[2]Луганск!$A:$E,4,0)</f>
        <v>34</v>
      </c>
      <c r="K28" s="7">
        <f t="shared" si="4"/>
        <v>-2</v>
      </c>
      <c r="N28" s="7">
        <f t="shared" si="5"/>
        <v>6.4</v>
      </c>
      <c r="O28" s="30">
        <f>7*N28-M28-L28-G28</f>
        <v>44.800000000000004</v>
      </c>
      <c r="P28" s="37">
        <v>35</v>
      </c>
      <c r="Q28" s="37"/>
      <c r="R28" s="32"/>
      <c r="T28" s="33">
        <f t="shared" si="6"/>
        <v>5.46875</v>
      </c>
      <c r="U28" s="7">
        <f t="shared" si="7"/>
        <v>0</v>
      </c>
      <c r="V28" s="7">
        <f>VLOOKUP(A28,[1]TDSheet!$A:$X,24,0)</f>
        <v>0</v>
      </c>
      <c r="W28" s="7">
        <f>VLOOKUP(A28,[1]TDSheet!$A:$Y,25,0)</f>
        <v>0</v>
      </c>
      <c r="X28" s="7">
        <f>VLOOKUP(A28,[1]TDSheet!$A:$N,14,0)</f>
        <v>0</v>
      </c>
      <c r="Z28" s="7">
        <f t="shared" si="8"/>
        <v>21</v>
      </c>
      <c r="AA28" s="7">
        <f t="shared" si="9"/>
        <v>0</v>
      </c>
    </row>
    <row r="29" spans="1:27" ht="11.1" customHeight="1" x14ac:dyDescent="0.2">
      <c r="A29" s="12" t="s">
        <v>33</v>
      </c>
      <c r="B29" s="12" t="s">
        <v>15</v>
      </c>
      <c r="C29" s="21"/>
      <c r="D29" s="5">
        <v>48</v>
      </c>
      <c r="E29" s="5"/>
      <c r="F29" s="5">
        <v>36</v>
      </c>
      <c r="G29" s="5">
        <v>12</v>
      </c>
      <c r="H29" s="24">
        <f>VLOOKUP(A29,[1]TDSheet!$A:$H,8,0)</f>
        <v>0</v>
      </c>
      <c r="I29" s="7" t="e">
        <f>VLOOKUP(A29,[1]TDSheet!$A:$I,9,0)</f>
        <v>#N/A</v>
      </c>
      <c r="J29" s="7">
        <f>VLOOKUP(A29,[2]Луганск!$A:$E,4,0)</f>
        <v>36</v>
      </c>
      <c r="K29" s="7">
        <f t="shared" si="4"/>
        <v>0</v>
      </c>
      <c r="N29" s="7">
        <f t="shared" si="5"/>
        <v>7.2</v>
      </c>
      <c r="O29" s="30"/>
      <c r="P29" s="37"/>
      <c r="Q29" s="37"/>
      <c r="R29" s="32"/>
      <c r="T29" s="33">
        <f t="shared" si="6"/>
        <v>1.6666666666666665</v>
      </c>
      <c r="U29" s="7">
        <f t="shared" si="7"/>
        <v>1.6666666666666665</v>
      </c>
      <c r="V29" s="7">
        <f>VLOOKUP(A29,[1]TDSheet!$A:$X,24,0)</f>
        <v>0</v>
      </c>
      <c r="W29" s="7">
        <f>VLOOKUP(A29,[1]TDSheet!$A:$Y,25,0)</f>
        <v>10.8</v>
      </c>
      <c r="X29" s="7">
        <f>VLOOKUP(A29,[1]TDSheet!$A:$N,14,0)</f>
        <v>10.8</v>
      </c>
      <c r="Z29" s="7">
        <f t="shared" si="8"/>
        <v>0</v>
      </c>
      <c r="AA29" s="7">
        <f t="shared" si="9"/>
        <v>0</v>
      </c>
    </row>
    <row r="30" spans="1:27" ht="11.1" customHeight="1" x14ac:dyDescent="0.2">
      <c r="A30" s="12" t="s">
        <v>34</v>
      </c>
      <c r="B30" s="12" t="s">
        <v>15</v>
      </c>
      <c r="C30" s="21"/>
      <c r="D30" s="5">
        <v>32</v>
      </c>
      <c r="E30" s="5"/>
      <c r="F30" s="5">
        <v>32</v>
      </c>
      <c r="G30" s="5"/>
      <c r="H30" s="24">
        <f>VLOOKUP(A30,[1]TDSheet!$A:$H,8,0)</f>
        <v>0.55000000000000004</v>
      </c>
      <c r="I30" s="7">
        <f>VLOOKUP(A30,[1]TDSheet!$A:$I,9,0)</f>
        <v>45</v>
      </c>
      <c r="J30" s="7">
        <f>VLOOKUP(A30,[2]Луганск!$A:$E,4,0)</f>
        <v>32</v>
      </c>
      <c r="K30" s="7">
        <f t="shared" si="4"/>
        <v>0</v>
      </c>
      <c r="N30" s="7">
        <f t="shared" si="5"/>
        <v>6.4</v>
      </c>
      <c r="O30" s="30">
        <f>7*N30-M30-L30-G30</f>
        <v>44.800000000000004</v>
      </c>
      <c r="P30" s="37">
        <v>35</v>
      </c>
      <c r="Q30" s="37"/>
      <c r="R30" s="32"/>
      <c r="T30" s="33">
        <f t="shared" si="6"/>
        <v>5.46875</v>
      </c>
      <c r="U30" s="7">
        <f t="shared" si="7"/>
        <v>0</v>
      </c>
      <c r="V30" s="7">
        <f>VLOOKUP(A30,[1]TDSheet!$A:$X,24,0)</f>
        <v>0</v>
      </c>
      <c r="W30" s="7">
        <f>VLOOKUP(A30,[1]TDSheet!$A:$Y,25,0)</f>
        <v>0</v>
      </c>
      <c r="X30" s="7">
        <f>VLOOKUP(A30,[1]TDSheet!$A:$N,14,0)</f>
        <v>0</v>
      </c>
      <c r="Z30" s="7">
        <f t="shared" si="8"/>
        <v>19.25</v>
      </c>
      <c r="AA30" s="7">
        <f t="shared" si="9"/>
        <v>0</v>
      </c>
    </row>
    <row r="31" spans="1:27" ht="21.95" customHeight="1" x14ac:dyDescent="0.2">
      <c r="A31" s="12" t="s">
        <v>35</v>
      </c>
      <c r="B31" s="12" t="s">
        <v>15</v>
      </c>
      <c r="C31" s="21"/>
      <c r="D31" s="5">
        <v>90</v>
      </c>
      <c r="E31" s="5"/>
      <c r="F31" s="5">
        <v>71</v>
      </c>
      <c r="G31" s="5">
        <v>16</v>
      </c>
      <c r="H31" s="24">
        <f>VLOOKUP(A31,[1]TDSheet!$A:$H,8,0)</f>
        <v>0.35</v>
      </c>
      <c r="I31" s="7">
        <f>VLOOKUP(A31,[1]TDSheet!$A:$I,9,0)</f>
        <v>45</v>
      </c>
      <c r="J31" s="7">
        <f>VLOOKUP(A31,[2]Луганск!$A:$E,4,0)</f>
        <v>84</v>
      </c>
      <c r="K31" s="7">
        <f t="shared" si="4"/>
        <v>-13</v>
      </c>
      <c r="L31" s="7">
        <f>VLOOKUP(A31,[1]TDSheet!$A:$Q,17,0)</f>
        <v>50</v>
      </c>
      <c r="N31" s="7">
        <f t="shared" si="5"/>
        <v>14.2</v>
      </c>
      <c r="O31" s="30">
        <f t="shared" ref="O31:O55" si="13">12*N31-M31-L31-G31</f>
        <v>104.39999999999998</v>
      </c>
      <c r="P31" s="37">
        <v>75</v>
      </c>
      <c r="Q31" s="37"/>
      <c r="R31" s="32"/>
      <c r="T31" s="33">
        <f t="shared" si="6"/>
        <v>9.929577464788732</v>
      </c>
      <c r="U31" s="7">
        <f t="shared" si="7"/>
        <v>4.647887323943662</v>
      </c>
      <c r="V31" s="7">
        <f>VLOOKUP(A31,[1]TDSheet!$A:$X,24,0)</f>
        <v>0</v>
      </c>
      <c r="W31" s="7">
        <f>VLOOKUP(A31,[1]TDSheet!$A:$Y,25,0)</f>
        <v>4.8</v>
      </c>
      <c r="X31" s="7">
        <f>VLOOKUP(A31,[1]TDSheet!$A:$N,14,0)</f>
        <v>11.4</v>
      </c>
      <c r="Z31" s="7">
        <f t="shared" si="8"/>
        <v>26.25</v>
      </c>
      <c r="AA31" s="7">
        <f t="shared" si="9"/>
        <v>0</v>
      </c>
    </row>
    <row r="32" spans="1:27" ht="21.95" customHeight="1" x14ac:dyDescent="0.2">
      <c r="A32" s="27" t="s">
        <v>36</v>
      </c>
      <c r="B32" s="12" t="s">
        <v>15</v>
      </c>
      <c r="C32" s="21"/>
      <c r="D32" s="5">
        <v>40</v>
      </c>
      <c r="E32" s="5"/>
      <c r="F32" s="5">
        <v>32</v>
      </c>
      <c r="G32" s="5">
        <v>8</v>
      </c>
      <c r="H32" s="24">
        <f>VLOOKUP(A32,[1]TDSheet!$A:$H,8,0)</f>
        <v>0.35</v>
      </c>
      <c r="I32" s="7">
        <v>45</v>
      </c>
      <c r="J32" s="7">
        <f>VLOOKUP(A32,[2]Луганск!$A:$E,4,0)</f>
        <v>60</v>
      </c>
      <c r="K32" s="7">
        <f t="shared" si="4"/>
        <v>-28</v>
      </c>
      <c r="L32" s="7">
        <f>VLOOKUP(A32,[1]TDSheet!$A:$Q,17,0)</f>
        <v>70</v>
      </c>
      <c r="N32" s="7">
        <f t="shared" si="5"/>
        <v>6.4</v>
      </c>
      <c r="O32" s="30"/>
      <c r="P32" s="37"/>
      <c r="Q32" s="37"/>
      <c r="R32" s="32"/>
      <c r="T32" s="33">
        <f t="shared" si="6"/>
        <v>12.1875</v>
      </c>
      <c r="U32" s="7">
        <f t="shared" si="7"/>
        <v>12.1875</v>
      </c>
      <c r="V32" s="7">
        <f>VLOOKUP(A32,[1]TDSheet!$A:$X,24,0)</f>
        <v>0</v>
      </c>
      <c r="W32" s="7">
        <f>VLOOKUP(A32,[1]TDSheet!$A:$Y,25,0)</f>
        <v>6.2</v>
      </c>
      <c r="X32" s="7">
        <f>VLOOKUP(A32,[1]TDSheet!$A:$N,14,0)</f>
        <v>10</v>
      </c>
      <c r="Z32" s="7">
        <f t="shared" si="8"/>
        <v>0</v>
      </c>
      <c r="AA32" s="7">
        <f t="shared" si="9"/>
        <v>0</v>
      </c>
    </row>
    <row r="33" spans="1:27" ht="11.1" customHeight="1" x14ac:dyDescent="0.2">
      <c r="A33" s="12" t="s">
        <v>37</v>
      </c>
      <c r="B33" s="12" t="s">
        <v>9</v>
      </c>
      <c r="C33" s="23" t="str">
        <f>VLOOKUP(A33,[1]TDSheet!$A:$C,3,0)</f>
        <v>Дек</v>
      </c>
      <c r="D33" s="5">
        <v>816.61599999999999</v>
      </c>
      <c r="E33" s="5"/>
      <c r="F33" s="5">
        <v>439.125</v>
      </c>
      <c r="G33" s="5">
        <v>313.96300000000002</v>
      </c>
      <c r="H33" s="24">
        <f>VLOOKUP(A33,[1]TDSheet!$A:$H,8,0)</f>
        <v>1</v>
      </c>
      <c r="I33" s="7">
        <f>VLOOKUP(A33,[1]TDSheet!$A:$I,9,0)</f>
        <v>55</v>
      </c>
      <c r="J33" s="7">
        <f>VLOOKUP(A33,[2]Луганск!$A:$E,4,0)</f>
        <v>458.4</v>
      </c>
      <c r="K33" s="7">
        <f t="shared" si="4"/>
        <v>-19.274999999999977</v>
      </c>
      <c r="L33" s="7">
        <f>VLOOKUP(A33,[1]TDSheet!$A:$Q,17,0)</f>
        <v>350</v>
      </c>
      <c r="N33" s="7">
        <f t="shared" si="5"/>
        <v>87.825000000000003</v>
      </c>
      <c r="O33" s="30">
        <f t="shared" si="13"/>
        <v>389.93700000000007</v>
      </c>
      <c r="P33" s="37">
        <v>310</v>
      </c>
      <c r="Q33" s="37"/>
      <c r="R33" s="32"/>
      <c r="T33" s="33">
        <f t="shared" si="6"/>
        <v>11.089814972957585</v>
      </c>
      <c r="U33" s="7">
        <f t="shared" si="7"/>
        <v>7.5600683176771986</v>
      </c>
      <c r="V33" s="7">
        <f>VLOOKUP(A33,[1]TDSheet!$A:$X,24,0)</f>
        <v>86.812600000000003</v>
      </c>
      <c r="W33" s="7">
        <f>VLOOKUP(A33,[1]TDSheet!$A:$Y,25,0)</f>
        <v>90.9846</v>
      </c>
      <c r="X33" s="7">
        <f>VLOOKUP(A33,[1]TDSheet!$A:$N,14,0)</f>
        <v>85.988</v>
      </c>
      <c r="Z33" s="7">
        <f t="shared" si="8"/>
        <v>310</v>
      </c>
      <c r="AA33" s="7">
        <f t="shared" si="9"/>
        <v>0</v>
      </c>
    </row>
    <row r="34" spans="1:27" ht="11.1" customHeight="1" x14ac:dyDescent="0.2">
      <c r="A34" s="12" t="s">
        <v>38</v>
      </c>
      <c r="B34" s="12" t="s">
        <v>9</v>
      </c>
      <c r="C34" s="21"/>
      <c r="D34" s="5">
        <v>2540.087</v>
      </c>
      <c r="E34" s="5"/>
      <c r="F34" s="5">
        <v>1895.021</v>
      </c>
      <c r="G34" s="5">
        <v>469.28199999999998</v>
      </c>
      <c r="H34" s="24">
        <f>VLOOKUP(A34,[1]TDSheet!$A:$H,8,0)</f>
        <v>1</v>
      </c>
      <c r="I34" s="7">
        <f>VLOOKUP(A34,[1]TDSheet!$A:$I,9,0)</f>
        <v>50</v>
      </c>
      <c r="J34" s="7">
        <f>VLOOKUP(A34,[2]Луганск!$A:$E,4,0)</f>
        <v>1910</v>
      </c>
      <c r="K34" s="7">
        <f t="shared" si="4"/>
        <v>-14.979000000000042</v>
      </c>
      <c r="L34" s="7">
        <f>VLOOKUP(A34,[1]TDSheet!$A:$Q,17,0)</f>
        <v>500</v>
      </c>
      <c r="M34" s="7">
        <f>VLOOKUP(A34,[1]TDSheet!$A:$R,18,0)</f>
        <v>500</v>
      </c>
      <c r="N34" s="7">
        <f t="shared" si="5"/>
        <v>379.00419999999997</v>
      </c>
      <c r="O34" s="30">
        <f>11*N34-M34-L34-G34</f>
        <v>2699.7641999999996</v>
      </c>
      <c r="P34" s="37">
        <v>2699.7641999999996</v>
      </c>
      <c r="Q34" s="37"/>
      <c r="R34" s="32"/>
      <c r="T34" s="33">
        <f t="shared" si="6"/>
        <v>11</v>
      </c>
      <c r="U34" s="7">
        <f t="shared" si="7"/>
        <v>3.876690548548011</v>
      </c>
      <c r="V34" s="7">
        <f>VLOOKUP(A34,[1]TDSheet!$A:$X,24,0)</f>
        <v>269.26660000000004</v>
      </c>
      <c r="W34" s="7">
        <f>VLOOKUP(A34,[1]TDSheet!$A:$Y,25,0)</f>
        <v>281.82779999999997</v>
      </c>
      <c r="X34" s="7">
        <f>VLOOKUP(A34,[1]TDSheet!$A:$N,14,0)</f>
        <v>255.89899999999997</v>
      </c>
      <c r="Z34" s="7">
        <f t="shared" si="8"/>
        <v>2699.7641999999996</v>
      </c>
      <c r="AA34" s="7">
        <f t="shared" si="9"/>
        <v>0</v>
      </c>
    </row>
    <row r="35" spans="1:27" ht="11.1" customHeight="1" x14ac:dyDescent="0.2">
      <c r="A35" s="12" t="s">
        <v>39</v>
      </c>
      <c r="B35" s="12" t="s">
        <v>9</v>
      </c>
      <c r="C35" s="21"/>
      <c r="D35" s="5">
        <v>110.33</v>
      </c>
      <c r="E35" s="5"/>
      <c r="F35" s="5">
        <v>112.119</v>
      </c>
      <c r="G35" s="5">
        <v>-7.0590000000000002</v>
      </c>
      <c r="H35" s="24">
        <f>VLOOKUP(A35,[1]TDSheet!$A:$H,8,0)</f>
        <v>1</v>
      </c>
      <c r="I35" s="7">
        <f>VLOOKUP(A35,[1]TDSheet!$A:$I,9,0)</f>
        <v>55</v>
      </c>
      <c r="J35" s="7">
        <f>VLOOKUP(A35,[2]Луганск!$A:$E,4,0)</f>
        <v>106.55</v>
      </c>
      <c r="K35" s="7">
        <f t="shared" si="4"/>
        <v>5.5690000000000026</v>
      </c>
      <c r="N35" s="7">
        <f t="shared" si="5"/>
        <v>22.4238</v>
      </c>
      <c r="O35" s="30">
        <f>7*N35-M35-L35-G35</f>
        <v>164.0256</v>
      </c>
      <c r="P35" s="37">
        <v>140</v>
      </c>
      <c r="Q35" s="37"/>
      <c r="R35" s="32"/>
      <c r="T35" s="33">
        <f t="shared" si="6"/>
        <v>5.9285669690239837</v>
      </c>
      <c r="U35" s="7">
        <f t="shared" si="7"/>
        <v>-0.31479945415139271</v>
      </c>
      <c r="V35" s="7">
        <f>VLOOKUP(A35,[1]TDSheet!$A:$X,24,0)</f>
        <v>8.6790000000000003</v>
      </c>
      <c r="W35" s="7">
        <f>VLOOKUP(A35,[1]TDSheet!$A:$Y,25,0)</f>
        <v>10.5344</v>
      </c>
      <c r="X35" s="7">
        <f>VLOOKUP(A35,[1]TDSheet!$A:$N,14,0)</f>
        <v>9.7233999999999998</v>
      </c>
      <c r="Z35" s="7">
        <f t="shared" si="8"/>
        <v>140</v>
      </c>
      <c r="AA35" s="7">
        <f t="shared" si="9"/>
        <v>0</v>
      </c>
    </row>
    <row r="36" spans="1:27" ht="11.1" customHeight="1" x14ac:dyDescent="0.2">
      <c r="A36" s="12" t="s">
        <v>40</v>
      </c>
      <c r="B36" s="12" t="s">
        <v>9</v>
      </c>
      <c r="C36" s="23" t="str">
        <f>VLOOKUP(A36,[1]TDSheet!$A:$C,3,0)</f>
        <v>Дек</v>
      </c>
      <c r="D36" s="5">
        <v>1670.251</v>
      </c>
      <c r="E36" s="5"/>
      <c r="F36" s="5">
        <v>964.21100000000001</v>
      </c>
      <c r="G36" s="5">
        <v>552.65599999999995</v>
      </c>
      <c r="H36" s="24">
        <f>VLOOKUP(A36,[1]TDSheet!$A:$H,8,0)</f>
        <v>1</v>
      </c>
      <c r="I36" s="7">
        <f>VLOOKUP(A36,[1]TDSheet!$A:$I,9,0)</f>
        <v>55</v>
      </c>
      <c r="J36" s="7">
        <f>VLOOKUP(A36,[2]Луганск!$A:$E,4,0)</f>
        <v>973.27</v>
      </c>
      <c r="K36" s="7">
        <f t="shared" si="4"/>
        <v>-9.0589999999999691</v>
      </c>
      <c r="L36" s="7">
        <f>VLOOKUP(A36,[1]TDSheet!$A:$Q,17,0)</f>
        <v>500</v>
      </c>
      <c r="N36" s="7">
        <f t="shared" si="5"/>
        <v>192.84219999999999</v>
      </c>
      <c r="O36" s="30">
        <f t="shared" si="13"/>
        <v>1261.4503999999997</v>
      </c>
      <c r="P36" s="37">
        <v>1070</v>
      </c>
      <c r="Q36" s="37"/>
      <c r="R36" s="32"/>
      <c r="T36" s="33">
        <f t="shared" si="6"/>
        <v>11.007217299947833</v>
      </c>
      <c r="U36" s="7">
        <f t="shared" si="7"/>
        <v>5.4586392397514656</v>
      </c>
      <c r="V36" s="7">
        <f>VLOOKUP(A36,[1]TDSheet!$A:$X,24,0)</f>
        <v>147.9332</v>
      </c>
      <c r="W36" s="7">
        <f>VLOOKUP(A36,[1]TDSheet!$A:$Y,25,0)</f>
        <v>155.011</v>
      </c>
      <c r="X36" s="7">
        <f>VLOOKUP(A36,[1]TDSheet!$A:$N,14,0)</f>
        <v>161.70999999999998</v>
      </c>
      <c r="Z36" s="7">
        <f t="shared" si="8"/>
        <v>1070</v>
      </c>
      <c r="AA36" s="7">
        <f t="shared" si="9"/>
        <v>0</v>
      </c>
    </row>
    <row r="37" spans="1:27" ht="11.1" customHeight="1" x14ac:dyDescent="0.2">
      <c r="A37" s="12" t="s">
        <v>41</v>
      </c>
      <c r="B37" s="12" t="s">
        <v>9</v>
      </c>
      <c r="C37" s="21"/>
      <c r="D37" s="5">
        <v>3331.4679999999998</v>
      </c>
      <c r="E37" s="5"/>
      <c r="F37" s="5">
        <v>2615.5549999999998</v>
      </c>
      <c r="G37" s="5">
        <v>422.291</v>
      </c>
      <c r="H37" s="24">
        <f>VLOOKUP(A37,[1]TDSheet!$A:$H,8,0)</f>
        <v>1</v>
      </c>
      <c r="I37" s="7">
        <f>VLOOKUP(A37,[1]TDSheet!$A:$I,9,0)</f>
        <v>60</v>
      </c>
      <c r="J37" s="7">
        <f>VLOOKUP(A37,[2]Луганск!$A:$E,4,0)</f>
        <v>2548.8000000000002</v>
      </c>
      <c r="K37" s="7">
        <f t="shared" si="4"/>
        <v>66.754999999999654</v>
      </c>
      <c r="L37" s="7">
        <f>VLOOKUP(A37,[1]TDSheet!$A:$Q,17,0)</f>
        <v>1500</v>
      </c>
      <c r="M37" s="7">
        <f>VLOOKUP(A37,[1]TDSheet!$A:$R,18,0)</f>
        <v>2000</v>
      </c>
      <c r="N37" s="7">
        <f t="shared" si="5"/>
        <v>523.11099999999999</v>
      </c>
      <c r="O37" s="30">
        <f t="shared" si="13"/>
        <v>2355.0410000000002</v>
      </c>
      <c r="P37" s="37">
        <v>2200</v>
      </c>
      <c r="Q37" s="37"/>
      <c r="R37" s="32"/>
      <c r="S37" s="34" t="s">
        <v>139</v>
      </c>
      <c r="T37" s="33">
        <f t="shared" si="6"/>
        <v>11.703617396690186</v>
      </c>
      <c r="U37" s="7">
        <f t="shared" si="7"/>
        <v>7.4980090267648745</v>
      </c>
      <c r="V37" s="7">
        <f>VLOOKUP(A37,[1]TDSheet!$A:$X,24,0)</f>
        <v>537.56020000000001</v>
      </c>
      <c r="W37" s="7">
        <f>VLOOKUP(A37,[1]TDSheet!$A:$Y,25,0)</f>
        <v>445.45739999999995</v>
      </c>
      <c r="X37" s="7">
        <f>VLOOKUP(A37,[1]TDSheet!$A:$N,14,0)</f>
        <v>550.02859999999998</v>
      </c>
      <c r="Z37" s="7">
        <f t="shared" si="8"/>
        <v>2200</v>
      </c>
      <c r="AA37" s="7">
        <f t="shared" si="9"/>
        <v>0</v>
      </c>
    </row>
    <row r="38" spans="1:27" ht="11.1" customHeight="1" x14ac:dyDescent="0.2">
      <c r="A38" s="12" t="s">
        <v>42</v>
      </c>
      <c r="B38" s="12" t="s">
        <v>9</v>
      </c>
      <c r="C38" s="23" t="str">
        <f>VLOOKUP(A38,[1]TDSheet!$A:$C,3,0)</f>
        <v>Дек</v>
      </c>
      <c r="D38" s="5">
        <v>507.02100000000002</v>
      </c>
      <c r="E38" s="5"/>
      <c r="F38" s="5">
        <v>314.43400000000003</v>
      </c>
      <c r="G38" s="5">
        <v>169.58699999999999</v>
      </c>
      <c r="H38" s="24">
        <f>VLOOKUP(A38,[1]TDSheet!$A:$H,8,0)</f>
        <v>1</v>
      </c>
      <c r="I38" s="7">
        <f>VLOOKUP(A38,[1]TDSheet!$A:$I,9,0)</f>
        <v>50</v>
      </c>
      <c r="J38" s="7">
        <f>VLOOKUP(A38,[2]Луганск!$A:$E,4,0)</f>
        <v>298.77999999999997</v>
      </c>
      <c r="K38" s="7">
        <f t="shared" si="4"/>
        <v>15.654000000000053</v>
      </c>
      <c r="N38" s="7">
        <f t="shared" si="5"/>
        <v>62.886800000000008</v>
      </c>
      <c r="O38" s="30">
        <f>10*N38-M38-L38-G38</f>
        <v>459.28100000000006</v>
      </c>
      <c r="P38" s="37">
        <v>390</v>
      </c>
      <c r="Q38" s="37"/>
      <c r="R38" s="32"/>
      <c r="T38" s="33">
        <f t="shared" si="6"/>
        <v>8.8983220644077914</v>
      </c>
      <c r="U38" s="7">
        <f t="shared" si="7"/>
        <v>2.6967026466603481</v>
      </c>
      <c r="V38" s="7">
        <f>VLOOKUP(A38,[1]TDSheet!$A:$X,24,0)</f>
        <v>47.369199999999999</v>
      </c>
      <c r="W38" s="7">
        <f>VLOOKUP(A38,[1]TDSheet!$A:$Y,25,0)</f>
        <v>48.490400000000001</v>
      </c>
      <c r="X38" s="7">
        <f>VLOOKUP(A38,[1]TDSheet!$A:$N,14,0)</f>
        <v>34.055599999999998</v>
      </c>
      <c r="Z38" s="7">
        <f t="shared" si="8"/>
        <v>390</v>
      </c>
      <c r="AA38" s="7">
        <f t="shared" si="9"/>
        <v>0</v>
      </c>
    </row>
    <row r="39" spans="1:27" ht="11.1" customHeight="1" x14ac:dyDescent="0.2">
      <c r="A39" s="12" t="s">
        <v>43</v>
      </c>
      <c r="B39" s="12" t="s">
        <v>9</v>
      </c>
      <c r="C39" s="23" t="str">
        <f>VLOOKUP(A39,[1]TDSheet!$A:$C,3,0)</f>
        <v>Дек</v>
      </c>
      <c r="D39" s="5">
        <v>1209.2940000000001</v>
      </c>
      <c r="E39" s="5"/>
      <c r="F39" s="5">
        <v>787.37599999999998</v>
      </c>
      <c r="G39" s="5">
        <v>289.01499999999999</v>
      </c>
      <c r="H39" s="24">
        <f>VLOOKUP(A39,[1]TDSheet!$A:$H,8,0)</f>
        <v>1</v>
      </c>
      <c r="I39" s="7">
        <f>VLOOKUP(A39,[1]TDSheet!$A:$I,9,0)</f>
        <v>55</v>
      </c>
      <c r="J39" s="7">
        <f>VLOOKUP(A39,[2]Луганск!$A:$E,4,0)</f>
        <v>793.5</v>
      </c>
      <c r="K39" s="7">
        <f t="shared" si="4"/>
        <v>-6.1240000000000236</v>
      </c>
      <c r="L39" s="7">
        <f>VLOOKUP(A39,[1]TDSheet!$A:$Q,17,0)</f>
        <v>300</v>
      </c>
      <c r="M39" s="7">
        <f>VLOOKUP(A39,[1]TDSheet!$A:$R,18,0)</f>
        <v>300</v>
      </c>
      <c r="N39" s="7">
        <f t="shared" si="5"/>
        <v>157.4752</v>
      </c>
      <c r="O39" s="30">
        <f t="shared" si="13"/>
        <v>1000.6874000000001</v>
      </c>
      <c r="P39" s="37">
        <v>850</v>
      </c>
      <c r="Q39" s="37"/>
      <c r="R39" s="32"/>
      <c r="T39" s="33">
        <f t="shared" si="6"/>
        <v>11.043103930015645</v>
      </c>
      <c r="U39" s="7">
        <f t="shared" si="7"/>
        <v>5.6454286135213669</v>
      </c>
      <c r="V39" s="7">
        <f>VLOOKUP(A39,[1]TDSheet!$A:$X,24,0)</f>
        <v>165.82260000000002</v>
      </c>
      <c r="W39" s="7">
        <f>VLOOKUP(A39,[1]TDSheet!$A:$Y,25,0)</f>
        <v>117.22560000000001</v>
      </c>
      <c r="X39" s="7">
        <f>VLOOKUP(A39,[1]TDSheet!$A:$N,14,0)</f>
        <v>129.51159999999999</v>
      </c>
      <c r="Z39" s="7">
        <f t="shared" si="8"/>
        <v>850</v>
      </c>
      <c r="AA39" s="7">
        <f t="shared" si="9"/>
        <v>0</v>
      </c>
    </row>
    <row r="40" spans="1:27" ht="11.1" customHeight="1" x14ac:dyDescent="0.2">
      <c r="A40" s="12" t="s">
        <v>44</v>
      </c>
      <c r="B40" s="12" t="s">
        <v>9</v>
      </c>
      <c r="C40" s="21"/>
      <c r="D40" s="5">
        <v>2749.0259999999998</v>
      </c>
      <c r="E40" s="5"/>
      <c r="F40" s="5">
        <v>2226.3150000000001</v>
      </c>
      <c r="G40" s="5">
        <v>356.21499999999997</v>
      </c>
      <c r="H40" s="24">
        <f>VLOOKUP(A40,[1]TDSheet!$A:$H,8,0)</f>
        <v>1</v>
      </c>
      <c r="I40" s="7">
        <f>VLOOKUP(A40,[1]TDSheet!$A:$I,9,0)</f>
        <v>60</v>
      </c>
      <c r="J40" s="7">
        <f>VLOOKUP(A40,[2]Луганск!$A:$E,4,0)</f>
        <v>2148.1</v>
      </c>
      <c r="K40" s="7">
        <f t="shared" si="4"/>
        <v>78.215000000000146</v>
      </c>
      <c r="L40" s="7">
        <f>VLOOKUP(A40,[1]TDSheet!$A:$Q,17,0)</f>
        <v>600</v>
      </c>
      <c r="M40" s="7">
        <f>VLOOKUP(A40,[1]TDSheet!$A:$R,18,0)</f>
        <v>600</v>
      </c>
      <c r="N40" s="7">
        <f t="shared" si="5"/>
        <v>445.26300000000003</v>
      </c>
      <c r="O40" s="30">
        <f>10*N40-M40-L40-G40</f>
        <v>2896.415</v>
      </c>
      <c r="P40" s="37">
        <v>2100</v>
      </c>
      <c r="Q40" s="37">
        <v>1000</v>
      </c>
      <c r="R40" s="32"/>
      <c r="S40" s="34" t="s">
        <v>138</v>
      </c>
      <c r="T40" s="33">
        <f t="shared" si="6"/>
        <v>10.457224157408094</v>
      </c>
      <c r="U40" s="7">
        <f t="shared" si="7"/>
        <v>3.4950467476525104</v>
      </c>
      <c r="V40" s="7">
        <f>VLOOKUP(A40,[1]TDSheet!$A:$X,24,0)</f>
        <v>284.05619999999999</v>
      </c>
      <c r="W40" s="7">
        <f>VLOOKUP(A40,[1]TDSheet!$A:$Y,25,0)</f>
        <v>321.9024</v>
      </c>
      <c r="X40" s="7">
        <f>VLOOKUP(A40,[1]TDSheet!$A:$N,14,0)</f>
        <v>318.1216</v>
      </c>
      <c r="Z40" s="7">
        <f t="shared" si="8"/>
        <v>2100</v>
      </c>
      <c r="AA40" s="7">
        <f t="shared" si="9"/>
        <v>1000</v>
      </c>
    </row>
    <row r="41" spans="1:27" ht="11.1" customHeight="1" x14ac:dyDescent="0.2">
      <c r="A41" s="12" t="s">
        <v>45</v>
      </c>
      <c r="B41" s="12" t="s">
        <v>9</v>
      </c>
      <c r="C41" s="21"/>
      <c r="D41" s="5">
        <v>2739.9180000000001</v>
      </c>
      <c r="E41" s="5"/>
      <c r="F41" s="5">
        <v>1812.4870000000001</v>
      </c>
      <c r="G41" s="5">
        <v>823.63199999999995</v>
      </c>
      <c r="H41" s="24">
        <f>VLOOKUP(A41,[1]TDSheet!$A:$H,8,0)</f>
        <v>1</v>
      </c>
      <c r="I41" s="7">
        <f>VLOOKUP(A41,[1]TDSheet!$A:$I,9,0)</f>
        <v>60</v>
      </c>
      <c r="J41" s="7">
        <f>VLOOKUP(A41,[2]Луганск!$A:$E,4,0)</f>
        <v>1741.9</v>
      </c>
      <c r="K41" s="7">
        <f t="shared" si="4"/>
        <v>70.586999999999989</v>
      </c>
      <c r="N41" s="7">
        <f t="shared" si="5"/>
        <v>362.49740000000003</v>
      </c>
      <c r="O41" s="30">
        <f>9*N41-M41-L41-G41</f>
        <v>2438.8446000000004</v>
      </c>
      <c r="P41" s="37">
        <v>1450</v>
      </c>
      <c r="Q41" s="37">
        <v>1000</v>
      </c>
      <c r="R41" s="32"/>
      <c r="T41" s="33">
        <f t="shared" si="6"/>
        <v>9.0307737379633615</v>
      </c>
      <c r="U41" s="7">
        <f t="shared" si="7"/>
        <v>2.2721045723362425</v>
      </c>
      <c r="V41" s="7">
        <f>VLOOKUP(A41,[1]TDSheet!$A:$X,24,0)</f>
        <v>264.08359999999999</v>
      </c>
      <c r="W41" s="7">
        <f>VLOOKUP(A41,[1]TDSheet!$A:$Y,25,0)</f>
        <v>287.53059999999999</v>
      </c>
      <c r="X41" s="7">
        <f>VLOOKUP(A41,[1]TDSheet!$A:$N,14,0)</f>
        <v>221.4708</v>
      </c>
      <c r="Z41" s="7">
        <f t="shared" si="8"/>
        <v>1450</v>
      </c>
      <c r="AA41" s="7">
        <f t="shared" si="9"/>
        <v>1000</v>
      </c>
    </row>
    <row r="42" spans="1:27" ht="11.1" customHeight="1" x14ac:dyDescent="0.2">
      <c r="A42" s="12" t="s">
        <v>46</v>
      </c>
      <c r="B42" s="12" t="s">
        <v>9</v>
      </c>
      <c r="C42" s="23" t="str">
        <f>VLOOKUP(A42,[1]TDSheet!$A:$C,3,0)</f>
        <v>Дек</v>
      </c>
      <c r="D42" s="5">
        <v>837.351</v>
      </c>
      <c r="E42" s="5"/>
      <c r="F42" s="5">
        <v>448.37</v>
      </c>
      <c r="G42" s="5">
        <v>332.36099999999999</v>
      </c>
      <c r="H42" s="24">
        <f>VLOOKUP(A42,[1]TDSheet!$A:$H,8,0)</f>
        <v>1</v>
      </c>
      <c r="I42" s="7">
        <f>VLOOKUP(A42,[1]TDSheet!$A:$I,9,0)</f>
        <v>60</v>
      </c>
      <c r="J42" s="7">
        <f>VLOOKUP(A42,[2]Луганск!$A:$E,4,0)</f>
        <v>439.8</v>
      </c>
      <c r="K42" s="7">
        <f t="shared" si="4"/>
        <v>8.5699999999999932</v>
      </c>
      <c r="N42" s="7">
        <f t="shared" si="5"/>
        <v>89.674000000000007</v>
      </c>
      <c r="O42" s="30">
        <f>11*N42-M42-L42-G42</f>
        <v>654.05300000000011</v>
      </c>
      <c r="P42" s="37">
        <v>300</v>
      </c>
      <c r="Q42" s="37"/>
      <c r="R42" s="32">
        <v>300</v>
      </c>
      <c r="S42" s="7" t="s">
        <v>134</v>
      </c>
      <c r="T42" s="33">
        <f t="shared" si="6"/>
        <v>7.0517764346410328</v>
      </c>
      <c r="U42" s="7">
        <f t="shared" si="7"/>
        <v>3.7063251332604765</v>
      </c>
      <c r="V42" s="7">
        <f>VLOOKUP(A42,[1]TDSheet!$A:$X,24,0)</f>
        <v>95.259600000000006</v>
      </c>
      <c r="W42" s="7">
        <f>VLOOKUP(A42,[1]TDSheet!$A:$Y,25,0)</f>
        <v>86.985799999999998</v>
      </c>
      <c r="X42" s="7">
        <f>VLOOKUP(A42,[1]TDSheet!$A:$N,14,0)</f>
        <v>71.1096</v>
      </c>
      <c r="Z42" s="7">
        <f t="shared" si="8"/>
        <v>300</v>
      </c>
      <c r="AA42" s="7">
        <f t="shared" si="9"/>
        <v>0</v>
      </c>
    </row>
    <row r="43" spans="1:27" ht="11.1" customHeight="1" x14ac:dyDescent="0.2">
      <c r="A43" s="12" t="s">
        <v>47</v>
      </c>
      <c r="B43" s="12" t="s">
        <v>9</v>
      </c>
      <c r="C43" s="23" t="str">
        <f>VLOOKUP(A43,[1]TDSheet!$A:$C,3,0)</f>
        <v>Дек</v>
      </c>
      <c r="D43" s="5">
        <v>566.81399999999996</v>
      </c>
      <c r="E43" s="5"/>
      <c r="F43" s="5">
        <v>389.976</v>
      </c>
      <c r="G43" s="5">
        <v>123.235</v>
      </c>
      <c r="H43" s="24">
        <f>VLOOKUP(A43,[1]TDSheet!$A:$H,8,0)</f>
        <v>1</v>
      </c>
      <c r="I43" s="7">
        <f>VLOOKUP(A43,[1]TDSheet!$A:$I,9,0)</f>
        <v>60</v>
      </c>
      <c r="J43" s="7">
        <f>VLOOKUP(A43,[2]Луганск!$A:$E,4,0)</f>
        <v>407.7</v>
      </c>
      <c r="K43" s="7">
        <f t="shared" si="4"/>
        <v>-17.72399999999999</v>
      </c>
      <c r="L43" s="7">
        <f>VLOOKUP(A43,[1]TDSheet!$A:$Q,17,0)</f>
        <v>150</v>
      </c>
      <c r="M43" s="7">
        <f>VLOOKUP(A43,[1]TDSheet!$A:$R,18,0)</f>
        <v>150</v>
      </c>
      <c r="N43" s="7">
        <f t="shared" si="5"/>
        <v>77.995199999999997</v>
      </c>
      <c r="O43" s="30">
        <f t="shared" si="13"/>
        <v>512.70739999999989</v>
      </c>
      <c r="P43" s="37">
        <v>450</v>
      </c>
      <c r="Q43" s="37"/>
      <c r="R43" s="32"/>
      <c r="T43" s="33">
        <f t="shared" si="6"/>
        <v>11.196009498020391</v>
      </c>
      <c r="U43" s="7">
        <f t="shared" si="7"/>
        <v>5.4264236773545038</v>
      </c>
      <c r="V43" s="7">
        <f>VLOOKUP(A43,[1]TDSheet!$A:$X,24,0)</f>
        <v>84.418599999999998</v>
      </c>
      <c r="W43" s="7">
        <f>VLOOKUP(A43,[1]TDSheet!$A:$Y,25,0)</f>
        <v>71.752800000000008</v>
      </c>
      <c r="X43" s="7">
        <f>VLOOKUP(A43,[1]TDSheet!$A:$N,14,0)</f>
        <v>67.335999999999999</v>
      </c>
      <c r="Z43" s="7">
        <f t="shared" si="8"/>
        <v>450</v>
      </c>
      <c r="AA43" s="7">
        <f t="shared" si="9"/>
        <v>0</v>
      </c>
    </row>
    <row r="44" spans="1:27" ht="11.1" customHeight="1" x14ac:dyDescent="0.2">
      <c r="A44" s="12" t="s">
        <v>48</v>
      </c>
      <c r="B44" s="12" t="s">
        <v>9</v>
      </c>
      <c r="C44" s="23" t="str">
        <f>VLOOKUP(A44,[1]TDSheet!$A:$C,3,0)</f>
        <v>Дек</v>
      </c>
      <c r="D44" s="5">
        <v>870.798</v>
      </c>
      <c r="E44" s="5"/>
      <c r="F44" s="5">
        <v>489.11399999999998</v>
      </c>
      <c r="G44" s="5">
        <v>309.101</v>
      </c>
      <c r="H44" s="24">
        <f>VLOOKUP(A44,[1]TDSheet!$A:$H,8,0)</f>
        <v>1</v>
      </c>
      <c r="I44" s="7">
        <f>VLOOKUP(A44,[1]TDSheet!$A:$I,9,0)</f>
        <v>60</v>
      </c>
      <c r="J44" s="7">
        <f>VLOOKUP(A44,[2]Луганск!$A:$E,4,0)</f>
        <v>493.7</v>
      </c>
      <c r="K44" s="7">
        <f t="shared" si="4"/>
        <v>-4.5860000000000127</v>
      </c>
      <c r="L44" s="7">
        <f>VLOOKUP(A44,[1]TDSheet!$A:$Q,17,0)</f>
        <v>170</v>
      </c>
      <c r="M44" s="7">
        <f>VLOOKUP(A44,[1]TDSheet!$A:$R,18,0)</f>
        <v>200</v>
      </c>
      <c r="N44" s="7">
        <f t="shared" si="5"/>
        <v>97.822800000000001</v>
      </c>
      <c r="O44" s="30">
        <f t="shared" si="13"/>
        <v>494.7725999999999</v>
      </c>
      <c r="P44" s="37">
        <v>400</v>
      </c>
      <c r="Q44" s="37"/>
      <c r="R44" s="32"/>
      <c r="T44" s="33">
        <f t="shared" si="6"/>
        <v>11.031180869899451</v>
      </c>
      <c r="U44" s="7">
        <f t="shared" si="7"/>
        <v>6.9421545897275481</v>
      </c>
      <c r="V44" s="7">
        <f>VLOOKUP(A44,[1]TDSheet!$A:$X,24,0)</f>
        <v>91.891800000000003</v>
      </c>
      <c r="W44" s="7">
        <f>VLOOKUP(A44,[1]TDSheet!$A:$Y,25,0)</f>
        <v>84.9602</v>
      </c>
      <c r="X44" s="7">
        <f>VLOOKUP(A44,[1]TDSheet!$A:$N,14,0)</f>
        <v>97.070799999999991</v>
      </c>
      <c r="Z44" s="7">
        <f t="shared" si="8"/>
        <v>400</v>
      </c>
      <c r="AA44" s="7">
        <f t="shared" si="9"/>
        <v>0</v>
      </c>
    </row>
    <row r="45" spans="1:27" ht="11.1" customHeight="1" x14ac:dyDescent="0.2">
      <c r="A45" s="12" t="s">
        <v>49</v>
      </c>
      <c r="B45" s="12" t="s">
        <v>9</v>
      </c>
      <c r="C45" s="21"/>
      <c r="D45" s="5">
        <v>260.44600000000003</v>
      </c>
      <c r="E45" s="5"/>
      <c r="F45" s="5">
        <v>149.52000000000001</v>
      </c>
      <c r="G45" s="5">
        <v>101.81100000000001</v>
      </c>
      <c r="H45" s="24">
        <f>VLOOKUP(A45,[1]TDSheet!$A:$H,8,0)</f>
        <v>1</v>
      </c>
      <c r="I45" s="7">
        <f>VLOOKUP(A45,[1]TDSheet!$A:$I,9,0)</f>
        <v>35</v>
      </c>
      <c r="J45" s="7">
        <f>VLOOKUP(A45,[2]Луганск!$A:$E,4,0)</f>
        <v>151.94999999999999</v>
      </c>
      <c r="K45" s="7">
        <f t="shared" si="4"/>
        <v>-2.4299999999999784</v>
      </c>
      <c r="N45" s="7">
        <f t="shared" si="5"/>
        <v>29.904000000000003</v>
      </c>
      <c r="O45" s="30">
        <f>8*N45-M45-L45-G45</f>
        <v>137.42100000000002</v>
      </c>
      <c r="P45" s="37">
        <v>95</v>
      </c>
      <c r="Q45" s="37"/>
      <c r="R45" s="32"/>
      <c r="T45" s="33">
        <f t="shared" si="6"/>
        <v>6.5814272338148738</v>
      </c>
      <c r="U45" s="7">
        <f t="shared" si="7"/>
        <v>3.4045947030497592</v>
      </c>
      <c r="V45" s="7">
        <f>VLOOKUP(A45,[1]TDSheet!$A:$X,24,0)</f>
        <v>24.223199999999999</v>
      </c>
      <c r="W45" s="7">
        <f>VLOOKUP(A45,[1]TDSheet!$A:$Y,25,0)</f>
        <v>28.065800000000003</v>
      </c>
      <c r="X45" s="7">
        <f>VLOOKUP(A45,[1]TDSheet!$A:$N,14,0)</f>
        <v>17.350999999999999</v>
      </c>
      <c r="Z45" s="7">
        <f t="shared" si="8"/>
        <v>95</v>
      </c>
      <c r="AA45" s="7">
        <f t="shared" si="9"/>
        <v>0</v>
      </c>
    </row>
    <row r="46" spans="1:27" ht="11.1" customHeight="1" x14ac:dyDescent="0.2">
      <c r="A46" s="12" t="s">
        <v>50</v>
      </c>
      <c r="B46" s="12" t="s">
        <v>9</v>
      </c>
      <c r="C46" s="21"/>
      <c r="D46" s="5">
        <v>289.23099999999999</v>
      </c>
      <c r="E46" s="5"/>
      <c r="F46" s="5">
        <v>129.34200000000001</v>
      </c>
      <c r="G46" s="5">
        <v>152.79400000000001</v>
      </c>
      <c r="H46" s="24">
        <f>VLOOKUP(A46,[1]TDSheet!$A:$H,8,0)</f>
        <v>1</v>
      </c>
      <c r="I46" s="7">
        <f>VLOOKUP(A46,[1]TDSheet!$A:$I,9,0)</f>
        <v>40</v>
      </c>
      <c r="J46" s="7">
        <f>VLOOKUP(A46,[2]Луганск!$A:$E,4,0)</f>
        <v>133.6</v>
      </c>
      <c r="K46" s="7">
        <f t="shared" si="4"/>
        <v>-4.2579999999999814</v>
      </c>
      <c r="N46" s="7">
        <f t="shared" si="5"/>
        <v>25.868400000000001</v>
      </c>
      <c r="O46" s="30">
        <f>11*N46-M46-L46-G46</f>
        <v>131.75840000000002</v>
      </c>
      <c r="P46" s="37">
        <v>110</v>
      </c>
      <c r="Q46" s="37"/>
      <c r="R46" s="32"/>
      <c r="T46" s="33">
        <f t="shared" si="6"/>
        <v>10.158881105905273</v>
      </c>
      <c r="U46" s="7">
        <f t="shared" si="7"/>
        <v>5.9065887337446465</v>
      </c>
      <c r="V46" s="7">
        <f>VLOOKUP(A46,[1]TDSheet!$A:$X,24,0)</f>
        <v>12.996600000000001</v>
      </c>
      <c r="W46" s="7">
        <f>VLOOKUP(A46,[1]TDSheet!$A:$Y,25,0)</f>
        <v>31.445399999999999</v>
      </c>
      <c r="X46" s="7">
        <f>VLOOKUP(A46,[1]TDSheet!$A:$N,14,0)</f>
        <v>19.6004</v>
      </c>
      <c r="Z46" s="7">
        <f t="shared" si="8"/>
        <v>110</v>
      </c>
      <c r="AA46" s="7">
        <f t="shared" si="9"/>
        <v>0</v>
      </c>
    </row>
    <row r="47" spans="1:27" ht="11.1" customHeight="1" x14ac:dyDescent="0.2">
      <c r="A47" s="12" t="s">
        <v>51</v>
      </c>
      <c r="B47" s="12" t="s">
        <v>9</v>
      </c>
      <c r="C47" s="21"/>
      <c r="D47" s="5">
        <v>545.21799999999996</v>
      </c>
      <c r="E47" s="5"/>
      <c r="F47" s="5">
        <v>254.16399999999999</v>
      </c>
      <c r="G47" s="5">
        <v>236.399</v>
      </c>
      <c r="H47" s="24">
        <f>VLOOKUP(A47,[1]TDSheet!$A:$H,8,0)</f>
        <v>1</v>
      </c>
      <c r="I47" s="7">
        <f>VLOOKUP(A47,[1]TDSheet!$A:$I,9,0)</f>
        <v>30</v>
      </c>
      <c r="J47" s="7">
        <f>VLOOKUP(A47,[2]Луганск!$A:$E,4,0)</f>
        <v>284.39999999999998</v>
      </c>
      <c r="K47" s="7">
        <f t="shared" si="4"/>
        <v>-30.23599999999999</v>
      </c>
      <c r="N47" s="7">
        <f t="shared" si="5"/>
        <v>50.832799999999999</v>
      </c>
      <c r="O47" s="30">
        <f>10*N47-M47-L47-G47</f>
        <v>271.92899999999997</v>
      </c>
      <c r="P47" s="37">
        <v>100</v>
      </c>
      <c r="Q47" s="37"/>
      <c r="R47" s="32">
        <v>100</v>
      </c>
      <c r="S47" s="7" t="s">
        <v>133</v>
      </c>
      <c r="T47" s="33">
        <f t="shared" si="6"/>
        <v>6.6177546780818686</v>
      </c>
      <c r="U47" s="7">
        <f t="shared" si="7"/>
        <v>4.6505209234982141</v>
      </c>
      <c r="V47" s="7">
        <f>VLOOKUP(A47,[1]TDSheet!$A:$X,24,0)</f>
        <v>65.110199999999992</v>
      </c>
      <c r="W47" s="7">
        <f>VLOOKUP(A47,[1]TDSheet!$A:$Y,25,0)</f>
        <v>53.952200000000005</v>
      </c>
      <c r="X47" s="7">
        <f>VLOOKUP(A47,[1]TDSheet!$A:$N,14,0)</f>
        <v>42.001600000000003</v>
      </c>
      <c r="Z47" s="7">
        <f t="shared" si="8"/>
        <v>100</v>
      </c>
      <c r="AA47" s="7">
        <f t="shared" si="9"/>
        <v>0</v>
      </c>
    </row>
    <row r="48" spans="1:27" ht="11.1" customHeight="1" x14ac:dyDescent="0.2">
      <c r="A48" s="12" t="s">
        <v>52</v>
      </c>
      <c r="B48" s="12" t="s">
        <v>9</v>
      </c>
      <c r="C48" s="21"/>
      <c r="D48" s="5">
        <v>435.63299999999998</v>
      </c>
      <c r="E48" s="5"/>
      <c r="F48" s="5">
        <v>210.21</v>
      </c>
      <c r="G48" s="5">
        <v>194.60400000000001</v>
      </c>
      <c r="H48" s="24">
        <f>VLOOKUP(A48,[1]TDSheet!$A:$H,8,0)</f>
        <v>1</v>
      </c>
      <c r="I48" s="7">
        <f>VLOOKUP(A48,[1]TDSheet!$A:$I,9,0)</f>
        <v>30</v>
      </c>
      <c r="J48" s="7">
        <f>VLOOKUP(A48,[2]Луганск!$A:$E,4,0)</f>
        <v>240.9</v>
      </c>
      <c r="K48" s="7">
        <f t="shared" si="4"/>
        <v>-30.689999999999998</v>
      </c>
      <c r="N48" s="7">
        <f t="shared" si="5"/>
        <v>42.042000000000002</v>
      </c>
      <c r="O48" s="30">
        <f>10*N48-M48-L48-G48</f>
        <v>225.816</v>
      </c>
      <c r="P48" s="37">
        <v>100</v>
      </c>
      <c r="Q48" s="37"/>
      <c r="R48" s="32">
        <v>100</v>
      </c>
      <c r="S48" s="7" t="s">
        <v>133</v>
      </c>
      <c r="T48" s="33">
        <f t="shared" si="6"/>
        <v>7.0073735788021514</v>
      </c>
      <c r="U48" s="7">
        <f t="shared" si="7"/>
        <v>4.6287997716569143</v>
      </c>
      <c r="V48" s="7">
        <f>VLOOKUP(A48,[1]TDSheet!$A:$X,24,0)</f>
        <v>56.930199999999999</v>
      </c>
      <c r="W48" s="7">
        <f>VLOOKUP(A48,[1]TDSheet!$A:$Y,25,0)</f>
        <v>43.290199999999999</v>
      </c>
      <c r="X48" s="7">
        <f>VLOOKUP(A48,[1]TDSheet!$A:$N,14,0)</f>
        <v>33.5792</v>
      </c>
      <c r="Z48" s="7">
        <f t="shared" si="8"/>
        <v>100</v>
      </c>
      <c r="AA48" s="7">
        <f t="shared" si="9"/>
        <v>0</v>
      </c>
    </row>
    <row r="49" spans="1:27" ht="11.1" customHeight="1" x14ac:dyDescent="0.2">
      <c r="A49" s="12" t="s">
        <v>53</v>
      </c>
      <c r="B49" s="12" t="s">
        <v>9</v>
      </c>
      <c r="C49" s="21"/>
      <c r="D49" s="5">
        <v>822.11199999999997</v>
      </c>
      <c r="E49" s="5"/>
      <c r="F49" s="5">
        <v>422.42599999999999</v>
      </c>
      <c r="G49" s="5">
        <v>338.60199999999998</v>
      </c>
      <c r="H49" s="24">
        <f>VLOOKUP(A49,[1]TDSheet!$A:$H,8,0)</f>
        <v>1</v>
      </c>
      <c r="I49" s="7">
        <f>VLOOKUP(A49,[1]TDSheet!$A:$I,9,0)</f>
        <v>30</v>
      </c>
      <c r="J49" s="7">
        <f>VLOOKUP(A49,[2]Луганск!$A:$E,4,0)</f>
        <v>445.42200000000003</v>
      </c>
      <c r="K49" s="7">
        <f t="shared" si="4"/>
        <v>-22.996000000000038</v>
      </c>
      <c r="N49" s="7">
        <f t="shared" si="5"/>
        <v>84.485199999999992</v>
      </c>
      <c r="O49" s="30">
        <f>9*N49-M49-L49-G49</f>
        <v>421.76479999999992</v>
      </c>
      <c r="P49" s="37">
        <v>100</v>
      </c>
      <c r="Q49" s="37"/>
      <c r="R49" s="32">
        <v>100</v>
      </c>
      <c r="S49" s="7" t="s">
        <v>133</v>
      </c>
      <c r="T49" s="33">
        <f t="shared" si="6"/>
        <v>5.1914654874463224</v>
      </c>
      <c r="U49" s="7">
        <f t="shared" si="7"/>
        <v>4.0078262228177248</v>
      </c>
      <c r="V49" s="7">
        <f>VLOOKUP(A49,[1]TDSheet!$A:$X,24,0)</f>
        <v>78.128399999999999</v>
      </c>
      <c r="W49" s="7">
        <f>VLOOKUP(A49,[1]TDSheet!$A:$Y,25,0)</f>
        <v>85.203400000000002</v>
      </c>
      <c r="X49" s="7">
        <f>VLOOKUP(A49,[1]TDSheet!$A:$N,14,0)</f>
        <v>68.546400000000006</v>
      </c>
      <c r="Z49" s="7">
        <f t="shared" si="8"/>
        <v>100</v>
      </c>
      <c r="AA49" s="7">
        <f t="shared" si="9"/>
        <v>0</v>
      </c>
    </row>
    <row r="50" spans="1:27" ht="11.1" customHeight="1" x14ac:dyDescent="0.2">
      <c r="A50" s="12" t="s">
        <v>54</v>
      </c>
      <c r="B50" s="12" t="s">
        <v>9</v>
      </c>
      <c r="C50" s="21"/>
      <c r="D50" s="5">
        <v>59.344000000000001</v>
      </c>
      <c r="E50" s="5"/>
      <c r="F50" s="5">
        <v>45.843000000000004</v>
      </c>
      <c r="G50" s="5">
        <v>-1E-3</v>
      </c>
      <c r="H50" s="24">
        <f>VLOOKUP(A50,[1]TDSheet!$A:$H,8,0)</f>
        <v>1</v>
      </c>
      <c r="I50" s="7">
        <f>VLOOKUP(A50,[1]TDSheet!$A:$I,9,0)</f>
        <v>45</v>
      </c>
      <c r="J50" s="7">
        <f>VLOOKUP(A50,[2]Луганск!$A:$E,4,0)</f>
        <v>70.3</v>
      </c>
      <c r="K50" s="7">
        <f t="shared" si="4"/>
        <v>-24.456999999999994</v>
      </c>
      <c r="L50" s="7">
        <f>VLOOKUP(A50,[1]TDSheet!$A:$Q,17,0)</f>
        <v>90.507999999999996</v>
      </c>
      <c r="N50" s="7">
        <f t="shared" si="5"/>
        <v>9.1686000000000014</v>
      </c>
      <c r="O50" s="30">
        <f t="shared" si="13"/>
        <v>19.516200000000023</v>
      </c>
      <c r="P50" s="37"/>
      <c r="Q50" s="37"/>
      <c r="R50" s="32"/>
      <c r="T50" s="33">
        <f t="shared" si="6"/>
        <v>9.871408939205546</v>
      </c>
      <c r="U50" s="7">
        <f t="shared" si="7"/>
        <v>9.871408939205546</v>
      </c>
      <c r="V50" s="7">
        <f>VLOOKUP(A50,[1]TDSheet!$A:$X,24,0)</f>
        <v>0</v>
      </c>
      <c r="W50" s="7">
        <f>VLOOKUP(A50,[1]TDSheet!$A:$Y,25,0)</f>
        <v>5.2152000000000003</v>
      </c>
      <c r="X50" s="7">
        <f>VLOOKUP(A50,[1]TDSheet!$A:$N,14,0)</f>
        <v>15.15</v>
      </c>
      <c r="Z50" s="7">
        <f t="shared" si="8"/>
        <v>0</v>
      </c>
      <c r="AA50" s="7">
        <f t="shared" si="9"/>
        <v>0</v>
      </c>
    </row>
    <row r="51" spans="1:27" ht="21.95" customHeight="1" x14ac:dyDescent="0.2">
      <c r="A51" s="12" t="s">
        <v>55</v>
      </c>
      <c r="B51" s="12" t="s">
        <v>9</v>
      </c>
      <c r="C51" s="21"/>
      <c r="D51" s="5">
        <v>1023.787</v>
      </c>
      <c r="E51" s="5"/>
      <c r="F51" s="5">
        <v>823.98199999999997</v>
      </c>
      <c r="G51" s="5">
        <v>16.105</v>
      </c>
      <c r="H51" s="24">
        <f>VLOOKUP(A51,[1]TDSheet!$A:$H,8,0)</f>
        <v>1</v>
      </c>
      <c r="I51" s="7">
        <f>VLOOKUP(A51,[1]TDSheet!$A:$I,9,0)</f>
        <v>40</v>
      </c>
      <c r="J51" s="7">
        <f>VLOOKUP(A51,[2]Луганск!$A:$E,4,0)</f>
        <v>851.5</v>
      </c>
      <c r="K51" s="7">
        <f t="shared" si="4"/>
        <v>-27.518000000000029</v>
      </c>
      <c r="L51" s="7">
        <f>VLOOKUP(A51,[1]TDSheet!$A:$Q,17,0)</f>
        <v>157.90920000000006</v>
      </c>
      <c r="M51" s="7">
        <f>VLOOKUP(A51,[1]TDSheet!$A:$R,18,0)</f>
        <v>1000</v>
      </c>
      <c r="N51" s="7">
        <f t="shared" si="5"/>
        <v>164.79640000000001</v>
      </c>
      <c r="O51" s="30">
        <f>11*N51-M51-L51-G51</f>
        <v>638.74620000000004</v>
      </c>
      <c r="P51" s="37">
        <v>0</v>
      </c>
      <c r="Q51" s="37"/>
      <c r="R51" s="32">
        <v>0</v>
      </c>
      <c r="S51" s="7" t="s">
        <v>135</v>
      </c>
      <c r="T51" s="33">
        <f t="shared" si="6"/>
        <v>7.1240281947906627</v>
      </c>
      <c r="U51" s="7">
        <f t="shared" si="7"/>
        <v>7.1240281947906627</v>
      </c>
      <c r="V51" s="7">
        <f>VLOOKUP(A51,[1]TDSheet!$A:$X,24,0)</f>
        <v>45.11</v>
      </c>
      <c r="W51" s="7">
        <f>VLOOKUP(A51,[1]TDSheet!$A:$Y,25,0)</f>
        <v>135.16919999999999</v>
      </c>
      <c r="X51" s="7">
        <f>VLOOKUP(A51,[1]TDSheet!$A:$N,14,0)</f>
        <v>181.6592</v>
      </c>
      <c r="Z51" s="7">
        <f t="shared" si="8"/>
        <v>0</v>
      </c>
      <c r="AA51" s="7">
        <f t="shared" si="9"/>
        <v>0</v>
      </c>
    </row>
    <row r="52" spans="1:27" ht="11.1" customHeight="1" x14ac:dyDescent="0.2">
      <c r="A52" s="12" t="s">
        <v>56</v>
      </c>
      <c r="B52" s="12" t="s">
        <v>9</v>
      </c>
      <c r="C52" s="21"/>
      <c r="D52" s="5">
        <v>310.01799999999997</v>
      </c>
      <c r="E52" s="5"/>
      <c r="F52" s="5">
        <v>116.747</v>
      </c>
      <c r="G52" s="5">
        <v>180.124</v>
      </c>
      <c r="H52" s="24">
        <f>VLOOKUP(A52,[1]TDSheet!$A:$H,8,0)</f>
        <v>1</v>
      </c>
      <c r="I52" s="7">
        <f>VLOOKUP(A52,[1]TDSheet!$A:$I,9,0)</f>
        <v>35</v>
      </c>
      <c r="J52" s="7">
        <f>VLOOKUP(A52,[2]Луганск!$A:$E,4,0)</f>
        <v>106.4</v>
      </c>
      <c r="K52" s="7">
        <f t="shared" si="4"/>
        <v>10.346999999999994</v>
      </c>
      <c r="N52" s="7">
        <f t="shared" si="5"/>
        <v>23.349399999999999</v>
      </c>
      <c r="O52" s="30">
        <f>10*N52-M52-L52-G52</f>
        <v>53.370000000000005</v>
      </c>
      <c r="P52" s="37"/>
      <c r="Q52" s="37"/>
      <c r="R52" s="32"/>
      <c r="T52" s="33">
        <f t="shared" si="6"/>
        <v>7.7142881615801695</v>
      </c>
      <c r="U52" s="7">
        <f t="shared" si="7"/>
        <v>7.7142881615801695</v>
      </c>
      <c r="V52" s="7">
        <f>VLOOKUP(A52,[1]TDSheet!$A:$X,24,0)</f>
        <v>57.1736</v>
      </c>
      <c r="W52" s="7">
        <f>VLOOKUP(A52,[1]TDSheet!$A:$Y,25,0)</f>
        <v>26.442599999999999</v>
      </c>
      <c r="X52" s="7">
        <f>VLOOKUP(A52,[1]TDSheet!$A:$N,14,0)</f>
        <v>22.2852</v>
      </c>
      <c r="Z52" s="7">
        <f t="shared" si="8"/>
        <v>0</v>
      </c>
      <c r="AA52" s="7">
        <f t="shared" si="9"/>
        <v>0</v>
      </c>
    </row>
    <row r="53" spans="1:27" ht="11.1" customHeight="1" x14ac:dyDescent="0.2">
      <c r="A53" s="12" t="s">
        <v>57</v>
      </c>
      <c r="B53" s="12" t="s">
        <v>9</v>
      </c>
      <c r="C53" s="21"/>
      <c r="D53" s="5">
        <v>58.591999999999999</v>
      </c>
      <c r="E53" s="5"/>
      <c r="F53" s="5">
        <v>14.65</v>
      </c>
      <c r="G53" s="5">
        <v>43.942</v>
      </c>
      <c r="H53" s="24">
        <f>VLOOKUP(A53,[1]TDSheet!$A:$H,8,0)</f>
        <v>1</v>
      </c>
      <c r="I53" s="7">
        <f>VLOOKUP(A53,[1]TDSheet!$A:$I,9,0)</f>
        <v>45</v>
      </c>
      <c r="J53" s="7">
        <f>VLOOKUP(A53,[2]Луганск!$A:$E,4,0)</f>
        <v>14.308</v>
      </c>
      <c r="K53" s="7">
        <f t="shared" si="4"/>
        <v>0.34200000000000053</v>
      </c>
      <c r="N53" s="7">
        <f t="shared" si="5"/>
        <v>2.93</v>
      </c>
      <c r="O53" s="30"/>
      <c r="P53" s="37"/>
      <c r="Q53" s="37"/>
      <c r="R53" s="32"/>
      <c r="T53" s="33">
        <f t="shared" si="6"/>
        <v>14.997269624573377</v>
      </c>
      <c r="U53" s="7">
        <f t="shared" si="7"/>
        <v>14.997269624573377</v>
      </c>
      <c r="V53" s="7">
        <f>VLOOKUP(A53,[1]TDSheet!$A:$X,24,0)</f>
        <v>0</v>
      </c>
      <c r="W53" s="7">
        <f>VLOOKUP(A53,[1]TDSheet!$A:$Y,25,0)</f>
        <v>0</v>
      </c>
      <c r="X53" s="7">
        <f>VLOOKUP(A53,[1]TDSheet!$A:$N,14,0)</f>
        <v>3.1724000000000001</v>
      </c>
      <c r="Z53" s="7">
        <f t="shared" si="8"/>
        <v>0</v>
      </c>
      <c r="AA53" s="7">
        <f t="shared" si="9"/>
        <v>0</v>
      </c>
    </row>
    <row r="54" spans="1:27" ht="11.1" customHeight="1" x14ac:dyDescent="0.2">
      <c r="A54" s="12" t="s">
        <v>58</v>
      </c>
      <c r="B54" s="12" t="s">
        <v>9</v>
      </c>
      <c r="C54" s="21"/>
      <c r="D54" s="5">
        <v>71.204999999999998</v>
      </c>
      <c r="E54" s="5"/>
      <c r="F54" s="5">
        <v>50.277000000000001</v>
      </c>
      <c r="G54" s="5">
        <v>-0.30299999999999999</v>
      </c>
      <c r="H54" s="24">
        <f>VLOOKUP(A54,[1]TDSheet!$A:$H,8,0)</f>
        <v>1</v>
      </c>
      <c r="I54" s="7">
        <f>VLOOKUP(A54,[1]TDSheet!$A:$I,9,0)</f>
        <v>30</v>
      </c>
      <c r="J54" s="7">
        <f>VLOOKUP(A54,[2]Луганск!$A:$E,4,0)</f>
        <v>89.7</v>
      </c>
      <c r="K54" s="7">
        <f t="shared" si="4"/>
        <v>-39.423000000000002</v>
      </c>
      <c r="L54" s="7">
        <f>VLOOKUP(A54,[1]TDSheet!$A:$Q,17,0)</f>
        <v>128.50620000000001</v>
      </c>
      <c r="N54" s="7">
        <f t="shared" si="5"/>
        <v>10.055400000000001</v>
      </c>
      <c r="O54" s="30"/>
      <c r="P54" s="37"/>
      <c r="Q54" s="37"/>
      <c r="R54" s="32"/>
      <c r="T54" s="33">
        <f t="shared" si="6"/>
        <v>12.749686735485412</v>
      </c>
      <c r="U54" s="7">
        <f t="shared" si="7"/>
        <v>12.749686735485412</v>
      </c>
      <c r="V54" s="7">
        <f>VLOOKUP(A54,[1]TDSheet!$A:$X,24,0)</f>
        <v>0</v>
      </c>
      <c r="W54" s="7">
        <f>VLOOKUP(A54,[1]TDSheet!$A:$Y,25,0)</f>
        <v>0</v>
      </c>
      <c r="X54" s="7">
        <f>VLOOKUP(A54,[1]TDSheet!$A:$N,14,0)</f>
        <v>25.305600000000002</v>
      </c>
      <c r="Z54" s="7">
        <f t="shared" si="8"/>
        <v>0</v>
      </c>
      <c r="AA54" s="7">
        <f t="shared" si="9"/>
        <v>0</v>
      </c>
    </row>
    <row r="55" spans="1:27" ht="11.1" customHeight="1" x14ac:dyDescent="0.2">
      <c r="A55" s="12" t="s">
        <v>59</v>
      </c>
      <c r="B55" s="12" t="s">
        <v>9</v>
      </c>
      <c r="C55" s="21"/>
      <c r="D55" s="5">
        <v>23.353999999999999</v>
      </c>
      <c r="E55" s="5"/>
      <c r="F55" s="5">
        <v>41.261000000000003</v>
      </c>
      <c r="G55" s="5">
        <v>-22.196000000000002</v>
      </c>
      <c r="H55" s="24">
        <f>VLOOKUP(A55,[1]TDSheet!$A:$H,8,0)</f>
        <v>1</v>
      </c>
      <c r="I55" s="7">
        <f>VLOOKUP(A55,[1]TDSheet!$A:$I,9,0)</f>
        <v>45</v>
      </c>
      <c r="J55" s="7">
        <f>VLOOKUP(A55,[2]Луганск!$A:$E,4,0)</f>
        <v>41.6</v>
      </c>
      <c r="K55" s="7">
        <f t="shared" si="4"/>
        <v>-0.33899999999999864</v>
      </c>
      <c r="L55" s="7">
        <f>VLOOKUP(A55,[1]TDSheet!$A:$Q,17,0)</f>
        <v>58.777400000000014</v>
      </c>
      <c r="M55" s="7">
        <f>VLOOKUP(A55,[1]TDSheet!$A:$R,18,0)</f>
        <v>50</v>
      </c>
      <c r="N55" s="7">
        <f t="shared" si="5"/>
        <v>8.2522000000000002</v>
      </c>
      <c r="O55" s="30">
        <f t="shared" si="13"/>
        <v>12.444999999999983</v>
      </c>
      <c r="P55" s="37"/>
      <c r="Q55" s="37"/>
      <c r="R55" s="32"/>
      <c r="T55" s="33">
        <f t="shared" si="6"/>
        <v>10.49191730689998</v>
      </c>
      <c r="U55" s="7">
        <f t="shared" si="7"/>
        <v>10.49191730689998</v>
      </c>
      <c r="V55" s="7">
        <f>VLOOKUP(A55,[1]TDSheet!$A:$X,24,0)</f>
        <v>0.28639999999999999</v>
      </c>
      <c r="W55" s="7">
        <f>VLOOKUP(A55,[1]TDSheet!$A:$Y,25,0)</f>
        <v>7.6534000000000004</v>
      </c>
      <c r="X55" s="7">
        <f>VLOOKUP(A55,[1]TDSheet!$A:$N,14,0)</f>
        <v>18.263200000000001</v>
      </c>
      <c r="Z55" s="7">
        <f t="shared" si="8"/>
        <v>0</v>
      </c>
      <c r="AA55" s="7">
        <f t="shared" si="9"/>
        <v>0</v>
      </c>
    </row>
    <row r="56" spans="1:27" ht="21.95" customHeight="1" x14ac:dyDescent="0.2">
      <c r="A56" s="12" t="s">
        <v>60</v>
      </c>
      <c r="B56" s="12" t="s">
        <v>9</v>
      </c>
      <c r="C56" s="21"/>
      <c r="D56" s="5">
        <v>146.578</v>
      </c>
      <c r="E56" s="5"/>
      <c r="F56" s="5">
        <v>116.962</v>
      </c>
      <c r="G56" s="5">
        <v>25.332999999999998</v>
      </c>
      <c r="H56" s="24">
        <f>VLOOKUP(A56,[1]TDSheet!$A:$H,8,0)</f>
        <v>1</v>
      </c>
      <c r="I56" s="7">
        <f>VLOOKUP(A56,[1]TDSheet!$A:$I,9,0)</f>
        <v>45</v>
      </c>
      <c r="J56" s="7">
        <f>VLOOKUP(A56,[2]Луганск!$A:$E,4,0)</f>
        <v>126.9</v>
      </c>
      <c r="K56" s="7">
        <f t="shared" si="4"/>
        <v>-9.9380000000000024</v>
      </c>
      <c r="L56" s="7">
        <f>VLOOKUP(A56,[1]TDSheet!$A:$Q,17,0)</f>
        <v>50.988200000000006</v>
      </c>
      <c r="N56" s="7">
        <f t="shared" si="5"/>
        <v>23.392400000000002</v>
      </c>
      <c r="O56" s="30">
        <f>10*N56-M56-L56-G56</f>
        <v>157.60280000000003</v>
      </c>
      <c r="P56" s="37">
        <v>110</v>
      </c>
      <c r="Q56" s="37"/>
      <c r="R56" s="32"/>
      <c r="T56" s="33">
        <f t="shared" si="6"/>
        <v>7.9650313777124193</v>
      </c>
      <c r="U56" s="7">
        <f t="shared" si="7"/>
        <v>3.2626494074998718</v>
      </c>
      <c r="V56" s="7">
        <f>VLOOKUP(A56,[1]TDSheet!$A:$X,24,0)</f>
        <v>8.5744000000000007</v>
      </c>
      <c r="W56" s="7">
        <f>VLOOKUP(A56,[1]TDSheet!$A:$Y,25,0)</f>
        <v>17.141999999999999</v>
      </c>
      <c r="X56" s="7">
        <f>VLOOKUP(A56,[1]TDSheet!$A:$N,14,0)</f>
        <v>17.636199999999999</v>
      </c>
      <c r="Z56" s="7">
        <f t="shared" si="8"/>
        <v>110</v>
      </c>
      <c r="AA56" s="7">
        <f t="shared" si="9"/>
        <v>0</v>
      </c>
    </row>
    <row r="57" spans="1:27" ht="11.1" customHeight="1" x14ac:dyDescent="0.2">
      <c r="A57" s="12" t="s">
        <v>61</v>
      </c>
      <c r="B57" s="12" t="s">
        <v>15</v>
      </c>
      <c r="C57" s="21"/>
      <c r="D57" s="5">
        <v>151</v>
      </c>
      <c r="E57" s="5"/>
      <c r="F57" s="5">
        <v>33</v>
      </c>
      <c r="G57" s="5">
        <v>104</v>
      </c>
      <c r="H57" s="24">
        <f>VLOOKUP(A57,[1]TDSheet!$A:$H,8,0)</f>
        <v>0.35</v>
      </c>
      <c r="I57" s="7">
        <f>VLOOKUP(A57,[1]TDSheet!$A:$I,9,0)</f>
        <v>40</v>
      </c>
      <c r="J57" s="7">
        <f>VLOOKUP(A57,[2]Луганск!$A:$E,4,0)</f>
        <v>51</v>
      </c>
      <c r="K57" s="7">
        <f t="shared" si="4"/>
        <v>-18</v>
      </c>
      <c r="N57" s="7">
        <f t="shared" si="5"/>
        <v>6.6</v>
      </c>
      <c r="O57" s="30"/>
      <c r="P57" s="37"/>
      <c r="Q57" s="37"/>
      <c r="R57" s="32"/>
      <c r="T57" s="33">
        <f t="shared" si="6"/>
        <v>15.757575757575758</v>
      </c>
      <c r="U57" s="7">
        <f t="shared" si="7"/>
        <v>15.757575757575758</v>
      </c>
      <c r="V57" s="7">
        <f>VLOOKUP(A57,[1]TDSheet!$A:$X,24,0)</f>
        <v>15</v>
      </c>
      <c r="W57" s="7">
        <f>VLOOKUP(A57,[1]TDSheet!$A:$Y,25,0)</f>
        <v>14.2</v>
      </c>
      <c r="X57" s="7">
        <f>VLOOKUP(A57,[1]TDSheet!$A:$N,14,0)</f>
        <v>10.4</v>
      </c>
      <c r="Z57" s="7">
        <f t="shared" si="8"/>
        <v>0</v>
      </c>
      <c r="AA57" s="7">
        <f t="shared" si="9"/>
        <v>0</v>
      </c>
    </row>
    <row r="58" spans="1:27" ht="10.5" customHeight="1" x14ac:dyDescent="0.2">
      <c r="A58" s="12" t="s">
        <v>62</v>
      </c>
      <c r="B58" s="12" t="s">
        <v>15</v>
      </c>
      <c r="C58" s="23" t="str">
        <f>VLOOKUP(A58,[1]TDSheet!$A:$C,3,0)</f>
        <v>Дек</v>
      </c>
      <c r="D58" s="5">
        <v>1309</v>
      </c>
      <c r="E58" s="5"/>
      <c r="F58" s="5">
        <v>652</v>
      </c>
      <c r="G58" s="5">
        <v>538</v>
      </c>
      <c r="H58" s="24">
        <f>VLOOKUP(A58,[1]TDSheet!$A:$H,8,0)</f>
        <v>0.4</v>
      </c>
      <c r="I58" s="7">
        <f>VLOOKUP(A58,[1]TDSheet!$A:$I,9,0)</f>
        <v>45</v>
      </c>
      <c r="J58" s="7">
        <f>VLOOKUP(A58,[2]Луганск!$A:$E,4,0)</f>
        <v>669</v>
      </c>
      <c r="K58" s="7">
        <f t="shared" si="4"/>
        <v>-17</v>
      </c>
      <c r="N58" s="7">
        <f t="shared" si="5"/>
        <v>130.4</v>
      </c>
      <c r="O58" s="30">
        <f>11*N58-M58-L58-G58</f>
        <v>896.40000000000009</v>
      </c>
      <c r="P58" s="37">
        <v>0</v>
      </c>
      <c r="Q58" s="37"/>
      <c r="R58" s="32">
        <v>0</v>
      </c>
      <c r="S58" s="7" t="s">
        <v>136</v>
      </c>
      <c r="T58" s="33">
        <f t="shared" si="6"/>
        <v>4.1257668711656441</v>
      </c>
      <c r="U58" s="7">
        <f t="shared" si="7"/>
        <v>4.1257668711656441</v>
      </c>
      <c r="V58" s="7">
        <f>VLOOKUP(A58,[1]TDSheet!$A:$X,24,0)</f>
        <v>39</v>
      </c>
      <c r="W58" s="7">
        <f>VLOOKUP(A58,[1]TDSheet!$A:$Y,25,0)</f>
        <v>143.19999999999999</v>
      </c>
      <c r="X58" s="7">
        <f>VLOOKUP(A58,[1]TDSheet!$A:$N,14,0)</f>
        <v>140</v>
      </c>
      <c r="Z58" s="7">
        <f t="shared" si="8"/>
        <v>0</v>
      </c>
      <c r="AA58" s="7">
        <f t="shared" si="9"/>
        <v>0</v>
      </c>
    </row>
    <row r="59" spans="1:27" ht="11.1" customHeight="1" x14ac:dyDescent="0.2">
      <c r="A59" s="12" t="s">
        <v>63</v>
      </c>
      <c r="B59" s="12" t="s">
        <v>15</v>
      </c>
      <c r="C59" s="21"/>
      <c r="D59" s="5">
        <v>40</v>
      </c>
      <c r="E59" s="5"/>
      <c r="F59" s="5">
        <v>42</v>
      </c>
      <c r="G59" s="5">
        <v>-2</v>
      </c>
      <c r="H59" s="24">
        <f>VLOOKUP(A59,[1]TDSheet!$A:$H,8,0)</f>
        <v>0</v>
      </c>
      <c r="I59" s="7">
        <f>VLOOKUP(A59,[1]TDSheet!$A:$I,9,0)</f>
        <v>50</v>
      </c>
      <c r="J59" s="7">
        <f>VLOOKUP(A59,[2]Луганск!$A:$E,4,0)</f>
        <v>58</v>
      </c>
      <c r="K59" s="7">
        <f t="shared" si="4"/>
        <v>-16</v>
      </c>
      <c r="N59" s="7">
        <f t="shared" si="5"/>
        <v>8.4</v>
      </c>
      <c r="O59" s="30"/>
      <c r="P59" s="37"/>
      <c r="Q59" s="37"/>
      <c r="R59" s="32"/>
      <c r="T59" s="33">
        <f t="shared" si="6"/>
        <v>-0.23809523809523808</v>
      </c>
      <c r="U59" s="7">
        <f t="shared" si="7"/>
        <v>-0.23809523809523808</v>
      </c>
      <c r="V59" s="7">
        <f>VLOOKUP(A59,[1]TDSheet!$A:$X,24,0)</f>
        <v>13.6</v>
      </c>
      <c r="W59" s="7">
        <f>VLOOKUP(A59,[1]TDSheet!$A:$Y,25,0)</f>
        <v>4</v>
      </c>
      <c r="X59" s="7">
        <f>VLOOKUP(A59,[1]TDSheet!$A:$N,14,0)</f>
        <v>2</v>
      </c>
      <c r="Y59" s="7" t="str">
        <f>VLOOKUP(A59,[1]TDSheet!$A:$Z,26,0)</f>
        <v>Вывести</v>
      </c>
      <c r="Z59" s="7">
        <f t="shared" si="8"/>
        <v>0</v>
      </c>
      <c r="AA59" s="7">
        <f t="shared" si="9"/>
        <v>0</v>
      </c>
    </row>
    <row r="60" spans="1:27" ht="11.1" customHeight="1" x14ac:dyDescent="0.2">
      <c r="A60" s="12" t="s">
        <v>64</v>
      </c>
      <c r="B60" s="12" t="s">
        <v>9</v>
      </c>
      <c r="C60" s="21"/>
      <c r="D60" s="5">
        <v>1204.1179999999999</v>
      </c>
      <c r="E60" s="5"/>
      <c r="F60" s="5">
        <v>479.95800000000003</v>
      </c>
      <c r="G60" s="5">
        <v>619.23299999999995</v>
      </c>
      <c r="H60" s="24">
        <f>VLOOKUP(A60,[1]TDSheet!$A:$H,8,0)</f>
        <v>1</v>
      </c>
      <c r="I60" s="7">
        <f>VLOOKUP(A60,[1]TDSheet!$A:$I,9,0)</f>
        <v>45</v>
      </c>
      <c r="J60" s="7">
        <f>VLOOKUP(A60,[2]Луганск!$A:$E,4,0)</f>
        <v>462.55</v>
      </c>
      <c r="K60" s="7">
        <f t="shared" si="4"/>
        <v>17.408000000000015</v>
      </c>
      <c r="L60" s="7">
        <f>VLOOKUP(A60,[1]TDSheet!$A:$Q,17,0)</f>
        <v>141.19720000000007</v>
      </c>
      <c r="N60" s="7">
        <f t="shared" si="5"/>
        <v>95.991600000000005</v>
      </c>
      <c r="O60" s="30">
        <f t="shared" ref="O60:O68" si="14">12*N60-M60-L60-G60</f>
        <v>391.46900000000005</v>
      </c>
      <c r="P60" s="37">
        <v>0</v>
      </c>
      <c r="Q60" s="37"/>
      <c r="R60" s="32">
        <v>0</v>
      </c>
      <c r="S60" s="7" t="s">
        <v>136</v>
      </c>
      <c r="T60" s="33">
        <f t="shared" si="6"/>
        <v>7.9218410777609707</v>
      </c>
      <c r="U60" s="7">
        <f t="shared" si="7"/>
        <v>7.9218410777609707</v>
      </c>
      <c r="V60" s="7">
        <f>VLOOKUP(A60,[1]TDSheet!$A:$X,24,0)</f>
        <v>114.3214</v>
      </c>
      <c r="W60" s="7">
        <f>VLOOKUP(A60,[1]TDSheet!$A:$Y,25,0)</f>
        <v>107.06659999999999</v>
      </c>
      <c r="X60" s="7">
        <f>VLOOKUP(A60,[1]TDSheet!$A:$N,14,0)</f>
        <v>112.63420000000001</v>
      </c>
      <c r="Z60" s="7">
        <f t="shared" si="8"/>
        <v>0</v>
      </c>
      <c r="AA60" s="7">
        <f t="shared" si="9"/>
        <v>0</v>
      </c>
    </row>
    <row r="61" spans="1:27" ht="11.1" customHeight="1" x14ac:dyDescent="0.2">
      <c r="A61" s="12" t="s">
        <v>65</v>
      </c>
      <c r="B61" s="12" t="s">
        <v>15</v>
      </c>
      <c r="C61" s="21"/>
      <c r="D61" s="5">
        <v>255</v>
      </c>
      <c r="E61" s="5"/>
      <c r="F61" s="5">
        <v>232</v>
      </c>
      <c r="G61" s="5">
        <v>4</v>
      </c>
      <c r="H61" s="24">
        <f>VLOOKUP(A61,[1]TDSheet!$A:$H,8,0)</f>
        <v>0.35</v>
      </c>
      <c r="I61" s="7">
        <f>VLOOKUP(A61,[1]TDSheet!$A:$I,9,0)</f>
        <v>40</v>
      </c>
      <c r="J61" s="7">
        <f>VLOOKUP(A61,[2]Луганск!$A:$E,4,0)</f>
        <v>296</v>
      </c>
      <c r="K61" s="7">
        <f t="shared" si="4"/>
        <v>-64</v>
      </c>
      <c r="L61" s="7">
        <f>VLOOKUP(A61,[1]TDSheet!$A:$Q,17,0)</f>
        <v>49</v>
      </c>
      <c r="N61" s="7">
        <f t="shared" si="5"/>
        <v>46.4</v>
      </c>
      <c r="O61" s="30">
        <f>7*N61-M61-L61-G61</f>
        <v>271.8</v>
      </c>
      <c r="P61" s="37">
        <v>220</v>
      </c>
      <c r="Q61" s="37"/>
      <c r="R61" s="32"/>
      <c r="T61" s="33">
        <f t="shared" si="6"/>
        <v>5.8836206896551726</v>
      </c>
      <c r="U61" s="7">
        <f t="shared" si="7"/>
        <v>1.142241379310345</v>
      </c>
      <c r="V61" s="7">
        <f>VLOOKUP(A61,[1]TDSheet!$A:$X,24,0)</f>
        <v>23.6</v>
      </c>
      <c r="W61" s="7">
        <f>VLOOKUP(A61,[1]TDSheet!$A:$Y,25,0)</f>
        <v>26</v>
      </c>
      <c r="X61" s="7">
        <f>VLOOKUP(A61,[1]TDSheet!$A:$N,14,0)</f>
        <v>26</v>
      </c>
      <c r="Z61" s="7">
        <f t="shared" si="8"/>
        <v>77</v>
      </c>
      <c r="AA61" s="7">
        <f t="shared" si="9"/>
        <v>0</v>
      </c>
    </row>
    <row r="62" spans="1:27" ht="11.1" customHeight="1" x14ac:dyDescent="0.2">
      <c r="A62" s="12" t="s">
        <v>66</v>
      </c>
      <c r="B62" s="12" t="s">
        <v>9</v>
      </c>
      <c r="C62" s="21"/>
      <c r="D62" s="5">
        <v>72.325000000000003</v>
      </c>
      <c r="E62" s="5"/>
      <c r="F62" s="5">
        <v>63.372</v>
      </c>
      <c r="G62" s="5">
        <v>1.81</v>
      </c>
      <c r="H62" s="24">
        <f>VLOOKUP(A62,[1]TDSheet!$A:$H,8,0)</f>
        <v>1</v>
      </c>
      <c r="I62" s="7">
        <f>VLOOKUP(A62,[1]TDSheet!$A:$I,9,0)</f>
        <v>40</v>
      </c>
      <c r="J62" s="7">
        <f>VLOOKUP(A62,[2]Луганск!$A:$E,4,0)</f>
        <v>76.8</v>
      </c>
      <c r="K62" s="7">
        <f t="shared" si="4"/>
        <v>-13.427999999999997</v>
      </c>
      <c r="L62" s="7">
        <f>VLOOKUP(A62,[1]TDSheet!$A:$Q,17,0)</f>
        <v>203.86119999999994</v>
      </c>
      <c r="N62" s="7">
        <f t="shared" si="5"/>
        <v>12.6744</v>
      </c>
      <c r="O62" s="30"/>
      <c r="P62" s="37"/>
      <c r="Q62" s="37"/>
      <c r="R62" s="32"/>
      <c r="T62" s="33">
        <f t="shared" si="6"/>
        <v>16.227292810705038</v>
      </c>
      <c r="U62" s="7">
        <f t="shared" si="7"/>
        <v>16.227292810705038</v>
      </c>
      <c r="V62" s="7">
        <f>VLOOKUP(A62,[1]TDSheet!$A:$X,24,0)</f>
        <v>6.2</v>
      </c>
      <c r="W62" s="7">
        <f>VLOOKUP(A62,[1]TDSheet!$A:$Y,25,0)</f>
        <v>11.2546</v>
      </c>
      <c r="X62" s="7">
        <f>VLOOKUP(A62,[1]TDSheet!$A:$N,14,0)</f>
        <v>33.630399999999995</v>
      </c>
      <c r="Z62" s="7">
        <f t="shared" si="8"/>
        <v>0</v>
      </c>
      <c r="AA62" s="7">
        <f t="shared" si="9"/>
        <v>0</v>
      </c>
    </row>
    <row r="63" spans="1:27" ht="11.1" customHeight="1" x14ac:dyDescent="0.2">
      <c r="A63" s="12" t="s">
        <v>67</v>
      </c>
      <c r="B63" s="12" t="s">
        <v>15</v>
      </c>
      <c r="C63" s="23" t="str">
        <f>VLOOKUP(A63,[1]TDSheet!$A:$C,3,0)</f>
        <v>Дек</v>
      </c>
      <c r="D63" s="5">
        <v>612</v>
      </c>
      <c r="E63" s="5"/>
      <c r="F63" s="5">
        <v>372</v>
      </c>
      <c r="G63" s="5">
        <v>176</v>
      </c>
      <c r="H63" s="24">
        <f>VLOOKUP(A63,[1]TDSheet!$A:$H,8,0)</f>
        <v>0.4</v>
      </c>
      <c r="I63" s="7">
        <f>VLOOKUP(A63,[1]TDSheet!$A:$I,9,0)</f>
        <v>40</v>
      </c>
      <c r="J63" s="7">
        <f>VLOOKUP(A63,[2]Луганск!$A:$E,4,0)</f>
        <v>391</v>
      </c>
      <c r="K63" s="7">
        <f t="shared" si="4"/>
        <v>-19</v>
      </c>
      <c r="L63" s="7">
        <f>VLOOKUP(A63,[1]TDSheet!$A:$Q,17,0)</f>
        <v>150</v>
      </c>
      <c r="N63" s="7">
        <f t="shared" si="5"/>
        <v>74.400000000000006</v>
      </c>
      <c r="O63" s="30">
        <f>10*N63-M63-L63-G63</f>
        <v>418</v>
      </c>
      <c r="P63" s="37">
        <v>0</v>
      </c>
      <c r="Q63" s="37"/>
      <c r="R63" s="32">
        <v>0</v>
      </c>
      <c r="S63" s="7" t="s">
        <v>136</v>
      </c>
      <c r="T63" s="33">
        <f t="shared" si="6"/>
        <v>4.381720430107527</v>
      </c>
      <c r="U63" s="7">
        <f t="shared" si="7"/>
        <v>4.381720430107527</v>
      </c>
      <c r="V63" s="7">
        <f>VLOOKUP(A63,[1]TDSheet!$A:$X,24,0)</f>
        <v>97</v>
      </c>
      <c r="W63" s="7">
        <f>VLOOKUP(A63,[1]TDSheet!$A:$Y,25,0)</f>
        <v>83</v>
      </c>
      <c r="X63" s="7">
        <f>VLOOKUP(A63,[1]TDSheet!$A:$N,14,0)</f>
        <v>85.8</v>
      </c>
      <c r="Z63" s="7">
        <f t="shared" si="8"/>
        <v>0</v>
      </c>
      <c r="AA63" s="7">
        <f t="shared" si="9"/>
        <v>0</v>
      </c>
    </row>
    <row r="64" spans="1:27" ht="11.1" customHeight="1" x14ac:dyDescent="0.2">
      <c r="A64" s="12" t="s">
        <v>68</v>
      </c>
      <c r="B64" s="12" t="s">
        <v>15</v>
      </c>
      <c r="C64" s="23" t="str">
        <f>VLOOKUP(A64,[1]TDSheet!$A:$C,3,0)</f>
        <v>Дек</v>
      </c>
      <c r="D64" s="5">
        <v>1106</v>
      </c>
      <c r="E64" s="5"/>
      <c r="F64" s="5">
        <v>491</v>
      </c>
      <c r="G64" s="5">
        <v>556</v>
      </c>
      <c r="H64" s="24">
        <f>VLOOKUP(A64,[1]TDSheet!$A:$H,8,0)</f>
        <v>0.4</v>
      </c>
      <c r="I64" s="7">
        <f>VLOOKUP(A64,[1]TDSheet!$A:$I,9,0)</f>
        <v>45</v>
      </c>
      <c r="J64" s="7">
        <f>VLOOKUP(A64,[2]Луганск!$A:$E,4,0)</f>
        <v>503</v>
      </c>
      <c r="K64" s="7">
        <f t="shared" si="4"/>
        <v>-12</v>
      </c>
      <c r="N64" s="7">
        <f t="shared" si="5"/>
        <v>98.2</v>
      </c>
      <c r="O64" s="30">
        <f t="shared" si="14"/>
        <v>622.40000000000009</v>
      </c>
      <c r="P64" s="37">
        <v>0</v>
      </c>
      <c r="Q64" s="37"/>
      <c r="R64" s="32">
        <v>0</v>
      </c>
      <c r="S64" s="7" t="s">
        <v>136</v>
      </c>
      <c r="T64" s="33">
        <f t="shared" si="6"/>
        <v>5.6619144602851321</v>
      </c>
      <c r="U64" s="7">
        <f t="shared" si="7"/>
        <v>5.6619144602851321</v>
      </c>
      <c r="V64" s="7">
        <f>VLOOKUP(A64,[1]TDSheet!$A:$X,24,0)</f>
        <v>146.80000000000001</v>
      </c>
      <c r="W64" s="7">
        <f>VLOOKUP(A64,[1]TDSheet!$A:$Y,25,0)</f>
        <v>106.8</v>
      </c>
      <c r="X64" s="7">
        <f>VLOOKUP(A64,[1]TDSheet!$A:$N,14,0)</f>
        <v>105.2</v>
      </c>
      <c r="Z64" s="7">
        <f t="shared" si="8"/>
        <v>0</v>
      </c>
      <c r="AA64" s="7">
        <f t="shared" si="9"/>
        <v>0</v>
      </c>
    </row>
    <row r="65" spans="1:27" ht="11.1" customHeight="1" x14ac:dyDescent="0.2">
      <c r="A65" s="12" t="s">
        <v>69</v>
      </c>
      <c r="B65" s="12" t="s">
        <v>15</v>
      </c>
      <c r="C65" s="23" t="str">
        <f>VLOOKUP(A65,[1]TDSheet!$A:$C,3,0)</f>
        <v>Дек</v>
      </c>
      <c r="D65" s="5">
        <v>351</v>
      </c>
      <c r="E65" s="5"/>
      <c r="F65" s="5">
        <v>171</v>
      </c>
      <c r="G65" s="5">
        <v>180</v>
      </c>
      <c r="H65" s="24">
        <f>VLOOKUP(A65,[1]TDSheet!$A:$H,8,0)</f>
        <v>0.4</v>
      </c>
      <c r="I65" s="7">
        <f>VLOOKUP(A65,[1]TDSheet!$A:$I,9,0)</f>
        <v>40</v>
      </c>
      <c r="J65" s="7">
        <f>VLOOKUP(A65,[2]Луганск!$A:$E,4,0)</f>
        <v>181</v>
      </c>
      <c r="K65" s="7">
        <f t="shared" si="4"/>
        <v>-10</v>
      </c>
      <c r="N65" s="7">
        <f t="shared" si="5"/>
        <v>34.200000000000003</v>
      </c>
      <c r="O65" s="30">
        <f>11*N65-M65-L65-G65</f>
        <v>196.20000000000005</v>
      </c>
      <c r="P65" s="37">
        <v>0</v>
      </c>
      <c r="Q65" s="37"/>
      <c r="R65" s="32">
        <v>0</v>
      </c>
      <c r="S65" s="7" t="s">
        <v>136</v>
      </c>
      <c r="T65" s="33">
        <f t="shared" si="6"/>
        <v>5.2631578947368416</v>
      </c>
      <c r="U65" s="7">
        <f t="shared" si="7"/>
        <v>5.2631578947368416</v>
      </c>
      <c r="V65" s="7">
        <f>VLOOKUP(A65,[1]TDSheet!$A:$X,24,0)</f>
        <v>34.799999999999997</v>
      </c>
      <c r="W65" s="7">
        <f>VLOOKUP(A65,[1]TDSheet!$A:$Y,25,0)</f>
        <v>41.4</v>
      </c>
      <c r="X65" s="7">
        <f>VLOOKUP(A65,[1]TDSheet!$A:$N,14,0)</f>
        <v>5.2</v>
      </c>
      <c r="Z65" s="7">
        <f t="shared" si="8"/>
        <v>0</v>
      </c>
      <c r="AA65" s="7">
        <f t="shared" si="9"/>
        <v>0</v>
      </c>
    </row>
    <row r="66" spans="1:27" ht="11.1" customHeight="1" x14ac:dyDescent="0.2">
      <c r="A66" s="12" t="s">
        <v>70</v>
      </c>
      <c r="B66" s="12" t="s">
        <v>9</v>
      </c>
      <c r="C66" s="23" t="str">
        <f>VLOOKUP(A66,[1]TDSheet!$A:$C,3,0)</f>
        <v>Дек</v>
      </c>
      <c r="D66" s="5">
        <v>615.27800000000002</v>
      </c>
      <c r="E66" s="5"/>
      <c r="F66" s="5">
        <v>435.911</v>
      </c>
      <c r="G66" s="5">
        <v>122.821</v>
      </c>
      <c r="H66" s="24">
        <f>VLOOKUP(A66,[1]TDSheet!$A:$H,8,0)</f>
        <v>1</v>
      </c>
      <c r="I66" s="7">
        <f>VLOOKUP(A66,[1]TDSheet!$A:$I,9,0)</f>
        <v>50</v>
      </c>
      <c r="J66" s="7">
        <f>VLOOKUP(A66,[2]Луганск!$A:$E,4,0)</f>
        <v>433.3</v>
      </c>
      <c r="K66" s="7">
        <f t="shared" si="4"/>
        <v>2.61099999999999</v>
      </c>
      <c r="L66" s="7">
        <f>VLOOKUP(A66,[1]TDSheet!$A:$Q,17,0)</f>
        <v>550</v>
      </c>
      <c r="N66" s="7">
        <f t="shared" si="5"/>
        <v>87.182199999999995</v>
      </c>
      <c r="O66" s="30">
        <f t="shared" si="14"/>
        <v>373.36540000000002</v>
      </c>
      <c r="P66" s="37">
        <v>300</v>
      </c>
      <c r="Q66" s="37"/>
      <c r="R66" s="32"/>
      <c r="T66" s="33">
        <f t="shared" si="6"/>
        <v>11.158481891945835</v>
      </c>
      <c r="U66" s="7">
        <f t="shared" si="7"/>
        <v>7.7174124993404627</v>
      </c>
      <c r="V66" s="7">
        <f>VLOOKUP(A66,[1]TDSheet!$A:$X,24,0)</f>
        <v>109.16400000000002</v>
      </c>
      <c r="W66" s="7">
        <f>VLOOKUP(A66,[1]TDSheet!$A:$Y,25,0)</f>
        <v>78.763999999999996</v>
      </c>
      <c r="X66" s="7">
        <f>VLOOKUP(A66,[1]TDSheet!$A:$N,14,0)</f>
        <v>93.311999999999998</v>
      </c>
      <c r="Z66" s="7">
        <f t="shared" si="8"/>
        <v>300</v>
      </c>
      <c r="AA66" s="7">
        <f t="shared" si="9"/>
        <v>0</v>
      </c>
    </row>
    <row r="67" spans="1:27" ht="11.1" customHeight="1" x14ac:dyDescent="0.2">
      <c r="A67" s="12" t="s">
        <v>71</v>
      </c>
      <c r="B67" s="12" t="s">
        <v>9</v>
      </c>
      <c r="C67" s="23" t="str">
        <f>VLOOKUP(A67,[1]TDSheet!$A:$C,3,0)</f>
        <v>Дек</v>
      </c>
      <c r="D67" s="5">
        <v>602.92399999999998</v>
      </c>
      <c r="E67" s="5"/>
      <c r="F67" s="5">
        <v>500.07600000000002</v>
      </c>
      <c r="G67" s="5">
        <v>3.1739999999999999</v>
      </c>
      <c r="H67" s="24">
        <f>VLOOKUP(A67,[1]TDSheet!$A:$H,8,0)</f>
        <v>1</v>
      </c>
      <c r="I67" s="7">
        <f>VLOOKUP(A67,[1]TDSheet!$A:$I,9,0)</f>
        <v>50</v>
      </c>
      <c r="J67" s="7">
        <f>VLOOKUP(A67,[2]Луганск!$A:$E,4,0)</f>
        <v>470.85</v>
      </c>
      <c r="K67" s="7">
        <f t="shared" si="4"/>
        <v>29.225999999999999</v>
      </c>
      <c r="L67" s="7">
        <f>VLOOKUP(A67,[1]TDSheet!$A:$Q,17,0)</f>
        <v>750</v>
      </c>
      <c r="N67" s="7">
        <f t="shared" si="5"/>
        <v>100.01520000000001</v>
      </c>
      <c r="O67" s="30">
        <f t="shared" si="14"/>
        <v>447.00840000000017</v>
      </c>
      <c r="P67" s="37">
        <v>350</v>
      </c>
      <c r="Q67" s="37"/>
      <c r="R67" s="32"/>
      <c r="T67" s="33">
        <f t="shared" si="6"/>
        <v>11.030063430358584</v>
      </c>
      <c r="U67" s="7">
        <f t="shared" si="7"/>
        <v>7.530595349506874</v>
      </c>
      <c r="V67" s="7">
        <f>VLOOKUP(A67,[1]TDSheet!$A:$X,24,0)</f>
        <v>59.055399999999999</v>
      </c>
      <c r="W67" s="7">
        <f>VLOOKUP(A67,[1]TDSheet!$A:$Y,25,0)</f>
        <v>69.150000000000006</v>
      </c>
      <c r="X67" s="7">
        <f>VLOOKUP(A67,[1]TDSheet!$A:$N,14,0)</f>
        <v>105.96400000000001</v>
      </c>
      <c r="Z67" s="7">
        <f t="shared" si="8"/>
        <v>350</v>
      </c>
      <c r="AA67" s="7">
        <f t="shared" si="9"/>
        <v>0</v>
      </c>
    </row>
    <row r="68" spans="1:27" ht="21.95" customHeight="1" x14ac:dyDescent="0.2">
      <c r="A68" s="12" t="s">
        <v>72</v>
      </c>
      <c r="B68" s="12" t="s">
        <v>9</v>
      </c>
      <c r="C68" s="23" t="str">
        <f>VLOOKUP(A68,[1]TDSheet!$A:$C,3,0)</f>
        <v>Дек</v>
      </c>
      <c r="D68" s="5">
        <v>383.923</v>
      </c>
      <c r="E68" s="5"/>
      <c r="F68" s="5">
        <v>324.08800000000002</v>
      </c>
      <c r="G68" s="5">
        <v>15.577999999999999</v>
      </c>
      <c r="H68" s="24">
        <f>VLOOKUP(A68,[1]TDSheet!$A:$H,8,0)</f>
        <v>1</v>
      </c>
      <c r="I68" s="7">
        <f>VLOOKUP(A68,[1]TDSheet!$A:$I,9,0)</f>
        <v>55</v>
      </c>
      <c r="J68" s="7">
        <f>VLOOKUP(A68,[2]Луганск!$A:$E,4,0)</f>
        <v>371.55</v>
      </c>
      <c r="K68" s="7">
        <f t="shared" si="4"/>
        <v>-47.461999999999989</v>
      </c>
      <c r="L68" s="7">
        <f>VLOOKUP(A68,[1]TDSheet!$A:$Q,17,0)</f>
        <v>470.964</v>
      </c>
      <c r="N68" s="7">
        <f t="shared" si="5"/>
        <v>64.817599999999999</v>
      </c>
      <c r="O68" s="30">
        <f t="shared" si="14"/>
        <v>291.26920000000001</v>
      </c>
      <c r="P68" s="37">
        <v>230</v>
      </c>
      <c r="Q68" s="37"/>
      <c r="R68" s="32"/>
      <c r="T68" s="33">
        <f t="shared" si="6"/>
        <v>11.054744390412479</v>
      </c>
      <c r="U68" s="7">
        <f t="shared" si="7"/>
        <v>7.5063254424724146</v>
      </c>
      <c r="V68" s="7">
        <f>VLOOKUP(A68,[1]TDSheet!$A:$X,24,0)</f>
        <v>102.28279999999999</v>
      </c>
      <c r="W68" s="7">
        <f>VLOOKUP(A68,[1]TDSheet!$A:$Y,25,0)</f>
        <v>57.206600000000002</v>
      </c>
      <c r="X68" s="7">
        <f>VLOOKUP(A68,[1]TDSheet!$A:$N,14,0)</f>
        <v>81.311999999999998</v>
      </c>
      <c r="Z68" s="7">
        <f t="shared" si="8"/>
        <v>230</v>
      </c>
      <c r="AA68" s="7">
        <f t="shared" si="9"/>
        <v>0</v>
      </c>
    </row>
    <row r="69" spans="1:27" ht="21.95" customHeight="1" x14ac:dyDescent="0.2">
      <c r="A69" s="12" t="s">
        <v>73</v>
      </c>
      <c r="B69" s="12" t="s">
        <v>9</v>
      </c>
      <c r="C69" s="21"/>
      <c r="D69" s="5">
        <v>0.85499999999999998</v>
      </c>
      <c r="E69" s="5"/>
      <c r="F69" s="5"/>
      <c r="G69" s="5">
        <v>0.85499999999999998</v>
      </c>
      <c r="H69" s="24">
        <f>VLOOKUP(A69,[1]TDSheet!$A:$H,8,0)</f>
        <v>0</v>
      </c>
      <c r="I69" s="7">
        <f>VLOOKUP(A69,[1]TDSheet!$A:$I,9,0)</f>
        <v>50</v>
      </c>
      <c r="K69" s="7">
        <f t="shared" si="4"/>
        <v>0</v>
      </c>
      <c r="N69" s="7">
        <f t="shared" si="5"/>
        <v>0</v>
      </c>
      <c r="O69" s="30"/>
      <c r="P69" s="37"/>
      <c r="Q69" s="37"/>
      <c r="R69" s="32"/>
      <c r="T69" s="33" t="e">
        <f t="shared" si="6"/>
        <v>#DIV/0!</v>
      </c>
      <c r="U69" s="7" t="e">
        <f t="shared" si="7"/>
        <v>#DIV/0!</v>
      </c>
      <c r="V69" s="7">
        <f>VLOOKUP(A69,[1]TDSheet!$A:$X,24,0)</f>
        <v>0</v>
      </c>
      <c r="W69" s="7">
        <f>VLOOKUP(A69,[1]TDSheet!$A:$Y,25,0)</f>
        <v>0</v>
      </c>
      <c r="X69" s="7">
        <f>VLOOKUP(A69,[1]TDSheet!$A:$N,14,0)</f>
        <v>0</v>
      </c>
      <c r="Y69" s="7" t="str">
        <f>VLOOKUP(A69,[1]TDSheet!$A:$Z,26,0)</f>
        <v>Вывести</v>
      </c>
      <c r="Z69" s="7">
        <f t="shared" si="8"/>
        <v>0</v>
      </c>
      <c r="AA69" s="7">
        <f t="shared" si="9"/>
        <v>0</v>
      </c>
    </row>
    <row r="70" spans="1:27" ht="11.1" customHeight="1" x14ac:dyDescent="0.2">
      <c r="A70" s="12" t="s">
        <v>74</v>
      </c>
      <c r="B70" s="12" t="s">
        <v>15</v>
      </c>
      <c r="C70" s="21"/>
      <c r="D70" s="5">
        <v>5</v>
      </c>
      <c r="E70" s="5"/>
      <c r="F70" s="5">
        <v>2</v>
      </c>
      <c r="G70" s="5">
        <v>3</v>
      </c>
      <c r="H70" s="24">
        <f>VLOOKUP(A70,[1]TDSheet!$A:$H,8,0)</f>
        <v>0</v>
      </c>
      <c r="I70" s="7" t="e">
        <f>VLOOKUP(A70,[1]TDSheet!$A:$I,9,0)</f>
        <v>#N/A</v>
      </c>
      <c r="J70" s="7">
        <f>VLOOKUP(A70,[2]Луганск!$A:$E,4,0)</f>
        <v>2</v>
      </c>
      <c r="K70" s="7">
        <f t="shared" si="4"/>
        <v>0</v>
      </c>
      <c r="N70" s="7">
        <f t="shared" si="5"/>
        <v>0.4</v>
      </c>
      <c r="O70" s="30"/>
      <c r="P70" s="37"/>
      <c r="Q70" s="37"/>
      <c r="R70" s="32"/>
      <c r="T70" s="33">
        <f t="shared" si="6"/>
        <v>7.5</v>
      </c>
      <c r="U70" s="7">
        <f t="shared" si="7"/>
        <v>7.5</v>
      </c>
      <c r="V70" s="7">
        <f>VLOOKUP(A70,[1]TDSheet!$A:$X,24,0)</f>
        <v>0</v>
      </c>
      <c r="W70" s="7">
        <f>VLOOKUP(A70,[1]TDSheet!$A:$Y,25,0)</f>
        <v>2.6</v>
      </c>
      <c r="X70" s="7">
        <f>VLOOKUP(A70,[1]TDSheet!$A:$N,14,0)</f>
        <v>6.4</v>
      </c>
      <c r="Z70" s="7">
        <f t="shared" si="8"/>
        <v>0</v>
      </c>
      <c r="AA70" s="7">
        <f t="shared" si="9"/>
        <v>0</v>
      </c>
    </row>
    <row r="71" spans="1:27" ht="11.1" customHeight="1" x14ac:dyDescent="0.2">
      <c r="A71" s="12" t="s">
        <v>75</v>
      </c>
      <c r="B71" s="12" t="s">
        <v>15</v>
      </c>
      <c r="C71" s="23" t="str">
        <f>VLOOKUP(A71,[1]TDSheet!$A:$C,3,0)</f>
        <v>Дек</v>
      </c>
      <c r="D71" s="5">
        <v>684</v>
      </c>
      <c r="E71" s="5"/>
      <c r="F71" s="5">
        <v>367</v>
      </c>
      <c r="G71" s="5">
        <v>239</v>
      </c>
      <c r="H71" s="24">
        <f>VLOOKUP(A71,[1]TDSheet!$A:$H,8,0)</f>
        <v>0.4</v>
      </c>
      <c r="I71" s="7">
        <f>VLOOKUP(A71,[1]TDSheet!$A:$I,9,0)</f>
        <v>45</v>
      </c>
      <c r="J71" s="7">
        <f>VLOOKUP(A71,[2]Луганск!$A:$E,4,0)</f>
        <v>392</v>
      </c>
      <c r="K71" s="7">
        <f t="shared" ref="K71:K110" si="15">F71-J71</f>
        <v>-25</v>
      </c>
      <c r="L71" s="7">
        <f>VLOOKUP(A71,[1]TDSheet!$A:$Q,17,0)</f>
        <v>240</v>
      </c>
      <c r="N71" s="7">
        <f t="shared" ref="N71:N110" si="16">F71/5</f>
        <v>73.400000000000006</v>
      </c>
      <c r="O71" s="30">
        <f t="shared" ref="O71" si="17">12*N71-M71-L71-G71</f>
        <v>401.80000000000007</v>
      </c>
      <c r="P71" s="37">
        <v>0</v>
      </c>
      <c r="Q71" s="37"/>
      <c r="R71" s="32">
        <v>0</v>
      </c>
      <c r="S71" s="7" t="s">
        <v>136</v>
      </c>
      <c r="T71" s="33">
        <f t="shared" ref="T71:T110" si="18">(G71+L71+M71+P71+Q71)/N71</f>
        <v>6.5258855585831057</v>
      </c>
      <c r="U71" s="7">
        <f t="shared" ref="U71:U110" si="19">(G71+L71+M71)/N71</f>
        <v>6.5258855585831057</v>
      </c>
      <c r="V71" s="7">
        <f>VLOOKUP(A71,[1]TDSheet!$A:$X,24,0)</f>
        <v>79.2</v>
      </c>
      <c r="W71" s="7">
        <f>VLOOKUP(A71,[1]TDSheet!$A:$Y,25,0)</f>
        <v>75.8</v>
      </c>
      <c r="X71" s="7">
        <f>VLOOKUP(A71,[1]TDSheet!$A:$N,14,0)</f>
        <v>77</v>
      </c>
      <c r="Z71" s="7">
        <f t="shared" ref="Z71:Z110" si="20">P71*H71</f>
        <v>0</v>
      </c>
      <c r="AA71" s="7">
        <f t="shared" ref="AA71:AA110" si="21">Q71*H71</f>
        <v>0</v>
      </c>
    </row>
    <row r="72" spans="1:27" ht="21.95" customHeight="1" x14ac:dyDescent="0.2">
      <c r="A72" s="12" t="s">
        <v>76</v>
      </c>
      <c r="B72" s="12" t="s">
        <v>15</v>
      </c>
      <c r="C72" s="21"/>
      <c r="D72" s="5">
        <v>474</v>
      </c>
      <c r="E72" s="5"/>
      <c r="F72" s="5">
        <v>252</v>
      </c>
      <c r="G72" s="5">
        <v>175</v>
      </c>
      <c r="H72" s="24">
        <f>VLOOKUP(A72,[1]TDSheet!$A:$H,8,0)</f>
        <v>0.35</v>
      </c>
      <c r="I72" s="7">
        <f>VLOOKUP(A72,[1]TDSheet!$A:$I,9,0)</f>
        <v>40</v>
      </c>
      <c r="J72" s="7">
        <f>VLOOKUP(A72,[2]Луганск!$A:$E,4,0)</f>
        <v>295</v>
      </c>
      <c r="K72" s="7">
        <f t="shared" si="15"/>
        <v>-43</v>
      </c>
      <c r="L72" s="7">
        <f>VLOOKUP(A72,[1]TDSheet!$A:$Q,17,0)</f>
        <v>118.60000000000002</v>
      </c>
      <c r="N72" s="7">
        <f t="shared" si="16"/>
        <v>50.4</v>
      </c>
      <c r="O72" s="30">
        <f>11*N72-M72-L72-G72</f>
        <v>260.79999999999995</v>
      </c>
      <c r="P72" s="37">
        <v>210</v>
      </c>
      <c r="Q72" s="37"/>
      <c r="R72" s="32"/>
      <c r="T72" s="33">
        <f t="shared" si="18"/>
        <v>9.9920634920634921</v>
      </c>
      <c r="U72" s="7">
        <f t="shared" si="19"/>
        <v>5.825396825396826</v>
      </c>
      <c r="V72" s="7">
        <f>VLOOKUP(A72,[1]TDSheet!$A:$X,24,0)</f>
        <v>36.4</v>
      </c>
      <c r="W72" s="7">
        <f>VLOOKUP(A72,[1]TDSheet!$A:$Y,25,0)</f>
        <v>56</v>
      </c>
      <c r="X72" s="7">
        <f>VLOOKUP(A72,[1]TDSheet!$A:$N,14,0)</f>
        <v>49.6</v>
      </c>
      <c r="Z72" s="7">
        <f t="shared" si="20"/>
        <v>73.5</v>
      </c>
      <c r="AA72" s="7">
        <f t="shared" si="21"/>
        <v>0</v>
      </c>
    </row>
    <row r="73" spans="1:27" ht="11.1" customHeight="1" x14ac:dyDescent="0.2">
      <c r="A73" s="12" t="s">
        <v>77</v>
      </c>
      <c r="B73" s="12" t="s">
        <v>9</v>
      </c>
      <c r="C73" s="21"/>
      <c r="D73" s="4"/>
      <c r="E73" s="5"/>
      <c r="F73" s="5">
        <v>1.282</v>
      </c>
      <c r="G73" s="5">
        <v>-1.282</v>
      </c>
      <c r="H73" s="24">
        <v>0</v>
      </c>
      <c r="I73" s="7" t="e">
        <f>VLOOKUP(A73,[1]TDSheet!$A:$I,9,0)</f>
        <v>#N/A</v>
      </c>
      <c r="J73" s="7">
        <f>VLOOKUP(A73,[2]Луганск!$A:$E,4,0)</f>
        <v>1.3</v>
      </c>
      <c r="K73" s="7">
        <f t="shared" si="15"/>
        <v>-1.8000000000000016E-2</v>
      </c>
      <c r="N73" s="7">
        <f t="shared" si="16"/>
        <v>0.25640000000000002</v>
      </c>
      <c r="O73" s="30"/>
      <c r="P73" s="37"/>
      <c r="Q73" s="37"/>
      <c r="R73" s="32"/>
      <c r="T73" s="33">
        <f t="shared" si="18"/>
        <v>-5</v>
      </c>
      <c r="U73" s="7">
        <f t="shared" si="19"/>
        <v>-5</v>
      </c>
      <c r="V73" s="7">
        <v>0</v>
      </c>
      <c r="W73" s="7">
        <v>0</v>
      </c>
      <c r="X73" s="7">
        <v>0</v>
      </c>
      <c r="Z73" s="7">
        <f t="shared" si="20"/>
        <v>0</v>
      </c>
      <c r="AA73" s="7">
        <f t="shared" si="21"/>
        <v>0</v>
      </c>
    </row>
    <row r="74" spans="1:27" ht="11.1" customHeight="1" x14ac:dyDescent="0.2">
      <c r="A74" s="12" t="s">
        <v>78</v>
      </c>
      <c r="B74" s="12" t="s">
        <v>15</v>
      </c>
      <c r="C74" s="21"/>
      <c r="D74" s="5">
        <v>429</v>
      </c>
      <c r="E74" s="5"/>
      <c r="F74" s="5">
        <v>149</v>
      </c>
      <c r="G74" s="5">
        <v>275.29500000000002</v>
      </c>
      <c r="H74" s="24">
        <f>VLOOKUP(A74,[1]TDSheet!$A:$H,8,0)</f>
        <v>0.4</v>
      </c>
      <c r="I74" s="7">
        <f>VLOOKUP(A74,[1]TDSheet!$A:$I,9,0)</f>
        <v>50</v>
      </c>
      <c r="J74" s="7">
        <f>VLOOKUP(A74,[2]Луганск!$A:$E,4,0)</f>
        <v>151.6</v>
      </c>
      <c r="K74" s="7">
        <f t="shared" si="15"/>
        <v>-2.5999999999999943</v>
      </c>
      <c r="N74" s="7">
        <f t="shared" si="16"/>
        <v>29.8</v>
      </c>
      <c r="O74" s="30">
        <f>12*N74-M74-L74-G74</f>
        <v>82.305000000000007</v>
      </c>
      <c r="P74" s="37">
        <v>50</v>
      </c>
      <c r="Q74" s="37"/>
      <c r="R74" s="32"/>
      <c r="T74" s="33">
        <f t="shared" si="18"/>
        <v>10.915939597315436</v>
      </c>
      <c r="U74" s="7">
        <f t="shared" si="19"/>
        <v>9.2380872483221488</v>
      </c>
      <c r="V74" s="7">
        <f>VLOOKUP(A74,[1]TDSheet!$A:$X,24,0)</f>
        <v>15.6</v>
      </c>
      <c r="W74" s="7">
        <f>VLOOKUP(A74,[1]TDSheet!$A:$Y,25,0)</f>
        <v>20</v>
      </c>
      <c r="X74" s="7">
        <f>VLOOKUP(A74,[1]TDSheet!$A:$N,14,0)</f>
        <v>36.741</v>
      </c>
      <c r="Z74" s="7">
        <f t="shared" si="20"/>
        <v>20</v>
      </c>
      <c r="AA74" s="7">
        <f t="shared" si="21"/>
        <v>0</v>
      </c>
    </row>
    <row r="75" spans="1:27" ht="21.95" customHeight="1" x14ac:dyDescent="0.2">
      <c r="A75" s="12" t="s">
        <v>79</v>
      </c>
      <c r="B75" s="12" t="s">
        <v>15</v>
      </c>
      <c r="C75" s="21"/>
      <c r="D75" s="5">
        <v>30</v>
      </c>
      <c r="E75" s="5"/>
      <c r="F75" s="5">
        <v>30</v>
      </c>
      <c r="G75" s="5"/>
      <c r="H75" s="24">
        <f>VLOOKUP(A75,[1]TDSheet!$A:$H,8,0)</f>
        <v>0</v>
      </c>
      <c r="I75" s="7" t="e">
        <f>VLOOKUP(A75,[1]TDSheet!$A:$I,9,0)</f>
        <v>#N/A</v>
      </c>
      <c r="J75" s="7">
        <f>VLOOKUP(A75,[2]Луганск!$A:$E,4,0)</f>
        <v>30</v>
      </c>
      <c r="K75" s="7">
        <f t="shared" si="15"/>
        <v>0</v>
      </c>
      <c r="N75" s="7">
        <f t="shared" si="16"/>
        <v>6</v>
      </c>
      <c r="O75" s="30"/>
      <c r="P75" s="37"/>
      <c r="Q75" s="37"/>
      <c r="R75" s="32"/>
      <c r="T75" s="33">
        <f t="shared" si="18"/>
        <v>0</v>
      </c>
      <c r="U75" s="7">
        <f t="shared" si="19"/>
        <v>0</v>
      </c>
      <c r="V75" s="7">
        <f>VLOOKUP(A75,[1]TDSheet!$A:$X,24,0)</f>
        <v>0</v>
      </c>
      <c r="W75" s="7">
        <f>VLOOKUP(A75,[1]TDSheet!$A:$Y,25,0)</f>
        <v>0</v>
      </c>
      <c r="X75" s="7">
        <f>VLOOKUP(A75,[1]TDSheet!$A:$N,14,0)</f>
        <v>6</v>
      </c>
      <c r="Z75" s="7">
        <f t="shared" si="20"/>
        <v>0</v>
      </c>
      <c r="AA75" s="7">
        <f t="shared" si="21"/>
        <v>0</v>
      </c>
    </row>
    <row r="76" spans="1:27" ht="21.95" customHeight="1" x14ac:dyDescent="0.2">
      <c r="A76" s="12" t="s">
        <v>80</v>
      </c>
      <c r="B76" s="12" t="s">
        <v>15</v>
      </c>
      <c r="C76" s="21"/>
      <c r="D76" s="5">
        <v>6</v>
      </c>
      <c r="E76" s="5"/>
      <c r="F76" s="5">
        <v>3</v>
      </c>
      <c r="G76" s="5">
        <v>3</v>
      </c>
      <c r="H76" s="24">
        <f>VLOOKUP(A76,[1]TDSheet!$A:$H,8,0)</f>
        <v>0</v>
      </c>
      <c r="I76" s="7" t="e">
        <f>VLOOKUP(A76,[1]TDSheet!$A:$I,9,0)</f>
        <v>#N/A</v>
      </c>
      <c r="J76" s="7">
        <f>VLOOKUP(A76,[2]Луганск!$A:$E,4,0)</f>
        <v>3</v>
      </c>
      <c r="K76" s="7">
        <f t="shared" si="15"/>
        <v>0</v>
      </c>
      <c r="N76" s="7">
        <f t="shared" si="16"/>
        <v>0.6</v>
      </c>
      <c r="O76" s="30"/>
      <c r="P76" s="37"/>
      <c r="Q76" s="37"/>
      <c r="R76" s="32"/>
      <c r="T76" s="33">
        <f t="shared" si="18"/>
        <v>5</v>
      </c>
      <c r="U76" s="7">
        <f t="shared" si="19"/>
        <v>5</v>
      </c>
      <c r="V76" s="7">
        <f>VLOOKUP(A76,[1]TDSheet!$A:$X,24,0)</f>
        <v>0</v>
      </c>
      <c r="W76" s="7">
        <f>VLOOKUP(A76,[1]TDSheet!$A:$Y,25,0)</f>
        <v>3.6</v>
      </c>
      <c r="X76" s="7">
        <f>VLOOKUP(A76,[1]TDSheet!$A:$N,14,0)</f>
        <v>0</v>
      </c>
      <c r="Z76" s="7">
        <f t="shared" si="20"/>
        <v>0</v>
      </c>
      <c r="AA76" s="7">
        <f t="shared" si="21"/>
        <v>0</v>
      </c>
    </row>
    <row r="77" spans="1:27" ht="21.95" customHeight="1" x14ac:dyDescent="0.2">
      <c r="A77" s="12" t="s">
        <v>81</v>
      </c>
      <c r="B77" s="12" t="s">
        <v>15</v>
      </c>
      <c r="C77" s="21"/>
      <c r="D77" s="5">
        <v>30</v>
      </c>
      <c r="E77" s="5"/>
      <c r="F77" s="5">
        <v>30</v>
      </c>
      <c r="G77" s="5"/>
      <c r="H77" s="24">
        <f>VLOOKUP(A77,[1]TDSheet!$A:$H,8,0)</f>
        <v>0.4</v>
      </c>
      <c r="I77" s="7">
        <f>VLOOKUP(A77,[1]TDSheet!$A:$I,9,0)</f>
        <v>60</v>
      </c>
      <c r="J77" s="7">
        <f>VLOOKUP(A77,[2]Луганск!$A:$E,4,0)</f>
        <v>43</v>
      </c>
      <c r="K77" s="7">
        <f t="shared" si="15"/>
        <v>-13</v>
      </c>
      <c r="N77" s="7">
        <f t="shared" si="16"/>
        <v>6</v>
      </c>
      <c r="O77" s="30">
        <f>7*N77-M77-L77-G77</f>
        <v>42</v>
      </c>
      <c r="P77" s="37">
        <v>35</v>
      </c>
      <c r="Q77" s="37"/>
      <c r="R77" s="32"/>
      <c r="T77" s="33">
        <f t="shared" si="18"/>
        <v>5.833333333333333</v>
      </c>
      <c r="U77" s="7">
        <f t="shared" si="19"/>
        <v>0</v>
      </c>
      <c r="V77" s="7">
        <f>VLOOKUP(A77,[1]TDSheet!$A:$X,24,0)</f>
        <v>0</v>
      </c>
      <c r="W77" s="7">
        <f>VLOOKUP(A77,[1]TDSheet!$A:$Y,25,0)</f>
        <v>0</v>
      </c>
      <c r="X77" s="7">
        <f>VLOOKUP(A77,[1]TDSheet!$A:$N,14,0)</f>
        <v>0</v>
      </c>
      <c r="Z77" s="7">
        <f t="shared" si="20"/>
        <v>14</v>
      </c>
      <c r="AA77" s="7">
        <f t="shared" si="21"/>
        <v>0</v>
      </c>
    </row>
    <row r="78" spans="1:27" ht="21.95" customHeight="1" x14ac:dyDescent="0.2">
      <c r="A78" s="12" t="s">
        <v>82</v>
      </c>
      <c r="B78" s="12" t="s">
        <v>15</v>
      </c>
      <c r="C78" s="21"/>
      <c r="D78" s="5">
        <v>32</v>
      </c>
      <c r="E78" s="5"/>
      <c r="F78" s="5">
        <v>29</v>
      </c>
      <c r="G78" s="5">
        <v>3</v>
      </c>
      <c r="H78" s="24">
        <f>VLOOKUP(A78,[1]TDSheet!$A:$H,8,0)</f>
        <v>0</v>
      </c>
      <c r="I78" s="7">
        <f>VLOOKUP(A78,[1]TDSheet!$A:$I,9,0)</f>
        <v>40</v>
      </c>
      <c r="J78" s="7">
        <f>VLOOKUP(A78,[2]Луганск!$A:$E,4,0)</f>
        <v>29</v>
      </c>
      <c r="K78" s="7">
        <f t="shared" si="15"/>
        <v>0</v>
      </c>
      <c r="N78" s="7">
        <f t="shared" si="16"/>
        <v>5.8</v>
      </c>
      <c r="O78" s="30"/>
      <c r="P78" s="37"/>
      <c r="Q78" s="37"/>
      <c r="R78" s="32"/>
      <c r="T78" s="33">
        <f t="shared" si="18"/>
        <v>0.51724137931034486</v>
      </c>
      <c r="U78" s="7">
        <f t="shared" si="19"/>
        <v>0.51724137931034486</v>
      </c>
      <c r="V78" s="7">
        <f>VLOOKUP(A78,[1]TDSheet!$A:$X,24,0)</f>
        <v>0.2</v>
      </c>
      <c r="W78" s="7">
        <f>VLOOKUP(A78,[1]TDSheet!$A:$Y,25,0)</f>
        <v>0</v>
      </c>
      <c r="X78" s="7">
        <f>VLOOKUP(A78,[1]TDSheet!$A:$N,14,0)</f>
        <v>0</v>
      </c>
      <c r="Y78" s="7" t="str">
        <f>VLOOKUP(A78,[1]TDSheet!$A:$Z,26,0)</f>
        <v>Вывести</v>
      </c>
      <c r="Z78" s="7">
        <f t="shared" si="20"/>
        <v>0</v>
      </c>
      <c r="AA78" s="7">
        <f t="shared" si="21"/>
        <v>0</v>
      </c>
    </row>
    <row r="79" spans="1:27" ht="21.95" customHeight="1" x14ac:dyDescent="0.2">
      <c r="A79" s="12" t="s">
        <v>83</v>
      </c>
      <c r="B79" s="12" t="s">
        <v>15</v>
      </c>
      <c r="C79" s="21"/>
      <c r="D79" s="5">
        <v>40</v>
      </c>
      <c r="E79" s="5"/>
      <c r="F79" s="5">
        <v>41</v>
      </c>
      <c r="G79" s="5">
        <v>-10</v>
      </c>
      <c r="H79" s="24">
        <f>VLOOKUP(A79,[1]TDSheet!$A:$H,8,0)</f>
        <v>0</v>
      </c>
      <c r="I79" s="7" t="e">
        <f>VLOOKUP(A79,[1]TDSheet!$A:$I,9,0)</f>
        <v>#N/A</v>
      </c>
      <c r="J79" s="7">
        <f>VLOOKUP(A79,[2]Луганск!$A:$E,4,0)</f>
        <v>43</v>
      </c>
      <c r="K79" s="7">
        <f t="shared" si="15"/>
        <v>-2</v>
      </c>
      <c r="N79" s="7">
        <f t="shared" si="16"/>
        <v>8.1999999999999993</v>
      </c>
      <c r="O79" s="30"/>
      <c r="P79" s="37"/>
      <c r="Q79" s="37"/>
      <c r="R79" s="32"/>
      <c r="T79" s="33">
        <f t="shared" si="18"/>
        <v>-1.2195121951219514</v>
      </c>
      <c r="U79" s="7">
        <f t="shared" si="19"/>
        <v>-1.2195121951219514</v>
      </c>
      <c r="V79" s="7">
        <f>VLOOKUP(A79,[1]TDSheet!$A:$X,24,0)</f>
        <v>0</v>
      </c>
      <c r="W79" s="7">
        <f>VLOOKUP(A79,[1]TDSheet!$A:$Y,25,0)</f>
        <v>4.5999999999999996</v>
      </c>
      <c r="X79" s="7">
        <f>VLOOKUP(A79,[1]TDSheet!$A:$N,14,0)</f>
        <v>15</v>
      </c>
      <c r="Z79" s="7">
        <f t="shared" si="20"/>
        <v>0</v>
      </c>
      <c r="AA79" s="7">
        <f t="shared" si="21"/>
        <v>0</v>
      </c>
    </row>
    <row r="80" spans="1:27" ht="21.95" customHeight="1" x14ac:dyDescent="0.2">
      <c r="A80" s="12" t="s">
        <v>84</v>
      </c>
      <c r="B80" s="12" t="s">
        <v>15</v>
      </c>
      <c r="C80" s="21"/>
      <c r="D80" s="5">
        <v>37</v>
      </c>
      <c r="E80" s="5"/>
      <c r="F80" s="5">
        <v>37</v>
      </c>
      <c r="G80" s="5"/>
      <c r="H80" s="24">
        <f>VLOOKUP(A80,[1]TDSheet!$A:$H,8,0)</f>
        <v>0</v>
      </c>
      <c r="I80" s="7" t="e">
        <f>VLOOKUP(A80,[1]TDSheet!$A:$I,9,0)</f>
        <v>#N/A</v>
      </c>
      <c r="J80" s="7">
        <f>VLOOKUP(A80,[2]Луганск!$A:$E,4,0)</f>
        <v>52</v>
      </c>
      <c r="K80" s="7">
        <f t="shared" si="15"/>
        <v>-15</v>
      </c>
      <c r="N80" s="7">
        <f t="shared" si="16"/>
        <v>7.4</v>
      </c>
      <c r="O80" s="30"/>
      <c r="P80" s="37"/>
      <c r="Q80" s="37"/>
      <c r="R80" s="32"/>
      <c r="T80" s="33">
        <f t="shared" si="18"/>
        <v>0</v>
      </c>
      <c r="U80" s="7">
        <f t="shared" si="19"/>
        <v>0</v>
      </c>
      <c r="V80" s="7">
        <f>VLOOKUP(A80,[1]TDSheet!$A:$X,24,0)</f>
        <v>0</v>
      </c>
      <c r="W80" s="7">
        <f>VLOOKUP(A80,[1]TDSheet!$A:$Y,25,0)</f>
        <v>4.8</v>
      </c>
      <c r="X80" s="7">
        <f>VLOOKUP(A80,[1]TDSheet!$A:$N,14,0)</f>
        <v>3.4</v>
      </c>
      <c r="Z80" s="7">
        <f t="shared" si="20"/>
        <v>0</v>
      </c>
      <c r="AA80" s="7">
        <f t="shared" si="21"/>
        <v>0</v>
      </c>
    </row>
    <row r="81" spans="1:27" ht="21.95" customHeight="1" x14ac:dyDescent="0.2">
      <c r="A81" s="12" t="s">
        <v>85</v>
      </c>
      <c r="B81" s="12" t="s">
        <v>15</v>
      </c>
      <c r="C81" s="21"/>
      <c r="D81" s="5">
        <v>42</v>
      </c>
      <c r="E81" s="5"/>
      <c r="F81" s="5">
        <v>39</v>
      </c>
      <c r="G81" s="5">
        <v>2</v>
      </c>
      <c r="H81" s="24">
        <f>VLOOKUP(A81,[1]TDSheet!$A:$H,8,0)</f>
        <v>0</v>
      </c>
      <c r="I81" s="7" t="e">
        <f>VLOOKUP(A81,[1]TDSheet!$A:$I,9,0)</f>
        <v>#N/A</v>
      </c>
      <c r="J81" s="7">
        <f>VLOOKUP(A81,[2]Луганск!$A:$E,4,0)</f>
        <v>42</v>
      </c>
      <c r="K81" s="7">
        <f t="shared" si="15"/>
        <v>-3</v>
      </c>
      <c r="N81" s="7">
        <f t="shared" si="16"/>
        <v>7.8</v>
      </c>
      <c r="O81" s="30"/>
      <c r="P81" s="37"/>
      <c r="Q81" s="37"/>
      <c r="R81" s="32"/>
      <c r="T81" s="33">
        <f t="shared" si="18"/>
        <v>0.25641025641025644</v>
      </c>
      <c r="U81" s="7">
        <f t="shared" si="19"/>
        <v>0.25641025641025644</v>
      </c>
      <c r="V81" s="7">
        <f>VLOOKUP(A81,[1]TDSheet!$A:$X,24,0)</f>
        <v>0</v>
      </c>
      <c r="W81" s="7">
        <f>VLOOKUP(A81,[1]TDSheet!$A:$Y,25,0)</f>
        <v>4.8</v>
      </c>
      <c r="X81" s="7">
        <f>VLOOKUP(A81,[1]TDSheet!$A:$N,14,0)</f>
        <v>9.8000000000000007</v>
      </c>
      <c r="Z81" s="7">
        <f t="shared" si="20"/>
        <v>0</v>
      </c>
      <c r="AA81" s="7">
        <f t="shared" si="21"/>
        <v>0</v>
      </c>
    </row>
    <row r="82" spans="1:27" ht="11.1" customHeight="1" x14ac:dyDescent="0.2">
      <c r="A82" s="12" t="s">
        <v>86</v>
      </c>
      <c r="B82" s="12" t="s">
        <v>15</v>
      </c>
      <c r="C82" s="23" t="str">
        <f>VLOOKUP(A82,[1]TDSheet!$A:$C,3,0)</f>
        <v>Дек</v>
      </c>
      <c r="D82" s="5">
        <v>393</v>
      </c>
      <c r="E82" s="5"/>
      <c r="F82" s="5">
        <v>119</v>
      </c>
      <c r="G82" s="5">
        <v>263</v>
      </c>
      <c r="H82" s="24">
        <f>VLOOKUP(A82,[1]TDSheet!$A:$H,8,0)</f>
        <v>0.4</v>
      </c>
      <c r="I82" s="7">
        <f>VLOOKUP(A82,[1]TDSheet!$A:$I,9,0)</f>
        <v>40</v>
      </c>
      <c r="J82" s="7">
        <f>VLOOKUP(A82,[2]Луганск!$A:$E,4,0)</f>
        <v>127</v>
      </c>
      <c r="K82" s="7">
        <f t="shared" si="15"/>
        <v>-8</v>
      </c>
      <c r="N82" s="7">
        <f t="shared" si="16"/>
        <v>23.8</v>
      </c>
      <c r="O82" s="30"/>
      <c r="P82" s="37"/>
      <c r="Q82" s="37"/>
      <c r="R82" s="32"/>
      <c r="T82" s="33">
        <f t="shared" si="18"/>
        <v>11.050420168067227</v>
      </c>
      <c r="U82" s="7">
        <f t="shared" si="19"/>
        <v>11.050420168067227</v>
      </c>
      <c r="V82" s="7">
        <f>VLOOKUP(A82,[1]TDSheet!$A:$X,24,0)</f>
        <v>30.4</v>
      </c>
      <c r="W82" s="7">
        <f>VLOOKUP(A82,[1]TDSheet!$A:$Y,25,0)</f>
        <v>18.600000000000001</v>
      </c>
      <c r="X82" s="7">
        <f>VLOOKUP(A82,[1]TDSheet!$A:$N,14,0)</f>
        <v>18.399999999999999</v>
      </c>
      <c r="Z82" s="7">
        <f t="shared" si="20"/>
        <v>0</v>
      </c>
      <c r="AA82" s="7">
        <f t="shared" si="21"/>
        <v>0</v>
      </c>
    </row>
    <row r="83" spans="1:27" ht="21.95" customHeight="1" x14ac:dyDescent="0.2">
      <c r="A83" s="12" t="s">
        <v>87</v>
      </c>
      <c r="B83" s="12" t="s">
        <v>9</v>
      </c>
      <c r="C83" s="21"/>
      <c r="D83" s="5">
        <v>90.974000000000004</v>
      </c>
      <c r="E83" s="5"/>
      <c r="F83" s="5">
        <v>57.37</v>
      </c>
      <c r="G83" s="5">
        <v>31.465</v>
      </c>
      <c r="H83" s="24">
        <f>VLOOKUP(A83,[1]TDSheet!$A:$H,8,0)</f>
        <v>1</v>
      </c>
      <c r="I83" s="7">
        <f>VLOOKUP(A83,[1]TDSheet!$A:$I,9,0)</f>
        <v>40</v>
      </c>
      <c r="J83" s="7">
        <f>VLOOKUP(A83,[2]Луганск!$A:$E,4,0)</f>
        <v>95.6</v>
      </c>
      <c r="K83" s="7">
        <f t="shared" si="15"/>
        <v>-38.229999999999997</v>
      </c>
      <c r="L83" s="7">
        <f>VLOOKUP(A83,[1]TDSheet!$A:$Q,17,0)</f>
        <v>199.35580000000004</v>
      </c>
      <c r="N83" s="7">
        <f t="shared" si="16"/>
        <v>11.474</v>
      </c>
      <c r="O83" s="30"/>
      <c r="P83" s="37"/>
      <c r="Q83" s="37"/>
      <c r="R83" s="32"/>
      <c r="T83" s="33">
        <f t="shared" si="18"/>
        <v>20.116855499389928</v>
      </c>
      <c r="U83" s="7">
        <f t="shared" si="19"/>
        <v>20.116855499389928</v>
      </c>
      <c r="V83" s="7">
        <f>VLOOKUP(A83,[1]TDSheet!$A:$X,24,0)</f>
        <v>2.4172000000000002</v>
      </c>
      <c r="W83" s="7">
        <f>VLOOKUP(A83,[1]TDSheet!$A:$Y,25,0)</f>
        <v>7.030800000000001</v>
      </c>
      <c r="X83" s="7">
        <f>VLOOKUP(A83,[1]TDSheet!$A:$N,14,0)</f>
        <v>32.0212</v>
      </c>
      <c r="Z83" s="7">
        <f t="shared" si="20"/>
        <v>0</v>
      </c>
      <c r="AA83" s="7">
        <f t="shared" si="21"/>
        <v>0</v>
      </c>
    </row>
    <row r="84" spans="1:27" ht="21.95" customHeight="1" x14ac:dyDescent="0.2">
      <c r="A84" s="12" t="s">
        <v>88</v>
      </c>
      <c r="B84" s="12" t="s">
        <v>15</v>
      </c>
      <c r="C84" s="21"/>
      <c r="D84" s="5">
        <v>288</v>
      </c>
      <c r="E84" s="5"/>
      <c r="F84" s="5">
        <v>108</v>
      </c>
      <c r="G84" s="5">
        <v>149</v>
      </c>
      <c r="H84" s="24">
        <f>VLOOKUP(A84,[1]TDSheet!$A:$H,8,0)</f>
        <v>0.28000000000000003</v>
      </c>
      <c r="I84" s="7">
        <f>VLOOKUP(A84,[1]TDSheet!$A:$I,9,0)</f>
        <v>45</v>
      </c>
      <c r="J84" s="7">
        <f>VLOOKUP(A84,[2]Луганск!$A:$E,4,0)</f>
        <v>152</v>
      </c>
      <c r="K84" s="7">
        <f t="shared" si="15"/>
        <v>-44</v>
      </c>
      <c r="L84" s="7">
        <f>VLOOKUP(A84,[1]TDSheet!$A:$Q,17,0)</f>
        <v>11.399999999999977</v>
      </c>
      <c r="N84" s="7">
        <f t="shared" si="16"/>
        <v>21.6</v>
      </c>
      <c r="O84" s="30">
        <f t="shared" ref="O84:O88" si="22">12*N84-M84-L84-G84</f>
        <v>98.800000000000068</v>
      </c>
      <c r="P84" s="37">
        <v>50</v>
      </c>
      <c r="Q84" s="37"/>
      <c r="R84" s="32"/>
      <c r="T84" s="33">
        <f t="shared" si="18"/>
        <v>9.7407407407407387</v>
      </c>
      <c r="U84" s="7">
        <f t="shared" si="19"/>
        <v>7.4259259259259247</v>
      </c>
      <c r="V84" s="7">
        <f>VLOOKUP(A84,[1]TDSheet!$A:$X,24,0)</f>
        <v>14.6</v>
      </c>
      <c r="W84" s="7">
        <f>VLOOKUP(A84,[1]TDSheet!$A:$Y,25,0)</f>
        <v>28.8</v>
      </c>
      <c r="X84" s="7">
        <f>VLOOKUP(A84,[1]TDSheet!$A:$N,14,0)</f>
        <v>24.4</v>
      </c>
      <c r="Z84" s="7">
        <f t="shared" si="20"/>
        <v>14.000000000000002</v>
      </c>
      <c r="AA84" s="7">
        <f t="shared" si="21"/>
        <v>0</v>
      </c>
    </row>
    <row r="85" spans="1:27" ht="11.1" customHeight="1" x14ac:dyDescent="0.2">
      <c r="A85" s="12" t="s">
        <v>89</v>
      </c>
      <c r="B85" s="12" t="s">
        <v>9</v>
      </c>
      <c r="C85" s="21"/>
      <c r="D85" s="5">
        <v>350.286</v>
      </c>
      <c r="E85" s="5"/>
      <c r="F85" s="5">
        <v>187.06800000000001</v>
      </c>
      <c r="G85" s="5">
        <v>152.57400000000001</v>
      </c>
      <c r="H85" s="24">
        <f>VLOOKUP(A85,[1]TDSheet!$A:$H,8,0)</f>
        <v>1</v>
      </c>
      <c r="I85" s="7">
        <f>VLOOKUP(A85,[1]TDSheet!$A:$I,9,0)</f>
        <v>30</v>
      </c>
      <c r="J85" s="7">
        <f>VLOOKUP(A85,[2]Луганск!$A:$E,4,0)</f>
        <v>189.49</v>
      </c>
      <c r="K85" s="7">
        <f t="shared" si="15"/>
        <v>-2.421999999999997</v>
      </c>
      <c r="N85" s="7">
        <f t="shared" si="16"/>
        <v>37.413600000000002</v>
      </c>
      <c r="O85" s="30">
        <f>9*N85-M85-L85-G85</f>
        <v>184.14839999999998</v>
      </c>
      <c r="P85" s="37">
        <v>100</v>
      </c>
      <c r="Q85" s="37"/>
      <c r="R85" s="32"/>
      <c r="T85" s="33">
        <f t="shared" si="18"/>
        <v>6.7508606496033527</v>
      </c>
      <c r="U85" s="7">
        <f t="shared" si="19"/>
        <v>4.0780357944704599</v>
      </c>
      <c r="V85" s="7">
        <f>VLOOKUP(A85,[1]TDSheet!$A:$X,24,0)</f>
        <v>44.283999999999999</v>
      </c>
      <c r="W85" s="7">
        <f>VLOOKUP(A85,[1]TDSheet!$A:$Y,25,0)</f>
        <v>38.735199999999999</v>
      </c>
      <c r="X85" s="7">
        <f>VLOOKUP(A85,[1]TDSheet!$A:$N,14,0)</f>
        <v>34.361399999999996</v>
      </c>
      <c r="Z85" s="7">
        <f t="shared" si="20"/>
        <v>100</v>
      </c>
      <c r="AA85" s="7">
        <f t="shared" si="21"/>
        <v>0</v>
      </c>
    </row>
    <row r="86" spans="1:27" ht="21.95" customHeight="1" x14ac:dyDescent="0.2">
      <c r="A86" s="12" t="s">
        <v>90</v>
      </c>
      <c r="B86" s="12" t="s">
        <v>15</v>
      </c>
      <c r="C86" s="21"/>
      <c r="D86" s="5">
        <v>152</v>
      </c>
      <c r="E86" s="5"/>
      <c r="F86" s="5">
        <v>102</v>
      </c>
      <c r="G86" s="5">
        <v>13</v>
      </c>
      <c r="H86" s="24">
        <f>VLOOKUP(A86,[1]TDSheet!$A:$H,8,0)</f>
        <v>0.28000000000000003</v>
      </c>
      <c r="I86" s="7">
        <f>VLOOKUP(A86,[1]TDSheet!$A:$I,9,0)</f>
        <v>45</v>
      </c>
      <c r="J86" s="7">
        <f>VLOOKUP(A86,[2]Луганск!$A:$E,4,0)</f>
        <v>151</v>
      </c>
      <c r="K86" s="7">
        <f t="shared" si="15"/>
        <v>-49</v>
      </c>
      <c r="L86" s="7">
        <f>VLOOKUP(A86,[1]TDSheet!$A:$Q,17,0)</f>
        <v>159</v>
      </c>
      <c r="N86" s="7">
        <f t="shared" si="16"/>
        <v>20.399999999999999</v>
      </c>
      <c r="O86" s="30">
        <f t="shared" si="22"/>
        <v>72.799999999999983</v>
      </c>
      <c r="P86" s="37">
        <v>30</v>
      </c>
      <c r="Q86" s="37"/>
      <c r="R86" s="32"/>
      <c r="T86" s="33">
        <f t="shared" si="18"/>
        <v>9.9019607843137258</v>
      </c>
      <c r="U86" s="7">
        <f t="shared" si="19"/>
        <v>8.4313725490196081</v>
      </c>
      <c r="V86" s="7">
        <f>VLOOKUP(A86,[1]TDSheet!$A:$X,24,0)</f>
        <v>16.2</v>
      </c>
      <c r="W86" s="7">
        <f>VLOOKUP(A86,[1]TDSheet!$A:$Y,25,0)</f>
        <v>19.2</v>
      </c>
      <c r="X86" s="7">
        <f>VLOOKUP(A86,[1]TDSheet!$A:$N,14,0)</f>
        <v>27.4</v>
      </c>
      <c r="Z86" s="7">
        <f t="shared" si="20"/>
        <v>8.4</v>
      </c>
      <c r="AA86" s="7">
        <f t="shared" si="21"/>
        <v>0</v>
      </c>
    </row>
    <row r="87" spans="1:27" ht="11.1" customHeight="1" x14ac:dyDescent="0.2">
      <c r="A87" s="12" t="s">
        <v>91</v>
      </c>
      <c r="B87" s="12" t="s">
        <v>15</v>
      </c>
      <c r="C87" s="21"/>
      <c r="D87" s="5">
        <v>271</v>
      </c>
      <c r="E87" s="5"/>
      <c r="F87" s="5">
        <v>203</v>
      </c>
      <c r="G87" s="5">
        <v>59</v>
      </c>
      <c r="H87" s="24">
        <f>VLOOKUP(A87,[1]TDSheet!$A:$H,8,0)</f>
        <v>0.45</v>
      </c>
      <c r="I87" s="7">
        <f>VLOOKUP(A87,[1]TDSheet!$A:$I,9,0)</f>
        <v>50</v>
      </c>
      <c r="J87" s="7">
        <f>VLOOKUP(A87,[2]Луганск!$A:$E,4,0)</f>
        <v>203</v>
      </c>
      <c r="K87" s="7">
        <f t="shared" si="15"/>
        <v>0</v>
      </c>
      <c r="L87" s="7">
        <f>VLOOKUP(A87,[1]TDSheet!$A:$Q,17,0)</f>
        <v>173.60000000000002</v>
      </c>
      <c r="N87" s="7">
        <f t="shared" si="16"/>
        <v>40.6</v>
      </c>
      <c r="O87" s="30">
        <f t="shared" si="22"/>
        <v>254.60000000000002</v>
      </c>
      <c r="P87" s="37">
        <v>210</v>
      </c>
      <c r="Q87" s="37"/>
      <c r="R87" s="32"/>
      <c r="T87" s="33">
        <f t="shared" si="18"/>
        <v>10.901477832512315</v>
      </c>
      <c r="U87" s="7">
        <f t="shared" si="19"/>
        <v>5.7290640394088674</v>
      </c>
      <c r="V87" s="7">
        <f>VLOOKUP(A87,[1]TDSheet!$A:$X,24,0)</f>
        <v>0</v>
      </c>
      <c r="W87" s="7">
        <f>VLOOKUP(A87,[1]TDSheet!$A:$Y,25,0)</f>
        <v>14.8</v>
      </c>
      <c r="X87" s="7">
        <f>VLOOKUP(A87,[1]TDSheet!$A:$N,14,0)</f>
        <v>39.6</v>
      </c>
      <c r="Z87" s="7">
        <f t="shared" si="20"/>
        <v>94.5</v>
      </c>
      <c r="AA87" s="7">
        <f t="shared" si="21"/>
        <v>0</v>
      </c>
    </row>
    <row r="88" spans="1:27" ht="11.1" customHeight="1" x14ac:dyDescent="0.2">
      <c r="A88" s="12" t="s">
        <v>92</v>
      </c>
      <c r="B88" s="12" t="s">
        <v>9</v>
      </c>
      <c r="C88" s="23" t="str">
        <f>VLOOKUP(A88,[1]TDSheet!$A:$C,3,0)</f>
        <v>Дек</v>
      </c>
      <c r="D88" s="5">
        <v>696.63599999999997</v>
      </c>
      <c r="E88" s="5"/>
      <c r="F88" s="5">
        <v>426.36</v>
      </c>
      <c r="G88" s="5">
        <v>239.35900000000001</v>
      </c>
      <c r="H88" s="24">
        <f>VLOOKUP(A88,[1]TDSheet!$A:$H,8,0)</f>
        <v>1</v>
      </c>
      <c r="I88" s="7">
        <f>VLOOKUP(A88,[1]TDSheet!$A:$I,9,0)</f>
        <v>50</v>
      </c>
      <c r="J88" s="7">
        <f>VLOOKUP(A88,[2]Луганск!$A:$E,4,0)</f>
        <v>412.15</v>
      </c>
      <c r="K88" s="7">
        <f t="shared" si="15"/>
        <v>14.210000000000036</v>
      </c>
      <c r="L88" s="7">
        <f>VLOOKUP(A88,[1]TDSheet!$A:$Q,17,0)</f>
        <v>250</v>
      </c>
      <c r="N88" s="7">
        <f t="shared" si="16"/>
        <v>85.272000000000006</v>
      </c>
      <c r="O88" s="30">
        <f t="shared" si="22"/>
        <v>533.90500000000009</v>
      </c>
      <c r="P88" s="37">
        <v>450</v>
      </c>
      <c r="Q88" s="37"/>
      <c r="R88" s="32"/>
      <c r="T88" s="33">
        <f t="shared" si="18"/>
        <v>11.016031053569753</v>
      </c>
      <c r="U88" s="7">
        <f t="shared" si="19"/>
        <v>5.7388005441411014</v>
      </c>
      <c r="V88" s="7">
        <f>VLOOKUP(A88,[1]TDSheet!$A:$X,24,0)</f>
        <v>85.509199999999993</v>
      </c>
      <c r="W88" s="7">
        <f>VLOOKUP(A88,[1]TDSheet!$A:$Y,25,0)</f>
        <v>84.837199999999996</v>
      </c>
      <c r="X88" s="7">
        <f>VLOOKUP(A88,[1]TDSheet!$A:$N,14,0)</f>
        <v>70.836800000000011</v>
      </c>
      <c r="Z88" s="7">
        <f t="shared" si="20"/>
        <v>450</v>
      </c>
      <c r="AA88" s="7">
        <f t="shared" si="21"/>
        <v>0</v>
      </c>
    </row>
    <row r="89" spans="1:27" ht="11.1" customHeight="1" x14ac:dyDescent="0.2">
      <c r="A89" s="12" t="s">
        <v>93</v>
      </c>
      <c r="B89" s="12" t="s">
        <v>9</v>
      </c>
      <c r="C89" s="23" t="str">
        <f>VLOOKUP(A89,[1]TDSheet!$A:$C,3,0)</f>
        <v>Дек</v>
      </c>
      <c r="D89" s="5">
        <v>76.602999999999994</v>
      </c>
      <c r="E89" s="5"/>
      <c r="F89" s="5">
        <v>69.793999999999997</v>
      </c>
      <c r="G89" s="5">
        <v>6.8090000000000002</v>
      </c>
      <c r="H89" s="24">
        <f>VLOOKUP(A89,[1]TDSheet!$A:$H,8,0)</f>
        <v>1</v>
      </c>
      <c r="I89" s="7">
        <f>VLOOKUP(A89,[1]TDSheet!$A:$I,9,0)</f>
        <v>50</v>
      </c>
      <c r="J89" s="7">
        <f>VLOOKUP(A89,[2]Луганск!$A:$E,4,0)</f>
        <v>75.599999999999994</v>
      </c>
      <c r="K89" s="7">
        <f t="shared" si="15"/>
        <v>-5.8059999999999974</v>
      </c>
      <c r="N89" s="7">
        <f t="shared" si="16"/>
        <v>13.9588</v>
      </c>
      <c r="O89" s="30">
        <f>7*N89-M89-L89-G89</f>
        <v>90.902600000000007</v>
      </c>
      <c r="P89" s="37">
        <v>75</v>
      </c>
      <c r="Q89" s="37"/>
      <c r="R89" s="32"/>
      <c r="T89" s="33">
        <f t="shared" si="18"/>
        <v>5.8607473421784109</v>
      </c>
      <c r="U89" s="7">
        <f t="shared" si="19"/>
        <v>0.4877926469324011</v>
      </c>
      <c r="V89" s="7">
        <f>VLOOKUP(A89,[1]TDSheet!$A:$X,24,0)</f>
        <v>4.0536000000000003</v>
      </c>
      <c r="W89" s="7">
        <f>VLOOKUP(A89,[1]TDSheet!$A:$Y,25,0)</f>
        <v>9.0434000000000001</v>
      </c>
      <c r="X89" s="7">
        <f>VLOOKUP(A89,[1]TDSheet!$A:$N,14,0)</f>
        <v>0</v>
      </c>
      <c r="Z89" s="7">
        <f t="shared" si="20"/>
        <v>75</v>
      </c>
      <c r="AA89" s="7">
        <f t="shared" si="21"/>
        <v>0</v>
      </c>
    </row>
    <row r="90" spans="1:27" ht="11.1" customHeight="1" x14ac:dyDescent="0.2">
      <c r="A90" s="12" t="s">
        <v>94</v>
      </c>
      <c r="B90" s="12" t="s">
        <v>15</v>
      </c>
      <c r="C90" s="21" t="str">
        <f>VLOOKUP(A90,[1]TDSheet!$A:$C,3,0)</f>
        <v>нет</v>
      </c>
      <c r="D90" s="5">
        <v>573</v>
      </c>
      <c r="E90" s="5"/>
      <c r="F90" s="5">
        <v>278</v>
      </c>
      <c r="G90" s="5">
        <v>276</v>
      </c>
      <c r="H90" s="24">
        <f>VLOOKUP(A90,[1]TDSheet!$A:$H,8,0)</f>
        <v>0.4</v>
      </c>
      <c r="I90" s="7">
        <f>VLOOKUP(A90,[1]TDSheet!$A:$I,9,0)</f>
        <v>40</v>
      </c>
      <c r="J90" s="7">
        <f>VLOOKUP(A90,[2]Луганск!$A:$E,4,0)</f>
        <v>271</v>
      </c>
      <c r="K90" s="7">
        <f t="shared" si="15"/>
        <v>7</v>
      </c>
      <c r="N90" s="7">
        <f t="shared" si="16"/>
        <v>55.6</v>
      </c>
      <c r="O90" s="30">
        <f>11*N90-M90-L90-G90</f>
        <v>335.6</v>
      </c>
      <c r="P90" s="37">
        <v>100</v>
      </c>
      <c r="Q90" s="37"/>
      <c r="R90" s="32">
        <v>100</v>
      </c>
      <c r="S90" s="7" t="s">
        <v>136</v>
      </c>
      <c r="T90" s="33">
        <f t="shared" si="18"/>
        <v>6.7625899280575537</v>
      </c>
      <c r="U90" s="7">
        <f t="shared" si="19"/>
        <v>4.9640287769784175</v>
      </c>
      <c r="V90" s="7">
        <f>VLOOKUP(A90,[1]TDSheet!$A:$X,24,0)</f>
        <v>76.8</v>
      </c>
      <c r="W90" s="7">
        <f>VLOOKUP(A90,[1]TDSheet!$A:$Y,25,0)</f>
        <v>65.8</v>
      </c>
      <c r="X90" s="7">
        <f>VLOOKUP(A90,[1]TDSheet!$A:$N,14,0)</f>
        <v>46.8</v>
      </c>
      <c r="Z90" s="7">
        <f t="shared" si="20"/>
        <v>40</v>
      </c>
      <c r="AA90" s="7">
        <f t="shared" si="21"/>
        <v>0</v>
      </c>
    </row>
    <row r="91" spans="1:27" ht="11.1" customHeight="1" x14ac:dyDescent="0.2">
      <c r="A91" s="12" t="s">
        <v>95</v>
      </c>
      <c r="B91" s="12" t="s">
        <v>15</v>
      </c>
      <c r="C91" s="23" t="str">
        <f>VLOOKUP(A91,[1]TDSheet!$A:$C,3,0)</f>
        <v>Дек</v>
      </c>
      <c r="D91" s="5">
        <v>443</v>
      </c>
      <c r="E91" s="5"/>
      <c r="F91" s="5">
        <v>239</v>
      </c>
      <c r="G91" s="5">
        <v>151</v>
      </c>
      <c r="H91" s="24">
        <f>VLOOKUP(A91,[1]TDSheet!$A:$H,8,0)</f>
        <v>0.4</v>
      </c>
      <c r="I91" s="7">
        <f>VLOOKUP(A91,[1]TDSheet!$A:$I,9,0)</f>
        <v>40</v>
      </c>
      <c r="J91" s="7">
        <f>VLOOKUP(A91,[2]Луганск!$A:$E,4,0)</f>
        <v>262</v>
      </c>
      <c r="K91" s="7">
        <f t="shared" si="15"/>
        <v>-23</v>
      </c>
      <c r="L91" s="7">
        <f>VLOOKUP(A91,[1]TDSheet!$A:$Q,17,0)</f>
        <v>137.39999999999998</v>
      </c>
      <c r="N91" s="7">
        <f t="shared" si="16"/>
        <v>47.8</v>
      </c>
      <c r="O91" s="30">
        <f>11*N91-M91-L91-G91</f>
        <v>237.39999999999998</v>
      </c>
      <c r="P91" s="37">
        <v>0</v>
      </c>
      <c r="Q91" s="37"/>
      <c r="R91" s="32">
        <v>0</v>
      </c>
      <c r="S91" s="7" t="s">
        <v>136</v>
      </c>
      <c r="T91" s="33">
        <f t="shared" si="18"/>
        <v>6.03347280334728</v>
      </c>
      <c r="U91" s="7">
        <f t="shared" si="19"/>
        <v>6.03347280334728</v>
      </c>
      <c r="V91" s="7">
        <f>VLOOKUP(A91,[1]TDSheet!$A:$X,24,0)</f>
        <v>68.2</v>
      </c>
      <c r="W91" s="7">
        <f>VLOOKUP(A91,[1]TDSheet!$A:$Y,25,0)</f>
        <v>47.8</v>
      </c>
      <c r="X91" s="7">
        <f>VLOOKUP(A91,[1]TDSheet!$A:$N,14,0)</f>
        <v>47.4</v>
      </c>
      <c r="Z91" s="7">
        <f t="shared" si="20"/>
        <v>0</v>
      </c>
      <c r="AA91" s="7">
        <f t="shared" si="21"/>
        <v>0</v>
      </c>
    </row>
    <row r="92" spans="1:27" ht="11.1" customHeight="1" x14ac:dyDescent="0.2">
      <c r="A92" s="12" t="s">
        <v>96</v>
      </c>
      <c r="B92" s="12" t="s">
        <v>15</v>
      </c>
      <c r="C92" s="21"/>
      <c r="D92" s="5">
        <v>60</v>
      </c>
      <c r="E92" s="5"/>
      <c r="F92" s="5">
        <v>32</v>
      </c>
      <c r="G92" s="5">
        <v>16</v>
      </c>
      <c r="H92" s="24">
        <f>VLOOKUP(A92,[1]TDSheet!$A:$H,8,0)</f>
        <v>0</v>
      </c>
      <c r="I92" s="7" t="e">
        <f>VLOOKUP(A92,[1]TDSheet!$A:$I,9,0)</f>
        <v>#N/A</v>
      </c>
      <c r="J92" s="7">
        <f>VLOOKUP(A92,[2]Луганск!$A:$E,4,0)</f>
        <v>44</v>
      </c>
      <c r="K92" s="7">
        <f t="shared" si="15"/>
        <v>-12</v>
      </c>
      <c r="N92" s="7">
        <f t="shared" si="16"/>
        <v>6.4</v>
      </c>
      <c r="O92" s="30"/>
      <c r="P92" s="37"/>
      <c r="Q92" s="37"/>
      <c r="R92" s="32"/>
      <c r="T92" s="33">
        <f t="shared" si="18"/>
        <v>2.5</v>
      </c>
      <c r="U92" s="7">
        <f t="shared" si="19"/>
        <v>2.5</v>
      </c>
      <c r="V92" s="7">
        <f>VLOOKUP(A92,[1]TDSheet!$A:$X,24,0)</f>
        <v>0</v>
      </c>
      <c r="W92" s="7">
        <f>VLOOKUP(A92,[1]TDSheet!$A:$Y,25,0)</f>
        <v>7.2</v>
      </c>
      <c r="X92" s="7">
        <f>VLOOKUP(A92,[1]TDSheet!$A:$N,14,0)</f>
        <v>0</v>
      </c>
      <c r="Z92" s="7">
        <f t="shared" si="20"/>
        <v>0</v>
      </c>
      <c r="AA92" s="7">
        <f t="shared" si="21"/>
        <v>0</v>
      </c>
    </row>
    <row r="93" spans="1:27" ht="11.1" customHeight="1" x14ac:dyDescent="0.2">
      <c r="A93" s="12" t="s">
        <v>97</v>
      </c>
      <c r="B93" s="12" t="s">
        <v>15</v>
      </c>
      <c r="C93" s="21"/>
      <c r="D93" s="5">
        <v>30</v>
      </c>
      <c r="E93" s="5"/>
      <c r="F93" s="5">
        <v>30</v>
      </c>
      <c r="G93" s="5"/>
      <c r="H93" s="24">
        <f>VLOOKUP(A93,[1]TDSheet!$A:$H,8,0)</f>
        <v>0</v>
      </c>
      <c r="I93" s="7" t="e">
        <f>VLOOKUP(A93,[1]TDSheet!$A:$I,9,0)</f>
        <v>#N/A</v>
      </c>
      <c r="J93" s="7">
        <f>VLOOKUP(A93,[2]Луганск!$A:$E,4,0)</f>
        <v>34</v>
      </c>
      <c r="K93" s="7">
        <f t="shared" si="15"/>
        <v>-4</v>
      </c>
      <c r="N93" s="7">
        <f t="shared" si="16"/>
        <v>6</v>
      </c>
      <c r="O93" s="30"/>
      <c r="P93" s="37"/>
      <c r="Q93" s="37"/>
      <c r="R93" s="32"/>
      <c r="T93" s="33">
        <f t="shared" si="18"/>
        <v>0</v>
      </c>
      <c r="U93" s="7">
        <f t="shared" si="19"/>
        <v>0</v>
      </c>
      <c r="V93" s="7">
        <f>VLOOKUP(A93,[1]TDSheet!$A:$X,24,0)</f>
        <v>0</v>
      </c>
      <c r="W93" s="7">
        <f>VLOOKUP(A93,[1]TDSheet!$A:$Y,25,0)</f>
        <v>0</v>
      </c>
      <c r="X93" s="7">
        <f>VLOOKUP(A93,[1]TDSheet!$A:$N,14,0)</f>
        <v>7.2</v>
      </c>
      <c r="Z93" s="7">
        <f t="shared" si="20"/>
        <v>0</v>
      </c>
      <c r="AA93" s="7">
        <f t="shared" si="21"/>
        <v>0</v>
      </c>
    </row>
    <row r="94" spans="1:27" ht="21.95" customHeight="1" x14ac:dyDescent="0.2">
      <c r="A94" s="12" t="s">
        <v>98</v>
      </c>
      <c r="B94" s="12" t="s">
        <v>15</v>
      </c>
      <c r="C94" s="21"/>
      <c r="D94" s="5">
        <v>379</v>
      </c>
      <c r="E94" s="5"/>
      <c r="F94" s="5">
        <v>196</v>
      </c>
      <c r="G94" s="5">
        <v>174</v>
      </c>
      <c r="H94" s="24">
        <f>VLOOKUP(A94,[1]TDSheet!$A:$H,8,0)</f>
        <v>0.4</v>
      </c>
      <c r="I94" s="7">
        <f>VLOOKUP(A94,[1]TDSheet!$A:$I,9,0)</f>
        <v>40</v>
      </c>
      <c r="J94" s="7">
        <f>VLOOKUP(A94,[2]Луганск!$A:$E,4,0)</f>
        <v>214</v>
      </c>
      <c r="K94" s="7">
        <f t="shared" si="15"/>
        <v>-18</v>
      </c>
      <c r="N94" s="7">
        <f t="shared" si="16"/>
        <v>39.200000000000003</v>
      </c>
      <c r="O94" s="30">
        <f>10*N94-M94-L94-G94</f>
        <v>218</v>
      </c>
      <c r="P94" s="37">
        <v>0</v>
      </c>
      <c r="Q94" s="37"/>
      <c r="R94" s="32">
        <v>0</v>
      </c>
      <c r="S94" s="7" t="s">
        <v>136</v>
      </c>
      <c r="T94" s="33">
        <f t="shared" si="18"/>
        <v>4.4387755102040813</v>
      </c>
      <c r="U94" s="7">
        <f t="shared" si="19"/>
        <v>4.4387755102040813</v>
      </c>
      <c r="V94" s="7">
        <f>VLOOKUP(A94,[1]TDSheet!$A:$X,24,0)</f>
        <v>30.2</v>
      </c>
      <c r="W94" s="7">
        <f>VLOOKUP(A94,[1]TDSheet!$A:$Y,25,0)</f>
        <v>20.8</v>
      </c>
      <c r="X94" s="7">
        <f>VLOOKUP(A94,[1]TDSheet!$A:$N,14,0)</f>
        <v>30</v>
      </c>
      <c r="Z94" s="7">
        <f t="shared" si="20"/>
        <v>0</v>
      </c>
      <c r="AA94" s="7">
        <f t="shared" si="21"/>
        <v>0</v>
      </c>
    </row>
    <row r="95" spans="1:27" ht="21.95" customHeight="1" x14ac:dyDescent="0.2">
      <c r="A95" s="12" t="s">
        <v>99</v>
      </c>
      <c r="B95" s="12" t="s">
        <v>9</v>
      </c>
      <c r="C95" s="21"/>
      <c r="D95" s="5">
        <v>316.60700000000003</v>
      </c>
      <c r="E95" s="5"/>
      <c r="F95" s="5">
        <v>232.19200000000001</v>
      </c>
      <c r="G95" s="5">
        <v>82.765000000000001</v>
      </c>
      <c r="H95" s="24">
        <f>VLOOKUP(A95,[1]TDSheet!$A:$H,8,0)</f>
        <v>1</v>
      </c>
      <c r="I95" s="7">
        <f>VLOOKUP(A95,[1]TDSheet!$A:$I,9,0)</f>
        <v>40</v>
      </c>
      <c r="J95" s="7">
        <f>VLOOKUP(A95,[2]Луганск!$A:$E,4,0)</f>
        <v>216.15</v>
      </c>
      <c r="K95" s="7">
        <f t="shared" si="15"/>
        <v>16.042000000000002</v>
      </c>
      <c r="N95" s="7">
        <f t="shared" si="16"/>
        <v>46.438400000000001</v>
      </c>
      <c r="O95" s="30">
        <f>8*N95-M95-L95-G95</f>
        <v>288.74220000000003</v>
      </c>
      <c r="P95" s="37">
        <v>230</v>
      </c>
      <c r="Q95" s="37"/>
      <c r="R95" s="32"/>
      <c r="T95" s="33">
        <f t="shared" si="18"/>
        <v>6.7350511645534725</v>
      </c>
      <c r="U95" s="7">
        <f t="shared" si="19"/>
        <v>1.7822534798787211</v>
      </c>
      <c r="V95" s="7">
        <f>VLOOKUP(A95,[1]TDSheet!$A:$X,24,0)</f>
        <v>39.950800000000001</v>
      </c>
      <c r="W95" s="7">
        <f>VLOOKUP(A95,[1]TDSheet!$A:$Y,25,0)</f>
        <v>37.239800000000002</v>
      </c>
      <c r="X95" s="7">
        <f>VLOOKUP(A95,[1]TDSheet!$A:$N,14,0)</f>
        <v>27.539400000000001</v>
      </c>
      <c r="Z95" s="7">
        <f t="shared" si="20"/>
        <v>230</v>
      </c>
      <c r="AA95" s="7">
        <f t="shared" si="21"/>
        <v>0</v>
      </c>
    </row>
    <row r="96" spans="1:27" ht="21.95" customHeight="1" x14ac:dyDescent="0.2">
      <c r="A96" s="12" t="s">
        <v>100</v>
      </c>
      <c r="B96" s="12" t="s">
        <v>9</v>
      </c>
      <c r="C96" s="21"/>
      <c r="D96" s="5">
        <v>380.09399999999999</v>
      </c>
      <c r="E96" s="5"/>
      <c r="F96" s="5">
        <v>188.18199999999999</v>
      </c>
      <c r="G96" s="5">
        <v>187.15</v>
      </c>
      <c r="H96" s="24">
        <f>VLOOKUP(A96,[1]TDSheet!$A:$H,8,0)</f>
        <v>1</v>
      </c>
      <c r="I96" s="7">
        <f>VLOOKUP(A96,[1]TDSheet!$A:$I,9,0)</f>
        <v>40</v>
      </c>
      <c r="J96" s="7">
        <f>VLOOKUP(A96,[2]Луганск!$A:$E,4,0)</f>
        <v>189.75</v>
      </c>
      <c r="K96" s="7">
        <f t="shared" si="15"/>
        <v>-1.5680000000000121</v>
      </c>
      <c r="L96" s="7">
        <f>VLOOKUP(A96,[1]TDSheet!$A:$Q,17,0)</f>
        <v>45.393199999999979</v>
      </c>
      <c r="N96" s="7">
        <f t="shared" si="16"/>
        <v>37.636399999999995</v>
      </c>
      <c r="O96" s="30">
        <f>11*N96-M96-L96-G96</f>
        <v>181.45719999999997</v>
      </c>
      <c r="P96" s="37">
        <v>150</v>
      </c>
      <c r="Q96" s="37"/>
      <c r="R96" s="32"/>
      <c r="T96" s="33">
        <f t="shared" si="18"/>
        <v>10.164181483882624</v>
      </c>
      <c r="U96" s="7">
        <f t="shared" si="19"/>
        <v>6.178678088233732</v>
      </c>
      <c r="V96" s="7">
        <f>VLOOKUP(A96,[1]TDSheet!$A:$X,24,0)</f>
        <v>40.7042</v>
      </c>
      <c r="W96" s="7">
        <f>VLOOKUP(A96,[1]TDSheet!$A:$Y,25,0)</f>
        <v>43.287400000000005</v>
      </c>
      <c r="X96" s="7">
        <f>VLOOKUP(A96,[1]TDSheet!$A:$N,14,0)</f>
        <v>38.244199999999999</v>
      </c>
      <c r="Z96" s="7">
        <f t="shared" si="20"/>
        <v>150</v>
      </c>
      <c r="AA96" s="7">
        <f t="shared" si="21"/>
        <v>0</v>
      </c>
    </row>
    <row r="97" spans="1:27" ht="21.95" customHeight="1" x14ac:dyDescent="0.2">
      <c r="A97" s="12" t="s">
        <v>101</v>
      </c>
      <c r="B97" s="12" t="s">
        <v>15</v>
      </c>
      <c r="C97" s="21"/>
      <c r="D97" s="5">
        <v>162</v>
      </c>
      <c r="E97" s="5"/>
      <c r="F97" s="5">
        <v>49</v>
      </c>
      <c r="G97" s="5">
        <v>92</v>
      </c>
      <c r="H97" s="24">
        <f>VLOOKUP(A97,[1]TDSheet!$A:$H,8,0)</f>
        <v>0.28000000000000003</v>
      </c>
      <c r="I97" s="7">
        <f>VLOOKUP(A97,[1]TDSheet!$A:$I,9,0)</f>
        <v>35</v>
      </c>
      <c r="J97" s="7">
        <f>VLOOKUP(A97,[2]Луганск!$A:$E,4,0)</f>
        <v>64</v>
      </c>
      <c r="K97" s="7">
        <f t="shared" si="15"/>
        <v>-15</v>
      </c>
      <c r="L97" s="7">
        <f>VLOOKUP(A97,[1]TDSheet!$A:$Q,17,0)</f>
        <v>15</v>
      </c>
      <c r="N97" s="7">
        <f t="shared" si="16"/>
        <v>9.8000000000000007</v>
      </c>
      <c r="O97" s="30"/>
      <c r="P97" s="37"/>
      <c r="Q97" s="37"/>
      <c r="R97" s="32"/>
      <c r="T97" s="33">
        <f t="shared" si="18"/>
        <v>10.918367346938775</v>
      </c>
      <c r="U97" s="7">
        <f t="shared" si="19"/>
        <v>10.918367346938775</v>
      </c>
      <c r="V97" s="7">
        <f>VLOOKUP(A97,[1]TDSheet!$A:$X,24,0)</f>
        <v>18</v>
      </c>
      <c r="W97" s="7">
        <f>VLOOKUP(A97,[1]TDSheet!$A:$Y,25,0)</f>
        <v>9.8000000000000007</v>
      </c>
      <c r="X97" s="7">
        <f>VLOOKUP(A97,[1]TDSheet!$A:$N,14,0)</f>
        <v>15.6</v>
      </c>
      <c r="Z97" s="7">
        <f t="shared" si="20"/>
        <v>0</v>
      </c>
      <c r="AA97" s="7">
        <f t="shared" si="21"/>
        <v>0</v>
      </c>
    </row>
    <row r="98" spans="1:27" ht="21.95" customHeight="1" x14ac:dyDescent="0.2">
      <c r="A98" s="12" t="s">
        <v>102</v>
      </c>
      <c r="B98" s="12" t="s">
        <v>15</v>
      </c>
      <c r="C98" s="21"/>
      <c r="D98" s="5">
        <v>22</v>
      </c>
      <c r="E98" s="5"/>
      <c r="F98" s="5">
        <v>17</v>
      </c>
      <c r="G98" s="5">
        <v>2</v>
      </c>
      <c r="H98" s="24">
        <f>VLOOKUP(A98,[1]TDSheet!$A:$H,8,0)</f>
        <v>0.4</v>
      </c>
      <c r="I98" s="7">
        <f>VLOOKUP(A98,[1]TDSheet!$A:$I,9,0)</f>
        <v>90</v>
      </c>
      <c r="J98" s="7">
        <f>VLOOKUP(A98,[2]Луганск!$A:$E,4,0)</f>
        <v>23</v>
      </c>
      <c r="K98" s="7">
        <f t="shared" si="15"/>
        <v>-6</v>
      </c>
      <c r="N98" s="7">
        <f t="shared" si="16"/>
        <v>3.4</v>
      </c>
      <c r="O98" s="30">
        <f>8*N98-M98-L98-G98</f>
        <v>25.2</v>
      </c>
      <c r="P98" s="37">
        <v>20</v>
      </c>
      <c r="Q98" s="37"/>
      <c r="R98" s="32"/>
      <c r="T98" s="33">
        <f t="shared" si="18"/>
        <v>6.4705882352941178</v>
      </c>
      <c r="U98" s="7">
        <f t="shared" si="19"/>
        <v>0.58823529411764708</v>
      </c>
      <c r="V98" s="7">
        <f>VLOOKUP(A98,[1]TDSheet!$A:$X,24,0)</f>
        <v>9</v>
      </c>
      <c r="W98" s="7">
        <f>VLOOKUP(A98,[1]TDSheet!$A:$Y,25,0)</f>
        <v>5</v>
      </c>
      <c r="X98" s="7">
        <f>VLOOKUP(A98,[1]TDSheet!$A:$N,14,0)</f>
        <v>4.5999999999999996</v>
      </c>
      <c r="Y98" s="26" t="str">
        <f>VLOOKUP(A98,[1]TDSheet!$A:$Z,26,0)</f>
        <v>нет в бланке заказов</v>
      </c>
      <c r="Z98" s="7">
        <f t="shared" si="20"/>
        <v>8</v>
      </c>
      <c r="AA98" s="7">
        <f t="shared" si="21"/>
        <v>0</v>
      </c>
    </row>
    <row r="99" spans="1:27" ht="11.1" customHeight="1" x14ac:dyDescent="0.2">
      <c r="A99" s="12" t="s">
        <v>103</v>
      </c>
      <c r="B99" s="12" t="s">
        <v>15</v>
      </c>
      <c r="C99" s="21"/>
      <c r="D99" s="5">
        <v>217</v>
      </c>
      <c r="E99" s="5"/>
      <c r="F99" s="5">
        <v>144</v>
      </c>
      <c r="G99" s="5">
        <v>73</v>
      </c>
      <c r="H99" s="24">
        <f>VLOOKUP(A99,[1]TDSheet!$A:$H,8,0)</f>
        <v>0.37</v>
      </c>
      <c r="I99" s="7">
        <f>VLOOKUP(A99,[1]TDSheet!$A:$I,9,0)</f>
        <v>50</v>
      </c>
      <c r="J99" s="7">
        <f>VLOOKUP(A99,[2]Луганск!$A:$E,4,0)</f>
        <v>144</v>
      </c>
      <c r="K99" s="7">
        <f t="shared" si="15"/>
        <v>0</v>
      </c>
      <c r="L99" s="7">
        <f>VLOOKUP(A99,[1]TDSheet!$A:$Q,17,0)</f>
        <v>73.399999999999977</v>
      </c>
      <c r="N99" s="7">
        <f t="shared" si="16"/>
        <v>28.8</v>
      </c>
      <c r="O99" s="30">
        <f t="shared" ref="O99:O106" si="23">12*N99-M99-L99-G99</f>
        <v>199.20000000000005</v>
      </c>
      <c r="P99" s="37">
        <v>170</v>
      </c>
      <c r="Q99" s="37"/>
      <c r="R99" s="32"/>
      <c r="T99" s="33">
        <f t="shared" si="18"/>
        <v>10.986111111111111</v>
      </c>
      <c r="U99" s="7">
        <f t="shared" si="19"/>
        <v>5.0833333333333321</v>
      </c>
      <c r="V99" s="7">
        <f>VLOOKUP(A99,[1]TDSheet!$A:$X,24,0)</f>
        <v>18.600000000000001</v>
      </c>
      <c r="W99" s="7">
        <f>VLOOKUP(A99,[1]TDSheet!$A:$Y,25,0)</f>
        <v>23.8</v>
      </c>
      <c r="X99" s="7">
        <f>VLOOKUP(A99,[1]TDSheet!$A:$N,14,0)</f>
        <v>26.4</v>
      </c>
      <c r="Z99" s="7">
        <f t="shared" si="20"/>
        <v>62.9</v>
      </c>
      <c r="AA99" s="7">
        <f t="shared" si="21"/>
        <v>0</v>
      </c>
    </row>
    <row r="100" spans="1:27" ht="11.1" customHeight="1" x14ac:dyDescent="0.2">
      <c r="A100" s="12" t="s">
        <v>104</v>
      </c>
      <c r="B100" s="12" t="s">
        <v>15</v>
      </c>
      <c r="C100" s="21"/>
      <c r="D100" s="5">
        <v>84</v>
      </c>
      <c r="E100" s="5"/>
      <c r="F100" s="5">
        <v>83</v>
      </c>
      <c r="G100" s="5"/>
      <c r="H100" s="24">
        <f>VLOOKUP(A100,[1]TDSheet!$A:$H,8,0)</f>
        <v>0.6</v>
      </c>
      <c r="I100" s="7">
        <f>VLOOKUP(A100,[1]TDSheet!$A:$I,9,0)</f>
        <v>55</v>
      </c>
      <c r="J100" s="7">
        <f>VLOOKUP(A100,[2]Луганск!$A:$E,4,0)</f>
        <v>83</v>
      </c>
      <c r="K100" s="7">
        <f t="shared" si="15"/>
        <v>0</v>
      </c>
      <c r="L100" s="7">
        <f>VLOOKUP(A100,[1]TDSheet!$A:$Q,17,0)</f>
        <v>147</v>
      </c>
      <c r="N100" s="7">
        <f t="shared" si="16"/>
        <v>16.600000000000001</v>
      </c>
      <c r="O100" s="30">
        <f t="shared" si="23"/>
        <v>52.200000000000017</v>
      </c>
      <c r="P100" s="37">
        <v>35</v>
      </c>
      <c r="Q100" s="37"/>
      <c r="R100" s="32"/>
      <c r="T100" s="33">
        <f t="shared" si="18"/>
        <v>10.963855421686747</v>
      </c>
      <c r="U100" s="7">
        <f t="shared" si="19"/>
        <v>8.8554216867469879</v>
      </c>
      <c r="V100" s="7">
        <f>VLOOKUP(A100,[1]TDSheet!$A:$X,24,0)</f>
        <v>13.8</v>
      </c>
      <c r="W100" s="7">
        <f>VLOOKUP(A100,[1]TDSheet!$A:$Y,25,0)</f>
        <v>9.6</v>
      </c>
      <c r="X100" s="7">
        <f>VLOOKUP(A100,[1]TDSheet!$A:$N,14,0)</f>
        <v>23</v>
      </c>
      <c r="Z100" s="7">
        <f t="shared" si="20"/>
        <v>21</v>
      </c>
      <c r="AA100" s="7">
        <f t="shared" si="21"/>
        <v>0</v>
      </c>
    </row>
    <row r="101" spans="1:27" ht="11.1" customHeight="1" x14ac:dyDescent="0.2">
      <c r="A101" s="12" t="s">
        <v>105</v>
      </c>
      <c r="B101" s="12" t="s">
        <v>15</v>
      </c>
      <c r="C101" s="21"/>
      <c r="D101" s="5">
        <v>108</v>
      </c>
      <c r="E101" s="5"/>
      <c r="F101" s="5">
        <v>108</v>
      </c>
      <c r="G101" s="5"/>
      <c r="H101" s="24">
        <f>VLOOKUP(A101,[1]TDSheet!$A:$H,8,0)</f>
        <v>0.4</v>
      </c>
      <c r="I101" s="7">
        <f>VLOOKUP(A101,[1]TDSheet!$A:$I,9,0)</f>
        <v>50</v>
      </c>
      <c r="J101" s="7">
        <f>VLOOKUP(A101,[2]Луганск!$A:$E,4,0)</f>
        <v>125</v>
      </c>
      <c r="K101" s="7">
        <f t="shared" si="15"/>
        <v>-17</v>
      </c>
      <c r="L101" s="7">
        <f>VLOOKUP(A101,[1]TDSheet!$A:$Q,17,0)</f>
        <v>192</v>
      </c>
      <c r="N101" s="7">
        <f t="shared" si="16"/>
        <v>21.6</v>
      </c>
      <c r="O101" s="30">
        <f t="shared" si="23"/>
        <v>67.200000000000045</v>
      </c>
      <c r="P101" s="37">
        <v>45</v>
      </c>
      <c r="Q101" s="37"/>
      <c r="R101" s="32"/>
      <c r="T101" s="33">
        <f t="shared" si="18"/>
        <v>10.972222222222221</v>
      </c>
      <c r="U101" s="7">
        <f t="shared" si="19"/>
        <v>8.8888888888888875</v>
      </c>
      <c r="V101" s="7">
        <f>VLOOKUP(A101,[1]TDSheet!$A:$X,24,0)</f>
        <v>2.4</v>
      </c>
      <c r="W101" s="7">
        <f>VLOOKUP(A101,[1]TDSheet!$A:$Y,25,0)</f>
        <v>7.2</v>
      </c>
      <c r="X101" s="7">
        <f>VLOOKUP(A101,[1]TDSheet!$A:$N,14,0)</f>
        <v>30</v>
      </c>
      <c r="Z101" s="7">
        <f t="shared" si="20"/>
        <v>18</v>
      </c>
      <c r="AA101" s="7">
        <f t="shared" si="21"/>
        <v>0</v>
      </c>
    </row>
    <row r="102" spans="1:27" ht="21.95" customHeight="1" x14ac:dyDescent="0.2">
      <c r="A102" s="12" t="s">
        <v>106</v>
      </c>
      <c r="B102" s="12" t="s">
        <v>15</v>
      </c>
      <c r="C102" s="21"/>
      <c r="D102" s="5">
        <v>211</v>
      </c>
      <c r="E102" s="5"/>
      <c r="F102" s="5">
        <v>85</v>
      </c>
      <c r="G102" s="5">
        <v>123</v>
      </c>
      <c r="H102" s="24">
        <f>VLOOKUP(A102,[1]TDSheet!$A:$H,8,0)</f>
        <v>0.35</v>
      </c>
      <c r="I102" s="7">
        <f>VLOOKUP(A102,[1]TDSheet!$A:$I,9,0)</f>
        <v>50</v>
      </c>
      <c r="J102" s="7">
        <f>VLOOKUP(A102,[2]Луганск!$A:$E,4,0)</f>
        <v>85</v>
      </c>
      <c r="K102" s="7">
        <f t="shared" si="15"/>
        <v>0</v>
      </c>
      <c r="N102" s="7">
        <f t="shared" si="16"/>
        <v>17</v>
      </c>
      <c r="O102" s="30">
        <f t="shared" si="23"/>
        <v>81</v>
      </c>
      <c r="P102" s="37">
        <v>65</v>
      </c>
      <c r="Q102" s="37"/>
      <c r="R102" s="32"/>
      <c r="T102" s="33">
        <f t="shared" si="18"/>
        <v>11.058823529411764</v>
      </c>
      <c r="U102" s="7">
        <f t="shared" si="19"/>
        <v>7.2352941176470589</v>
      </c>
      <c r="V102" s="7">
        <f>VLOOKUP(A102,[1]TDSheet!$A:$X,24,0)</f>
        <v>20</v>
      </c>
      <c r="W102" s="7">
        <f>VLOOKUP(A102,[1]TDSheet!$A:$Y,25,0)</f>
        <v>16.399999999999999</v>
      </c>
      <c r="X102" s="7">
        <f>VLOOKUP(A102,[1]TDSheet!$A:$N,14,0)</f>
        <v>17.8</v>
      </c>
      <c r="Z102" s="7">
        <f t="shared" si="20"/>
        <v>22.75</v>
      </c>
      <c r="AA102" s="7">
        <f t="shared" si="21"/>
        <v>0</v>
      </c>
    </row>
    <row r="103" spans="1:27" ht="11.1" customHeight="1" x14ac:dyDescent="0.2">
      <c r="A103" s="12" t="s">
        <v>107</v>
      </c>
      <c r="B103" s="12" t="s">
        <v>15</v>
      </c>
      <c r="C103" s="21"/>
      <c r="D103" s="5">
        <v>203</v>
      </c>
      <c r="E103" s="5"/>
      <c r="F103" s="5">
        <v>97</v>
      </c>
      <c r="G103" s="5">
        <v>106</v>
      </c>
      <c r="H103" s="24">
        <f>VLOOKUP(A103,[1]TDSheet!$A:$H,8,0)</f>
        <v>0.6</v>
      </c>
      <c r="I103" s="7">
        <f>VLOOKUP(A103,[1]TDSheet!$A:$I,9,0)</f>
        <v>55</v>
      </c>
      <c r="J103" s="7">
        <f>VLOOKUP(A103,[2]Луганск!$A:$E,4,0)</f>
        <v>97</v>
      </c>
      <c r="K103" s="7">
        <f t="shared" si="15"/>
        <v>0</v>
      </c>
      <c r="L103" s="7">
        <f>VLOOKUP(A103,[1]TDSheet!$A:$Q,17,0)</f>
        <v>34.600000000000023</v>
      </c>
      <c r="N103" s="7">
        <f t="shared" si="16"/>
        <v>19.399999999999999</v>
      </c>
      <c r="O103" s="30">
        <f t="shared" si="23"/>
        <v>92.19999999999996</v>
      </c>
      <c r="P103" s="37">
        <v>70</v>
      </c>
      <c r="Q103" s="37"/>
      <c r="R103" s="32"/>
      <c r="T103" s="33">
        <f t="shared" si="18"/>
        <v>10.855670103092786</v>
      </c>
      <c r="U103" s="7">
        <f t="shared" si="19"/>
        <v>7.2474226804123729</v>
      </c>
      <c r="V103" s="7">
        <f>VLOOKUP(A103,[1]TDSheet!$A:$X,24,0)</f>
        <v>15.4</v>
      </c>
      <c r="W103" s="7">
        <f>VLOOKUP(A103,[1]TDSheet!$A:$Y,25,0)</f>
        <v>13.4</v>
      </c>
      <c r="X103" s="7">
        <f>VLOOKUP(A103,[1]TDSheet!$A:$N,14,0)</f>
        <v>21.6</v>
      </c>
      <c r="Z103" s="7">
        <f t="shared" si="20"/>
        <v>42</v>
      </c>
      <c r="AA103" s="7">
        <f t="shared" si="21"/>
        <v>0</v>
      </c>
    </row>
    <row r="104" spans="1:27" ht="11.1" customHeight="1" x14ac:dyDescent="0.2">
      <c r="A104" s="12" t="s">
        <v>108</v>
      </c>
      <c r="B104" s="12" t="s">
        <v>15</v>
      </c>
      <c r="C104" s="21"/>
      <c r="D104" s="5">
        <v>94</v>
      </c>
      <c r="E104" s="5"/>
      <c r="F104" s="5">
        <v>74</v>
      </c>
      <c r="G104" s="5">
        <v>20</v>
      </c>
      <c r="H104" s="24">
        <f>VLOOKUP(A104,[1]TDSheet!$A:$H,8,0)</f>
        <v>0.4</v>
      </c>
      <c r="I104" s="7">
        <f>VLOOKUP(A104,[1]TDSheet!$A:$I,9,0)</f>
        <v>30</v>
      </c>
      <c r="J104" s="7">
        <f>VLOOKUP(A104,[2]Луганск!$A:$E,4,0)</f>
        <v>75</v>
      </c>
      <c r="K104" s="7">
        <f t="shared" si="15"/>
        <v>-1</v>
      </c>
      <c r="L104" s="7">
        <f>VLOOKUP(A104,[1]TDSheet!$A:$Q,17,0)</f>
        <v>38</v>
      </c>
      <c r="N104" s="7">
        <f t="shared" si="16"/>
        <v>14.8</v>
      </c>
      <c r="O104" s="30">
        <f>9*N104-M104-L104-G104</f>
        <v>75.200000000000017</v>
      </c>
      <c r="P104" s="37">
        <v>45</v>
      </c>
      <c r="Q104" s="37"/>
      <c r="R104" s="32"/>
      <c r="T104" s="33">
        <f t="shared" si="18"/>
        <v>6.9594594594594588</v>
      </c>
      <c r="U104" s="7">
        <f t="shared" si="19"/>
        <v>3.9189189189189189</v>
      </c>
      <c r="V104" s="7">
        <f>VLOOKUP(A104,[1]TDSheet!$A:$X,24,0)</f>
        <v>9.6</v>
      </c>
      <c r="W104" s="7">
        <f>VLOOKUP(A104,[1]TDSheet!$A:$Y,25,0)</f>
        <v>8.6</v>
      </c>
      <c r="X104" s="7">
        <f>VLOOKUP(A104,[1]TDSheet!$A:$N,14,0)</f>
        <v>13.2</v>
      </c>
      <c r="Z104" s="7">
        <f t="shared" si="20"/>
        <v>18</v>
      </c>
      <c r="AA104" s="7">
        <f t="shared" si="21"/>
        <v>0</v>
      </c>
    </row>
    <row r="105" spans="1:27" ht="21.95" customHeight="1" x14ac:dyDescent="0.2">
      <c r="A105" s="12" t="s">
        <v>109</v>
      </c>
      <c r="B105" s="12" t="s">
        <v>15</v>
      </c>
      <c r="C105" s="21"/>
      <c r="D105" s="5">
        <v>225</v>
      </c>
      <c r="E105" s="5"/>
      <c r="F105" s="5">
        <v>138</v>
      </c>
      <c r="G105" s="5">
        <v>87</v>
      </c>
      <c r="H105" s="24">
        <f>VLOOKUP(A105,[1]TDSheet!$A:$H,8,0)</f>
        <v>0.45</v>
      </c>
      <c r="I105" s="7">
        <f>VLOOKUP(A105,[1]TDSheet!$A:$I,9,0)</f>
        <v>40</v>
      </c>
      <c r="J105" s="7">
        <f>VLOOKUP(A105,[2]Луганск!$A:$E,4,0)</f>
        <v>138</v>
      </c>
      <c r="K105" s="7">
        <f t="shared" si="15"/>
        <v>0</v>
      </c>
      <c r="L105" s="7">
        <f>VLOOKUP(A105,[1]TDSheet!$A:$Q,17,0)</f>
        <v>52.199999999999989</v>
      </c>
      <c r="N105" s="7">
        <f t="shared" si="16"/>
        <v>27.6</v>
      </c>
      <c r="O105" s="30">
        <f>11*N105-M105-L105-G105</f>
        <v>164.40000000000003</v>
      </c>
      <c r="P105" s="37">
        <v>130</v>
      </c>
      <c r="Q105" s="37"/>
      <c r="R105" s="32"/>
      <c r="T105" s="33">
        <f t="shared" si="18"/>
        <v>9.7536231884057969</v>
      </c>
      <c r="U105" s="7">
        <f t="shared" si="19"/>
        <v>5.0434782608695645</v>
      </c>
      <c r="V105" s="7">
        <f>VLOOKUP(A105,[1]TDSheet!$A:$X,24,0)</f>
        <v>9</v>
      </c>
      <c r="W105" s="7">
        <f>VLOOKUP(A105,[1]TDSheet!$A:$Y,25,0)</f>
        <v>21.6</v>
      </c>
      <c r="X105" s="7">
        <f>VLOOKUP(A105,[1]TDSheet!$A:$N,14,0)</f>
        <v>25.2</v>
      </c>
      <c r="Z105" s="7">
        <f t="shared" si="20"/>
        <v>58.5</v>
      </c>
      <c r="AA105" s="7">
        <f t="shared" si="21"/>
        <v>0</v>
      </c>
    </row>
    <row r="106" spans="1:27" ht="11.1" customHeight="1" x14ac:dyDescent="0.2">
      <c r="A106" s="12" t="s">
        <v>110</v>
      </c>
      <c r="B106" s="12" t="s">
        <v>9</v>
      </c>
      <c r="C106" s="21"/>
      <c r="D106" s="5">
        <v>73.653000000000006</v>
      </c>
      <c r="E106" s="5"/>
      <c r="F106" s="5">
        <v>35.280999999999999</v>
      </c>
      <c r="G106" s="5">
        <v>38.372</v>
      </c>
      <c r="H106" s="24">
        <f>VLOOKUP(A106,[1]TDSheet!$A:$H,8,0)</f>
        <v>1</v>
      </c>
      <c r="I106" s="7">
        <f>VLOOKUP(A106,[1]TDSheet!$A:$I,9,0)</f>
        <v>45</v>
      </c>
      <c r="J106" s="7">
        <f>VLOOKUP(A106,[2]Луганск!$A:$E,4,0)</f>
        <v>35.167999999999999</v>
      </c>
      <c r="K106" s="7">
        <f t="shared" si="15"/>
        <v>0.11299999999999955</v>
      </c>
      <c r="L106" s="7">
        <f>VLOOKUP(A106,[1]TDSheet!$A:$Q,17,0)</f>
        <v>15.334800000000001</v>
      </c>
      <c r="N106" s="7">
        <f t="shared" si="16"/>
        <v>7.0561999999999996</v>
      </c>
      <c r="O106" s="30">
        <f t="shared" si="23"/>
        <v>30.96759999999999</v>
      </c>
      <c r="P106" s="37">
        <v>15</v>
      </c>
      <c r="Q106" s="37"/>
      <c r="R106" s="32"/>
      <c r="T106" s="33">
        <f t="shared" si="18"/>
        <v>9.7370822822482364</v>
      </c>
      <c r="U106" s="7">
        <f t="shared" si="19"/>
        <v>7.6112921969331939</v>
      </c>
      <c r="V106" s="7">
        <f>VLOOKUP(A106,[1]TDSheet!$A:$X,24,0)</f>
        <v>0</v>
      </c>
      <c r="W106" s="7">
        <f>VLOOKUP(A106,[1]TDSheet!$A:$Y,25,0)</f>
        <v>8.2902000000000005</v>
      </c>
      <c r="X106" s="7">
        <f>VLOOKUP(A106,[1]TDSheet!$A:$N,14,0)</f>
        <v>8.0898000000000003</v>
      </c>
      <c r="Z106" s="7">
        <f t="shared" si="20"/>
        <v>15</v>
      </c>
      <c r="AA106" s="7">
        <f t="shared" si="21"/>
        <v>0</v>
      </c>
    </row>
    <row r="107" spans="1:27" ht="21.95" customHeight="1" x14ac:dyDescent="0.2">
      <c r="A107" s="12" t="s">
        <v>111</v>
      </c>
      <c r="B107" s="12" t="s">
        <v>15</v>
      </c>
      <c r="C107" s="21"/>
      <c r="D107" s="5">
        <v>-1</v>
      </c>
      <c r="E107" s="5"/>
      <c r="F107" s="5"/>
      <c r="G107" s="5">
        <v>-1</v>
      </c>
      <c r="H107" s="24">
        <f>VLOOKUP(A107,[1]TDSheet!$A:$H,8,0)</f>
        <v>0</v>
      </c>
      <c r="I107" s="7" t="e">
        <f>VLOOKUP(A107,[1]TDSheet!$A:$I,9,0)</f>
        <v>#N/A</v>
      </c>
      <c r="K107" s="7">
        <f t="shared" si="15"/>
        <v>0</v>
      </c>
      <c r="N107" s="7">
        <f t="shared" si="16"/>
        <v>0</v>
      </c>
      <c r="O107" s="30"/>
      <c r="P107" s="37"/>
      <c r="Q107" s="37"/>
      <c r="R107" s="32"/>
      <c r="T107" s="33" t="e">
        <f t="shared" si="18"/>
        <v>#DIV/0!</v>
      </c>
      <c r="U107" s="7" t="e">
        <f t="shared" si="19"/>
        <v>#DIV/0!</v>
      </c>
      <c r="V107" s="7">
        <f>VLOOKUP(A107,[1]TDSheet!$A:$X,24,0)</f>
        <v>0</v>
      </c>
      <c r="W107" s="7">
        <f>VLOOKUP(A107,[1]TDSheet!$A:$Y,25,0)</f>
        <v>0.2</v>
      </c>
      <c r="X107" s="7">
        <f>VLOOKUP(A107,[1]TDSheet!$A:$N,14,0)</f>
        <v>0</v>
      </c>
      <c r="Z107" s="7">
        <f t="shared" si="20"/>
        <v>0</v>
      </c>
      <c r="AA107" s="7">
        <f t="shared" si="21"/>
        <v>0</v>
      </c>
    </row>
    <row r="108" spans="1:27" ht="21.95" customHeight="1" x14ac:dyDescent="0.2">
      <c r="A108" s="12" t="s">
        <v>112</v>
      </c>
      <c r="B108" s="12" t="s">
        <v>15</v>
      </c>
      <c r="C108" s="21"/>
      <c r="D108" s="5">
        <v>78</v>
      </c>
      <c r="E108" s="5"/>
      <c r="F108" s="5">
        <v>33</v>
      </c>
      <c r="G108" s="5">
        <v>45</v>
      </c>
      <c r="H108" s="24">
        <f>VLOOKUP(A108,[1]TDSheet!$A:$H,8,0)</f>
        <v>0.35</v>
      </c>
      <c r="I108" s="7">
        <f>VLOOKUP(A108,[1]TDSheet!$A:$I,9,0)</f>
        <v>40</v>
      </c>
      <c r="J108" s="7">
        <f>VLOOKUP(A108,[2]Луганск!$A:$E,4,0)</f>
        <v>34</v>
      </c>
      <c r="K108" s="7">
        <f t="shared" si="15"/>
        <v>-1</v>
      </c>
      <c r="N108" s="7">
        <f t="shared" si="16"/>
        <v>6.6</v>
      </c>
      <c r="O108" s="30">
        <f>11*N108-M108-L108-G108</f>
        <v>27.599999999999994</v>
      </c>
      <c r="P108" s="37">
        <v>20</v>
      </c>
      <c r="Q108" s="37"/>
      <c r="R108" s="32"/>
      <c r="T108" s="33">
        <f t="shared" si="18"/>
        <v>9.8484848484848495</v>
      </c>
      <c r="U108" s="7">
        <f t="shared" si="19"/>
        <v>6.8181818181818183</v>
      </c>
      <c r="V108" s="7">
        <f>VLOOKUP(A108,[1]TDSheet!$A:$X,24,0)</f>
        <v>0</v>
      </c>
      <c r="W108" s="7">
        <f>VLOOKUP(A108,[1]TDSheet!$A:$Y,25,0)</f>
        <v>0</v>
      </c>
      <c r="X108" s="7">
        <f>VLOOKUP(A108,[1]TDSheet!$A:$N,14,0)</f>
        <v>0</v>
      </c>
      <c r="Z108" s="7">
        <f t="shared" si="20"/>
        <v>7</v>
      </c>
      <c r="AA108" s="7">
        <f t="shared" si="21"/>
        <v>0</v>
      </c>
    </row>
    <row r="109" spans="1:27" ht="11.1" customHeight="1" x14ac:dyDescent="0.2">
      <c r="A109" s="12" t="s">
        <v>113</v>
      </c>
      <c r="B109" s="12" t="s">
        <v>15</v>
      </c>
      <c r="C109" s="21"/>
      <c r="D109" s="5">
        <v>30</v>
      </c>
      <c r="E109" s="5"/>
      <c r="F109" s="5">
        <v>30</v>
      </c>
      <c r="G109" s="5"/>
      <c r="H109" s="24">
        <f>VLOOKUP(A109,[1]TDSheet!$A:$H,8,0)</f>
        <v>0.35</v>
      </c>
      <c r="I109" s="7">
        <f>VLOOKUP(A109,[1]TDSheet!$A:$I,9,0)</f>
        <v>45</v>
      </c>
      <c r="J109" s="7">
        <f>VLOOKUP(A109,[2]Луганск!$A:$E,4,0)</f>
        <v>31</v>
      </c>
      <c r="K109" s="7">
        <f t="shared" si="15"/>
        <v>-1</v>
      </c>
      <c r="N109" s="7">
        <f t="shared" si="16"/>
        <v>6</v>
      </c>
      <c r="O109" s="30">
        <f>7*N109-M109-L109-G109</f>
        <v>42</v>
      </c>
      <c r="P109" s="37">
        <v>30</v>
      </c>
      <c r="Q109" s="37"/>
      <c r="R109" s="32"/>
      <c r="T109" s="33">
        <f t="shared" si="18"/>
        <v>5</v>
      </c>
      <c r="U109" s="7">
        <f t="shared" si="19"/>
        <v>0</v>
      </c>
      <c r="V109" s="7">
        <f>VLOOKUP(A109,[1]TDSheet!$A:$X,24,0)</f>
        <v>0</v>
      </c>
      <c r="W109" s="7">
        <f>VLOOKUP(A109,[1]TDSheet!$A:$Y,25,0)</f>
        <v>0</v>
      </c>
      <c r="X109" s="7">
        <f>VLOOKUP(A109,[1]TDSheet!$A:$N,14,0)</f>
        <v>0</v>
      </c>
      <c r="Z109" s="7">
        <f t="shared" si="20"/>
        <v>10.5</v>
      </c>
      <c r="AA109" s="7">
        <f t="shared" si="21"/>
        <v>0</v>
      </c>
    </row>
    <row r="110" spans="1:27" ht="21.95" customHeight="1" x14ac:dyDescent="0.2">
      <c r="A110" s="12" t="s">
        <v>114</v>
      </c>
      <c r="B110" s="12" t="s">
        <v>15</v>
      </c>
      <c r="C110" s="21"/>
      <c r="D110" s="5">
        <v>180</v>
      </c>
      <c r="E110" s="5"/>
      <c r="F110" s="5"/>
      <c r="G110" s="5">
        <v>180</v>
      </c>
      <c r="H110" s="24">
        <f>VLOOKUP(A110,[1]TDSheet!$A:$H,8,0)</f>
        <v>0.13</v>
      </c>
      <c r="I110" s="7">
        <f>VLOOKUP(A110,[1]TDSheet!$A:$I,9,0)</f>
        <v>150</v>
      </c>
      <c r="J110" s="7">
        <f>VLOOKUP(A110,[2]Луганск!$A:$E,4,0)</f>
        <v>10</v>
      </c>
      <c r="K110" s="7">
        <f t="shared" si="15"/>
        <v>-10</v>
      </c>
      <c r="N110" s="7">
        <f t="shared" si="16"/>
        <v>0</v>
      </c>
      <c r="O110" s="30"/>
      <c r="P110" s="37"/>
      <c r="Q110" s="37"/>
      <c r="R110" s="32"/>
      <c r="T110" s="33" t="e">
        <f t="shared" si="18"/>
        <v>#DIV/0!</v>
      </c>
      <c r="U110" s="7" t="e">
        <f t="shared" si="19"/>
        <v>#DIV/0!</v>
      </c>
      <c r="V110" s="7">
        <f>VLOOKUP(A110,[1]TDSheet!$A:$X,24,0)</f>
        <v>0</v>
      </c>
      <c r="W110" s="7">
        <f>VLOOKUP(A110,[1]TDSheet!$A:$Y,25,0)</f>
        <v>0</v>
      </c>
      <c r="X110" s="7">
        <f>VLOOKUP(A110,[1]TDSheet!$A:$N,14,0)</f>
        <v>0</v>
      </c>
      <c r="Y110" s="28" t="s">
        <v>132</v>
      </c>
      <c r="Z110" s="7">
        <f t="shared" si="20"/>
        <v>0</v>
      </c>
      <c r="AA110" s="7">
        <f t="shared" si="21"/>
        <v>0</v>
      </c>
    </row>
  </sheetData>
  <autoFilter ref="A3:Z110" xr:uid="{00000000-0009-0000-0000-000000000000}"/>
  <mergeCells count="2">
    <mergeCell ref="L4:M4"/>
    <mergeCell ref="P4:Q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2023-12-26T07:10:04Z</dcterms:modified>
</cp:coreProperties>
</file>