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2,23\21,12,23 ЗПФ\"/>
    </mc:Choice>
  </mc:AlternateContent>
  <xr:revisionPtr revIDLastSave="0" documentId="13_ncr:1_{912872A6-4EA3-4B2C-ACEA-5AFBCEC24A9A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TDSheet!$A$3:$Z$52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6" i="1"/>
  <c r="J13" i="1"/>
  <c r="J15" i="1"/>
  <c r="J38" i="1"/>
  <c r="J43" i="1"/>
  <c r="J51" i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4" i="1"/>
  <c r="J14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9" i="1"/>
  <c r="J39" i="1" s="1"/>
  <c r="I40" i="1"/>
  <c r="J40" i="1" s="1"/>
  <c r="I41" i="1"/>
  <c r="J41" i="1" s="1"/>
  <c r="I42" i="1"/>
  <c r="J42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2" i="1"/>
  <c r="J52" i="1" s="1"/>
  <c r="I6" i="1"/>
  <c r="J6" i="1" s="1"/>
  <c r="S7" i="1"/>
  <c r="T7" i="1"/>
  <c r="U7" i="1"/>
  <c r="X7" i="1"/>
  <c r="S8" i="1"/>
  <c r="T8" i="1"/>
  <c r="U8" i="1"/>
  <c r="X8" i="1"/>
  <c r="S9" i="1"/>
  <c r="T9" i="1"/>
  <c r="U9" i="1"/>
  <c r="X9" i="1"/>
  <c r="S10" i="1"/>
  <c r="T10" i="1"/>
  <c r="U10" i="1"/>
  <c r="X10" i="1"/>
  <c r="S11" i="1"/>
  <c r="T11" i="1"/>
  <c r="U11" i="1"/>
  <c r="X11" i="1"/>
  <c r="S12" i="1"/>
  <c r="T12" i="1"/>
  <c r="U12" i="1"/>
  <c r="X12" i="1"/>
  <c r="S13" i="1"/>
  <c r="T13" i="1"/>
  <c r="U13" i="1"/>
  <c r="X13" i="1"/>
  <c r="S14" i="1"/>
  <c r="T14" i="1"/>
  <c r="U14" i="1"/>
  <c r="X14" i="1"/>
  <c r="S15" i="1"/>
  <c r="T15" i="1"/>
  <c r="U15" i="1"/>
  <c r="X15" i="1"/>
  <c r="S16" i="1"/>
  <c r="T16" i="1"/>
  <c r="U16" i="1"/>
  <c r="X16" i="1"/>
  <c r="S17" i="1"/>
  <c r="T17" i="1"/>
  <c r="U17" i="1"/>
  <c r="X17" i="1"/>
  <c r="S18" i="1"/>
  <c r="T18" i="1"/>
  <c r="U18" i="1"/>
  <c r="X18" i="1"/>
  <c r="S19" i="1"/>
  <c r="T19" i="1"/>
  <c r="U19" i="1"/>
  <c r="X19" i="1"/>
  <c r="S20" i="1"/>
  <c r="T20" i="1"/>
  <c r="U20" i="1"/>
  <c r="X20" i="1"/>
  <c r="S21" i="1"/>
  <c r="T21" i="1"/>
  <c r="U21" i="1"/>
  <c r="X21" i="1"/>
  <c r="S22" i="1"/>
  <c r="T22" i="1"/>
  <c r="U22" i="1"/>
  <c r="X22" i="1"/>
  <c r="S23" i="1"/>
  <c r="T23" i="1"/>
  <c r="U23" i="1"/>
  <c r="X23" i="1"/>
  <c r="S24" i="1"/>
  <c r="T24" i="1"/>
  <c r="U24" i="1"/>
  <c r="X24" i="1"/>
  <c r="S25" i="1"/>
  <c r="T25" i="1"/>
  <c r="U25" i="1"/>
  <c r="X25" i="1"/>
  <c r="S26" i="1"/>
  <c r="T26" i="1"/>
  <c r="U26" i="1"/>
  <c r="X26" i="1"/>
  <c r="S27" i="1"/>
  <c r="T27" i="1"/>
  <c r="U27" i="1"/>
  <c r="X27" i="1"/>
  <c r="S28" i="1"/>
  <c r="T28" i="1"/>
  <c r="U28" i="1"/>
  <c r="X28" i="1"/>
  <c r="S29" i="1"/>
  <c r="T29" i="1"/>
  <c r="U29" i="1"/>
  <c r="X29" i="1"/>
  <c r="S30" i="1"/>
  <c r="T30" i="1"/>
  <c r="U30" i="1"/>
  <c r="X30" i="1"/>
  <c r="S31" i="1"/>
  <c r="T31" i="1"/>
  <c r="U31" i="1"/>
  <c r="X31" i="1"/>
  <c r="S32" i="1"/>
  <c r="T32" i="1"/>
  <c r="U32" i="1"/>
  <c r="X32" i="1"/>
  <c r="S33" i="1"/>
  <c r="T33" i="1"/>
  <c r="U33" i="1"/>
  <c r="X33" i="1"/>
  <c r="S34" i="1"/>
  <c r="T34" i="1"/>
  <c r="U34" i="1"/>
  <c r="X34" i="1"/>
  <c r="S35" i="1"/>
  <c r="T35" i="1"/>
  <c r="U35" i="1"/>
  <c r="X35" i="1"/>
  <c r="S36" i="1"/>
  <c r="T36" i="1"/>
  <c r="U36" i="1"/>
  <c r="X36" i="1"/>
  <c r="S37" i="1"/>
  <c r="T37" i="1"/>
  <c r="U37" i="1"/>
  <c r="X37" i="1"/>
  <c r="S38" i="1"/>
  <c r="T38" i="1"/>
  <c r="U38" i="1"/>
  <c r="X38" i="1"/>
  <c r="S39" i="1"/>
  <c r="T39" i="1"/>
  <c r="U39" i="1"/>
  <c r="X39" i="1"/>
  <c r="S40" i="1"/>
  <c r="T40" i="1"/>
  <c r="U40" i="1"/>
  <c r="X40" i="1"/>
  <c r="S41" i="1"/>
  <c r="T41" i="1"/>
  <c r="U41" i="1"/>
  <c r="X41" i="1"/>
  <c r="S42" i="1"/>
  <c r="T42" i="1"/>
  <c r="U42" i="1"/>
  <c r="X42" i="1"/>
  <c r="S43" i="1"/>
  <c r="T43" i="1"/>
  <c r="U43" i="1"/>
  <c r="X43" i="1"/>
  <c r="S44" i="1"/>
  <c r="T44" i="1"/>
  <c r="U44" i="1"/>
  <c r="X44" i="1"/>
  <c r="S45" i="1"/>
  <c r="T45" i="1"/>
  <c r="U45" i="1"/>
  <c r="X45" i="1"/>
  <c r="S46" i="1"/>
  <c r="T46" i="1"/>
  <c r="U46" i="1"/>
  <c r="X46" i="1"/>
  <c r="S47" i="1"/>
  <c r="T47" i="1"/>
  <c r="U47" i="1"/>
  <c r="X47" i="1"/>
  <c r="S48" i="1"/>
  <c r="T48" i="1"/>
  <c r="U48" i="1"/>
  <c r="X48" i="1"/>
  <c r="S49" i="1"/>
  <c r="T49" i="1"/>
  <c r="U49" i="1"/>
  <c r="X49" i="1"/>
  <c r="S50" i="1"/>
  <c r="T50" i="1"/>
  <c r="U50" i="1"/>
  <c r="X50" i="1"/>
  <c r="S51" i="1"/>
  <c r="T51" i="1"/>
  <c r="U51" i="1"/>
  <c r="X51" i="1"/>
  <c r="S52" i="1"/>
  <c r="T52" i="1"/>
  <c r="U52" i="1"/>
  <c r="X52" i="1"/>
  <c r="X6" i="1"/>
  <c r="U6" i="1"/>
  <c r="T6" i="1"/>
  <c r="S6" i="1"/>
  <c r="H7" i="1"/>
  <c r="H8" i="1"/>
  <c r="H9" i="1"/>
  <c r="H10" i="1"/>
  <c r="H11" i="1"/>
  <c r="H12" i="1"/>
  <c r="H13" i="1"/>
  <c r="W13" i="1" s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W43" i="1" s="1"/>
  <c r="H44" i="1"/>
  <c r="H45" i="1"/>
  <c r="H46" i="1"/>
  <c r="H47" i="1"/>
  <c r="H48" i="1"/>
  <c r="H49" i="1"/>
  <c r="H50" i="1"/>
  <c r="H51" i="1"/>
  <c r="H52" i="1"/>
  <c r="H6" i="1"/>
  <c r="C7" i="1"/>
  <c r="C8" i="1"/>
  <c r="C22" i="1"/>
  <c r="C27" i="1"/>
  <c r="C28" i="1"/>
  <c r="C31" i="1"/>
  <c r="C33" i="1"/>
  <c r="C34" i="1"/>
  <c r="C47" i="1"/>
  <c r="C48" i="1"/>
  <c r="G5" i="1"/>
  <c r="F5" i="1"/>
  <c r="O5" i="1"/>
  <c r="K5" i="1"/>
  <c r="W52" i="1" l="1"/>
  <c r="W46" i="1"/>
  <c r="W40" i="1"/>
  <c r="W38" i="1"/>
  <c r="W34" i="1"/>
  <c r="W16" i="1"/>
  <c r="W10" i="1"/>
  <c r="Z52" i="1"/>
  <c r="Z51" i="1"/>
  <c r="Z50" i="1"/>
  <c r="L48" i="1"/>
  <c r="Z48" i="1"/>
  <c r="L47" i="1"/>
  <c r="Z47" i="1"/>
  <c r="L45" i="1"/>
  <c r="Z45" i="1"/>
  <c r="L44" i="1"/>
  <c r="Z44" i="1"/>
  <c r="Z43" i="1"/>
  <c r="L42" i="1"/>
  <c r="Z42" i="1"/>
  <c r="L41" i="1"/>
  <c r="Z41" i="1"/>
  <c r="Z40" i="1"/>
  <c r="L37" i="1"/>
  <c r="Z37" i="1"/>
  <c r="L36" i="1"/>
  <c r="Z36" i="1"/>
  <c r="L35" i="1"/>
  <c r="Z35" i="1"/>
  <c r="Z33" i="1"/>
  <c r="L32" i="1"/>
  <c r="Z32" i="1"/>
  <c r="L31" i="1"/>
  <c r="Z31" i="1"/>
  <c r="L30" i="1"/>
  <c r="Z30" i="1"/>
  <c r="Z28" i="1"/>
  <c r="L27" i="1"/>
  <c r="Z27" i="1"/>
  <c r="L26" i="1"/>
  <c r="Z26" i="1"/>
  <c r="Z25" i="1"/>
  <c r="L24" i="1"/>
  <c r="Z24" i="1"/>
  <c r="L23" i="1"/>
  <c r="Z23" i="1"/>
  <c r="L22" i="1"/>
  <c r="Z22" i="1"/>
  <c r="L21" i="1"/>
  <c r="Z21" i="1"/>
  <c r="L20" i="1"/>
  <c r="Z20" i="1"/>
  <c r="L18" i="1"/>
  <c r="Z18" i="1"/>
  <c r="Z17" i="1"/>
  <c r="Z16" i="1"/>
  <c r="L14" i="1"/>
  <c r="Z14" i="1"/>
  <c r="L12" i="1"/>
  <c r="Z12" i="1"/>
  <c r="L11" i="1"/>
  <c r="Z11" i="1"/>
  <c r="L9" i="1"/>
  <c r="Z9" i="1"/>
  <c r="L8" i="1"/>
  <c r="Z8" i="1"/>
  <c r="L7" i="1"/>
  <c r="Z7" i="1"/>
  <c r="W51" i="1"/>
  <c r="W49" i="1"/>
  <c r="W39" i="1"/>
  <c r="W29" i="1"/>
  <c r="W25" i="1"/>
  <c r="W19" i="1"/>
  <c r="W17" i="1"/>
  <c r="W15" i="1"/>
  <c r="L6" i="1"/>
  <c r="Z6" i="1"/>
  <c r="L52" i="1"/>
  <c r="R52" i="1" s="1"/>
  <c r="L51" i="1"/>
  <c r="Q51" i="1" s="1"/>
  <c r="L50" i="1"/>
  <c r="R50" i="1" s="1"/>
  <c r="L49" i="1"/>
  <c r="Q49" i="1" s="1"/>
  <c r="Y49" i="1"/>
  <c r="Z49" i="1" s="1"/>
  <c r="L46" i="1"/>
  <c r="R46" i="1" s="1"/>
  <c r="Y46" i="1"/>
  <c r="Z46" i="1" s="1"/>
  <c r="L43" i="1"/>
  <c r="R43" i="1" s="1"/>
  <c r="L40" i="1"/>
  <c r="R40" i="1" s="1"/>
  <c r="L39" i="1"/>
  <c r="R39" i="1" s="1"/>
  <c r="Y39" i="1"/>
  <c r="Z39" i="1" s="1"/>
  <c r="L38" i="1"/>
  <c r="R38" i="1" s="1"/>
  <c r="Y38" i="1"/>
  <c r="Z38" i="1" s="1"/>
  <c r="L34" i="1"/>
  <c r="R34" i="1" s="1"/>
  <c r="Y34" i="1"/>
  <c r="Z34" i="1" s="1"/>
  <c r="L33" i="1"/>
  <c r="R33" i="1" s="1"/>
  <c r="L29" i="1"/>
  <c r="Q29" i="1" s="1"/>
  <c r="Y29" i="1"/>
  <c r="Z29" i="1" s="1"/>
  <c r="L28" i="1"/>
  <c r="R28" i="1" s="1"/>
  <c r="L25" i="1"/>
  <c r="Q25" i="1" s="1"/>
  <c r="L19" i="1"/>
  <c r="R19" i="1" s="1"/>
  <c r="Y19" i="1"/>
  <c r="Z19" i="1" s="1"/>
  <c r="L17" i="1"/>
  <c r="Q17" i="1" s="1"/>
  <c r="L16" i="1"/>
  <c r="Q16" i="1" s="1"/>
  <c r="L15" i="1"/>
  <c r="Q15" i="1" s="1"/>
  <c r="Y15" i="1"/>
  <c r="Z15" i="1" s="1"/>
  <c r="L13" i="1"/>
  <c r="R13" i="1" s="1"/>
  <c r="Y13" i="1"/>
  <c r="Z13" i="1" s="1"/>
  <c r="L10" i="1"/>
  <c r="R10" i="1" s="1"/>
  <c r="Y10" i="1"/>
  <c r="Z10" i="1" s="1"/>
  <c r="N24" i="1"/>
  <c r="N12" i="1"/>
  <c r="W12" i="1" s="1"/>
  <c r="N6" i="1"/>
  <c r="N31" i="1"/>
  <c r="N21" i="1"/>
  <c r="W50" i="1"/>
  <c r="N48" i="1"/>
  <c r="N44" i="1"/>
  <c r="Q44" i="1" s="1"/>
  <c r="N42" i="1"/>
  <c r="N36" i="1"/>
  <c r="N32" i="1"/>
  <c r="N26" i="1"/>
  <c r="N22" i="1"/>
  <c r="N20" i="1"/>
  <c r="W20" i="1" s="1"/>
  <c r="N18" i="1"/>
  <c r="N14" i="1"/>
  <c r="N8" i="1"/>
  <c r="N47" i="1"/>
  <c r="Q47" i="1" s="1"/>
  <c r="N45" i="1"/>
  <c r="N41" i="1"/>
  <c r="N37" i="1"/>
  <c r="N35" i="1"/>
  <c r="W35" i="1" s="1"/>
  <c r="N27" i="1"/>
  <c r="N23" i="1"/>
  <c r="N11" i="1"/>
  <c r="N9" i="1"/>
  <c r="N7" i="1"/>
  <c r="W41" i="1"/>
  <c r="W27" i="1"/>
  <c r="N30" i="1"/>
  <c r="W30" i="1" s="1"/>
  <c r="W6" i="1"/>
  <c r="W33" i="1"/>
  <c r="W21" i="1"/>
  <c r="W7" i="1"/>
  <c r="W42" i="1"/>
  <c r="W36" i="1"/>
  <c r="W32" i="1"/>
  <c r="W28" i="1"/>
  <c r="Q11" i="1"/>
  <c r="R51" i="1"/>
  <c r="R49" i="1"/>
  <c r="R47" i="1"/>
  <c r="R45" i="1"/>
  <c r="R44" i="1"/>
  <c r="R42" i="1"/>
  <c r="Q40" i="1"/>
  <c r="R37" i="1"/>
  <c r="R31" i="1"/>
  <c r="R27" i="1"/>
  <c r="R24" i="1"/>
  <c r="R22" i="1"/>
  <c r="R21" i="1"/>
  <c r="R20" i="1"/>
  <c r="R18" i="1"/>
  <c r="R17" i="1"/>
  <c r="R15" i="1"/>
  <c r="R14" i="1"/>
  <c r="Q13" i="1"/>
  <c r="R12" i="1"/>
  <c r="R11" i="1"/>
  <c r="Q10" i="1"/>
  <c r="R9" i="1"/>
  <c r="R8" i="1"/>
  <c r="R7" i="1"/>
  <c r="Q52" i="1"/>
  <c r="R48" i="1"/>
  <c r="Q46" i="1"/>
  <c r="R41" i="1"/>
  <c r="R36" i="1"/>
  <c r="R35" i="1"/>
  <c r="R32" i="1"/>
  <c r="Q32" i="1"/>
  <c r="R30" i="1"/>
  <c r="Q28" i="1"/>
  <c r="R26" i="1"/>
  <c r="R23" i="1"/>
  <c r="Q19" i="1"/>
  <c r="R6" i="1"/>
  <c r="J5" i="1"/>
  <c r="M5" i="1"/>
  <c r="U5" i="1"/>
  <c r="I5" i="1"/>
  <c r="S5" i="1"/>
  <c r="T5" i="1"/>
  <c r="Z5" i="1" l="1"/>
  <c r="L5" i="1"/>
  <c r="R25" i="1"/>
  <c r="Q39" i="1"/>
  <c r="Q43" i="1"/>
  <c r="Q20" i="1"/>
  <c r="Q30" i="1"/>
  <c r="Q34" i="1"/>
  <c r="Q41" i="1"/>
  <c r="Q9" i="1"/>
  <c r="R16" i="1"/>
  <c r="R29" i="1"/>
  <c r="Q38" i="1"/>
  <c r="Q23" i="1"/>
  <c r="W14" i="1"/>
  <c r="W26" i="1"/>
  <c r="W9" i="1"/>
  <c r="W47" i="1"/>
  <c r="W31" i="1"/>
  <c r="W23" i="1"/>
  <c r="W11" i="1"/>
  <c r="Q27" i="1"/>
  <c r="W37" i="1"/>
  <c r="W45" i="1"/>
  <c r="Q18" i="1"/>
  <c r="Q22" i="1"/>
  <c r="Q21" i="1"/>
  <c r="W8" i="1"/>
  <c r="W18" i="1"/>
  <c r="W22" i="1"/>
  <c r="W48" i="1"/>
  <c r="W24" i="1"/>
  <c r="Q36" i="1"/>
  <c r="Y5" i="1"/>
  <c r="W44" i="1"/>
  <c r="Q24" i="1"/>
  <c r="Q31" i="1"/>
  <c r="Q45" i="1"/>
  <c r="Q8" i="1"/>
  <c r="Q48" i="1"/>
  <c r="Q35" i="1"/>
  <c r="Q7" i="1"/>
  <c r="Q50" i="1"/>
  <c r="Q12" i="1"/>
  <c r="Q37" i="1"/>
  <c r="Q42" i="1"/>
  <c r="Q14" i="1"/>
  <c r="Q26" i="1"/>
  <c r="Q33" i="1"/>
  <c r="N5" i="1"/>
  <c r="Q6" i="1"/>
  <c r="W5" i="1" l="1"/>
</calcChain>
</file>

<file path=xl/sharedStrings.xml><?xml version="1.0" encoding="utf-8"?>
<sst xmlns="http://schemas.openxmlformats.org/spreadsheetml/2006/main" count="124" uniqueCount="76">
  <si>
    <t>Период: 14.12.2023 - 21.12.2023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</si>
  <si>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</si>
  <si>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</si>
  <si>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</si>
  <si>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</si>
  <si>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</si>
  <si>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</si>
  <si>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</si>
  <si>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</si>
  <si>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шт</t>
  </si>
  <si>
    <t>БОНУС_Пельмени Бульмени со сливочным маслом Горячая штучка 0,9 кг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</si>
  <si>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</si>
  <si>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</si>
  <si>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</si>
  <si>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</si>
  <si>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вишней. Жареные с начинкой.ВЕС  ПОКОМ</t>
  </si>
  <si>
    <t>кг</t>
  </si>
  <si>
    <t>ЖАР-мени ТМ Зареченские ТС Зареченские продукты.   Поком</t>
  </si>
  <si>
    <t>Круггетсы с сырным соусом ТМ Горячая штучка 0,25 кг зам  ПОКОМ</t>
  </si>
  <si>
    <t>Круггетсы с сырным соусом Хорека Весовые Пакет 3 кг Горячая штучка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</si>
  <si>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</si>
  <si>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</si>
  <si>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Круггетсы сочные Хорека Весовые Пакет 3 кг Горячая штучка  Поком</t>
  </si>
  <si>
    <t>Мини-сосиски в тесте "Фрайпики" 1,8кг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</si>
  <si>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</si>
  <si>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</si>
  <si>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из печи 0,25кг ТМ Вязанка ТС Няняггетсы Сливушки замор.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</si>
  <si>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</si>
  <si>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</si>
  <si>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</si>
  <si>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 ТС Зареченские продукты. Поком</t>
  </si>
  <si>
    <t>Пекерсы с индейкой в сливочном соусе ТМ Горячая штучка 0,25 кг зам 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</si>
  <si>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</si>
  <si>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</si>
  <si>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</si>
  <si>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</si>
  <si>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</si>
  <si>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</si>
  <si>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</si>
  <si>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</si>
  <si>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</si>
  <si>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</si>
  <si>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</si>
  <si>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</si>
  <si>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Сосиски Оригинальные заморож. ТМ Стародворье в вак 0,33 кг  Поком</t>
  </si>
  <si>
    <t>Фрай-пицца с ветчиной и грибами 3,0 кг. ВЕС.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</si>
  <si>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</si>
  <si>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</si>
  <si>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Зареченские ТС Зареченские продукты. 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</si>
  <si>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</si>
  <si>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</si>
  <si>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</si>
  <si>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с мясом Базовый ассортимент Фикс.вес 0,48 Лоток Горячая штучка ХХЛ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</si>
  <si>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</si>
  <si>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</si>
  <si>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</si>
  <si>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</si>
  <si>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</si>
  <si>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</si>
  <si>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</si>
  <si>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</si>
  <si>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</si>
  <si>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</si>
  <si>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</si>
  <si>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</si>
  <si>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ср 23,11</t>
  </si>
  <si>
    <t>ср 07,12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</si>
  <si>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</si>
  <si>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</si>
  <si>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</si>
  <si>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</si>
  <si>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</si>
  <si>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</si>
  <si>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</si>
  <si>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ср 14,12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</si>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</sst>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8"/>
      <name val="Arial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hair">
        <color indexed="28"/>
      </left>
      <right/>
      <top style="hair">
        <color indexed="28"/>
      </top>
      <bottom/>
      <diagonal/>
    </border>
    <border>
      <left/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2" xfId="0" applyNumberFormat="1" applyFont="1" applyFill="1" applyBorder="1" applyAlignment="1">
      <alignment horizontal="left" vertical="top"/>
    </xf>
    <xf numFmtId="164" fontId="1" fillId="2" borderId="4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1" fillId="2" borderId="3" xfId="0" applyNumberFormat="1" applyFont="1" applyFill="1" applyBorder="1" applyAlignment="1">
      <alignment horizontal="left" vertical="top"/>
    </xf>
    <xf numFmtId="164" fontId="0" fillId="0" borderId="4" xfId="0" applyNumberFormat="1" applyBorder="1" applyAlignment="1">
      <alignment horizontal="left" vertical="top"/>
    </xf>
    <xf numFmtId="164" fontId="0" fillId="0" borderId="4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3" borderId="0" xfId="0" applyNumberFormat="1" applyFont="1" applyFill="1"/>
    <xf numFmtId="164" fontId="2" fillId="4" borderId="0" xfId="0" applyNumberFormat="1" applyFont="1" applyFill="1"/>
    <xf numFmtId="164" fontId="3" fillId="0" borderId="0" xfId="0" applyNumberFormat="1" applyFont="1"/>
    <xf numFmtId="165" fontId="0" fillId="0" borderId="0" xfId="0" applyNumberFormat="1"/>
    <xf numFmtId="164" fontId="2" fillId="0" borderId="0" xfId="0" applyNumberFormat="1" applyFont="1"/>
    <xf numFmtId="164" fontId="3" fillId="0" borderId="0" xfId="0" applyNumberFormat="1" applyFont="1" applyAlignment="1">
      <alignment wrapText="1"/>
    </xf>
    <xf numFmtId="164" fontId="4" fillId="5" borderId="5" xfId="0" applyNumberFormat="1" applyFont="1" applyFill="1" applyBorder="1" applyAlignment="1">
      <alignment horizontal="right" vertical="top"/>
    </xf>
    <xf numFmtId="164" fontId="4" fillId="5" borderId="6" xfId="0" applyNumberFormat="1" applyFont="1" applyFill="1" applyBorder="1" applyAlignment="1">
      <alignment horizontal="right" vertical="top"/>
    </xf>
    <xf numFmtId="164" fontId="4" fillId="5" borderId="0" xfId="0" applyNumberFormat="1" applyFont="1" applyFill="1" applyAlignment="1">
      <alignment horizontal="right" vertical="top"/>
    </xf>
    <xf numFmtId="164" fontId="4" fillId="5" borderId="7" xfId="0" applyNumberFormat="1" applyFont="1" applyFill="1" applyBorder="1" applyAlignment="1">
      <alignment horizontal="right" vertical="top"/>
    </xf>
    <xf numFmtId="165" fontId="4" fillId="5" borderId="5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5" fillId="2" borderId="4" xfId="0" applyNumberFormat="1" applyFont="1" applyFill="1" applyBorder="1" applyAlignment="1">
      <alignment horizontal="left" vertical="top"/>
    </xf>
    <xf numFmtId="164" fontId="0" fillId="6" borderId="4" xfId="0" applyNumberFormat="1" applyFill="1" applyBorder="1" applyAlignment="1">
      <alignment horizontal="left" vertical="top"/>
    </xf>
    <xf numFmtId="164" fontId="0" fillId="0" borderId="8" xfId="0" applyNumberFormat="1" applyBorder="1" applyAlignment="1"/>
    <xf numFmtId="164" fontId="0" fillId="0" borderId="4" xfId="0" applyNumberForma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2,23/14,12,23%20&#1047;&#1055;&#1060;/&#1076;&#1074;%2014,12,23%20&#1073;&#1088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79;&#1072;&#1082;&#1072;&#1079;&#1072;&#1085;&#1086;-&#1086;&#1090;&#1075;&#1088;&#1091;&#1078;&#1077;&#1085;&#1086;%20&#1092;&#1080;&#1083;&#1080;&#1072;&#1083;&#1099;%2015,12,23-21,12,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07.12.2023 - 14.12.2023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</v>
          </cell>
          <cell r="O3" t="str">
            <v xml:space="preserve">ЗАКАЗ </v>
          </cell>
          <cell r="Q3" t="str">
            <v>кон ост</v>
          </cell>
          <cell r="R3" t="str">
            <v>ост без заказа</v>
          </cell>
          <cell r="S3" t="str">
            <v>ср 30,11</v>
          </cell>
          <cell r="T3" t="str">
            <v>ср 23,11</v>
          </cell>
          <cell r="U3" t="str">
            <v>ср 07,12</v>
          </cell>
          <cell r="V3" t="str">
            <v>коментарий</v>
          </cell>
          <cell r="W3" t="str">
            <v>вес</v>
          </cell>
          <cell r="Y3" t="str">
            <v>заказ кор.</v>
          </cell>
        </row>
        <row r="4"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O4" t="str">
            <v>от филиала</v>
          </cell>
          <cell r="P4" t="str">
            <v>комментарий филиала</v>
          </cell>
        </row>
        <row r="5">
          <cell r="F5">
            <v>10316.699999999999</v>
          </cell>
          <cell r="G5">
            <v>21088.400000000001</v>
          </cell>
          <cell r="I5">
            <v>13939.899999999998</v>
          </cell>
          <cell r="J5">
            <v>-3623.2</v>
          </cell>
          <cell r="K5">
            <v>0</v>
          </cell>
          <cell r="L5">
            <v>0</v>
          </cell>
          <cell r="M5">
            <v>2063.34</v>
          </cell>
          <cell r="N5">
            <v>8085.6</v>
          </cell>
          <cell r="O5">
            <v>0</v>
          </cell>
          <cell r="S5">
            <v>1860.3999999999999</v>
          </cell>
          <cell r="T5">
            <v>1763.7800000000002</v>
          </cell>
          <cell r="U5">
            <v>1979.62</v>
          </cell>
          <cell r="W5">
            <v>6533.24</v>
          </cell>
          <cell r="X5" t="str">
            <v>крат кор</v>
          </cell>
          <cell r="Y5">
            <v>1292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240</v>
          </cell>
          <cell r="F6">
            <v>24</v>
          </cell>
          <cell r="G6">
            <v>201</v>
          </cell>
          <cell r="H6">
            <v>0.3</v>
          </cell>
          <cell r="I6">
            <v>43</v>
          </cell>
          <cell r="J6">
            <v>-19</v>
          </cell>
          <cell r="M6">
            <v>4.8</v>
          </cell>
          <cell r="Q6">
            <v>41.875</v>
          </cell>
          <cell r="R6">
            <v>41.875</v>
          </cell>
          <cell r="S6">
            <v>9.6</v>
          </cell>
          <cell r="T6">
            <v>0</v>
          </cell>
          <cell r="U6">
            <v>16.8</v>
          </cell>
          <cell r="W6">
            <v>0</v>
          </cell>
          <cell r="X6">
            <v>12</v>
          </cell>
          <cell r="Y6">
            <v>0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Дек</v>
          </cell>
          <cell r="D7">
            <v>472</v>
          </cell>
          <cell r="E7">
            <v>1227</v>
          </cell>
          <cell r="F7">
            <v>458</v>
          </cell>
          <cell r="G7">
            <v>991</v>
          </cell>
          <cell r="H7">
            <v>0.3</v>
          </cell>
          <cell r="I7">
            <v>576</v>
          </cell>
          <cell r="J7">
            <v>-118</v>
          </cell>
          <cell r="M7">
            <v>91.6</v>
          </cell>
          <cell r="N7">
            <v>120</v>
          </cell>
          <cell r="Q7">
            <v>12.128820960698691</v>
          </cell>
          <cell r="R7">
            <v>10.818777292576421</v>
          </cell>
          <cell r="S7">
            <v>76</v>
          </cell>
          <cell r="T7">
            <v>61.6</v>
          </cell>
          <cell r="U7">
            <v>81.400000000000006</v>
          </cell>
          <cell r="W7">
            <v>36</v>
          </cell>
          <cell r="X7">
            <v>12</v>
          </cell>
          <cell r="Y7">
            <v>10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Дек</v>
          </cell>
          <cell r="D8">
            <v>434</v>
          </cell>
          <cell r="E8">
            <v>1396</v>
          </cell>
          <cell r="F8">
            <v>457</v>
          </cell>
          <cell r="G8">
            <v>1048</v>
          </cell>
          <cell r="H8">
            <v>0.3</v>
          </cell>
          <cell r="I8">
            <v>596</v>
          </cell>
          <cell r="J8">
            <v>-139</v>
          </cell>
          <cell r="M8">
            <v>91.4</v>
          </cell>
          <cell r="N8">
            <v>48</v>
          </cell>
          <cell r="Q8">
            <v>11.991247264770241</v>
          </cell>
          <cell r="R8">
            <v>11.466083150984682</v>
          </cell>
          <cell r="S8">
            <v>87.8</v>
          </cell>
          <cell r="T8">
            <v>91.4</v>
          </cell>
          <cell r="U8">
            <v>91</v>
          </cell>
          <cell r="W8">
            <v>14.399999999999999</v>
          </cell>
          <cell r="X8">
            <v>12</v>
          </cell>
          <cell r="Y8">
            <v>4</v>
          </cell>
        </row>
        <row r="9">
          <cell r="A9" t="str">
            <v>Готовые чебуреки со свининой и говядиной ТМ Горячая штучка ТС Базовый ассортимент 0,36 кг  ПОКОМ</v>
          </cell>
          <cell r="B9" t="str">
            <v>шт</v>
          </cell>
          <cell r="D9">
            <v>143</v>
          </cell>
          <cell r="E9">
            <v>320</v>
          </cell>
          <cell r="F9">
            <v>98</v>
          </cell>
          <cell r="G9">
            <v>256</v>
          </cell>
          <cell r="H9">
            <v>0.36</v>
          </cell>
          <cell r="I9">
            <v>165</v>
          </cell>
          <cell r="J9">
            <v>-67</v>
          </cell>
          <cell r="M9">
            <v>19.600000000000001</v>
          </cell>
          <cell r="Q9">
            <v>13.061224489795917</v>
          </cell>
          <cell r="R9">
            <v>13.061224489795917</v>
          </cell>
          <cell r="S9">
            <v>25.2</v>
          </cell>
          <cell r="T9">
            <v>22.2</v>
          </cell>
          <cell r="U9">
            <v>29.8</v>
          </cell>
          <cell r="W9">
            <v>0</v>
          </cell>
          <cell r="X9">
            <v>10</v>
          </cell>
          <cell r="Y9">
            <v>0</v>
          </cell>
        </row>
        <row r="10">
          <cell r="A10" t="str">
            <v>Жар-ладушки с клубникой и вишней. Жареные с начинкой.ВЕС  ПОКОМ</v>
          </cell>
          <cell r="B10" t="str">
            <v>кг</v>
          </cell>
          <cell r="D10">
            <v>3.7</v>
          </cell>
          <cell r="E10">
            <v>44.4</v>
          </cell>
          <cell r="F10">
            <v>3.7</v>
          </cell>
          <cell r="G10">
            <v>44.4</v>
          </cell>
          <cell r="H10">
            <v>1</v>
          </cell>
          <cell r="I10">
            <v>3.7</v>
          </cell>
          <cell r="J10">
            <v>0</v>
          </cell>
          <cell r="M10">
            <v>0.74</v>
          </cell>
          <cell r="Q10">
            <v>60</v>
          </cell>
          <cell r="R10">
            <v>60</v>
          </cell>
          <cell r="S10">
            <v>0.74</v>
          </cell>
          <cell r="T10">
            <v>0.74</v>
          </cell>
          <cell r="U10">
            <v>0.74</v>
          </cell>
          <cell r="W10">
            <v>0</v>
          </cell>
          <cell r="X10">
            <v>3.7</v>
          </cell>
          <cell r="Y10">
            <v>0</v>
          </cell>
        </row>
        <row r="11">
          <cell r="A11" t="str">
            <v>ЖАР-мени ТМ Зареченские ТС Зареченские продукты.   Поком</v>
          </cell>
          <cell r="B11" t="str">
            <v>кг</v>
          </cell>
          <cell r="D11">
            <v>346.5</v>
          </cell>
          <cell r="E11">
            <v>258</v>
          </cell>
          <cell r="F11">
            <v>154</v>
          </cell>
          <cell r="G11">
            <v>352</v>
          </cell>
          <cell r="H11">
            <v>1</v>
          </cell>
          <cell r="I11">
            <v>209</v>
          </cell>
          <cell r="J11">
            <v>-55</v>
          </cell>
          <cell r="M11">
            <v>30.8</v>
          </cell>
          <cell r="N11">
            <v>50</v>
          </cell>
          <cell r="Q11">
            <v>13.051948051948052</v>
          </cell>
          <cell r="R11">
            <v>11.428571428571429</v>
          </cell>
          <cell r="S11">
            <v>12.1</v>
          </cell>
          <cell r="T11">
            <v>27.5</v>
          </cell>
          <cell r="U11">
            <v>29.6</v>
          </cell>
          <cell r="W11">
            <v>50</v>
          </cell>
          <cell r="X11">
            <v>5.5</v>
          </cell>
          <cell r="Y11">
            <v>9</v>
          </cell>
        </row>
        <row r="12">
          <cell r="A12" t="str">
            <v>Круггетсы с сырным соусом ТМ Горячая штучка 0,25 кг зам  ПОКОМ</v>
          </cell>
          <cell r="B12" t="str">
            <v>шт</v>
          </cell>
          <cell r="E12">
            <v>96</v>
          </cell>
          <cell r="G12">
            <v>96</v>
          </cell>
          <cell r="H12">
            <v>0.25</v>
          </cell>
          <cell r="J12">
            <v>0</v>
          </cell>
          <cell r="M12">
            <v>0</v>
          </cell>
          <cell r="Q12" t="e">
            <v>#DIV/0!</v>
          </cell>
          <cell r="R12" t="e">
            <v>#DIV/0!</v>
          </cell>
          <cell r="S12">
            <v>7.2</v>
          </cell>
          <cell r="T12">
            <v>0</v>
          </cell>
          <cell r="U12">
            <v>0</v>
          </cell>
          <cell r="W12">
            <v>0</v>
          </cell>
          <cell r="X12">
            <v>12</v>
          </cell>
          <cell r="Y12">
            <v>0</v>
          </cell>
        </row>
        <row r="13">
          <cell r="A13" t="str">
            <v>Круггетсы с сырным соусом Хорека Весовые Пакет 3 кг Горячая штучка  Поком</v>
          </cell>
          <cell r="B13" t="str">
            <v>кг</v>
          </cell>
          <cell r="D13">
            <v>30</v>
          </cell>
          <cell r="F13">
            <v>3</v>
          </cell>
          <cell r="H13">
            <v>1</v>
          </cell>
          <cell r="I13">
            <v>27</v>
          </cell>
          <cell r="J13">
            <v>-24</v>
          </cell>
          <cell r="M13">
            <v>0.6</v>
          </cell>
          <cell r="N13">
            <v>40</v>
          </cell>
          <cell r="Q13">
            <v>66.666666666666671</v>
          </cell>
          <cell r="R13">
            <v>0</v>
          </cell>
          <cell r="S13">
            <v>1.2</v>
          </cell>
          <cell r="T13">
            <v>1.2</v>
          </cell>
          <cell r="U13">
            <v>0.6</v>
          </cell>
          <cell r="W13">
            <v>40</v>
          </cell>
          <cell r="X13">
            <v>3</v>
          </cell>
          <cell r="Y13">
            <v>13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D14">
            <v>352</v>
          </cell>
          <cell r="E14">
            <v>640</v>
          </cell>
          <cell r="F14">
            <v>250</v>
          </cell>
          <cell r="G14">
            <v>572</v>
          </cell>
          <cell r="H14">
            <v>0.25</v>
          </cell>
          <cell r="I14">
            <v>317</v>
          </cell>
          <cell r="J14">
            <v>-67</v>
          </cell>
          <cell r="M14">
            <v>50</v>
          </cell>
          <cell r="N14">
            <v>60</v>
          </cell>
          <cell r="Q14">
            <v>12.64</v>
          </cell>
          <cell r="R14">
            <v>11.44</v>
          </cell>
          <cell r="S14">
            <v>47</v>
          </cell>
          <cell r="T14">
            <v>33.4</v>
          </cell>
          <cell r="U14">
            <v>47.2</v>
          </cell>
          <cell r="W14">
            <v>15</v>
          </cell>
          <cell r="X14">
            <v>12</v>
          </cell>
          <cell r="Y14">
            <v>5</v>
          </cell>
        </row>
        <row r="15">
          <cell r="A15" t="str">
            <v>Круггетсы сочные ТМ Горячая штучка ТС Круггетсы 3 кг. Изделия кулинарные рубленые в тесте куриные</v>
          </cell>
          <cell r="B15" t="str">
            <v>кг</v>
          </cell>
          <cell r="E15">
            <v>12</v>
          </cell>
          <cell r="G15">
            <v>24</v>
          </cell>
          <cell r="H15">
            <v>1</v>
          </cell>
          <cell r="J15">
            <v>0</v>
          </cell>
          <cell r="M15">
            <v>0</v>
          </cell>
          <cell r="Q15" t="e">
            <v>#DIV/0!</v>
          </cell>
          <cell r="R15" t="e">
            <v>#DIV/0!</v>
          </cell>
          <cell r="S15">
            <v>0</v>
          </cell>
          <cell r="T15">
            <v>0</v>
          </cell>
          <cell r="U15">
            <v>0</v>
          </cell>
          <cell r="W15">
            <v>0</v>
          </cell>
          <cell r="X15">
            <v>3</v>
          </cell>
          <cell r="Y15">
            <v>0</v>
          </cell>
        </row>
        <row r="16">
          <cell r="A16" t="str">
            <v>Круггетсы сочные Хорека Весовые Пакет 3 кг Горячая штучка  Поком</v>
          </cell>
          <cell r="B16" t="str">
            <v>кг</v>
          </cell>
          <cell r="D16">
            <v>12</v>
          </cell>
          <cell r="G16">
            <v>12</v>
          </cell>
          <cell r="H16">
            <v>0</v>
          </cell>
          <cell r="J16">
            <v>0</v>
          </cell>
          <cell r="M16">
            <v>0</v>
          </cell>
          <cell r="Q16" t="e">
            <v>#DIV/0!</v>
          </cell>
          <cell r="R16" t="e">
            <v>#DIV/0!</v>
          </cell>
          <cell r="S16">
            <v>1.8</v>
          </cell>
          <cell r="T16">
            <v>0</v>
          </cell>
          <cell r="U16">
            <v>0.6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Мини-сосиски в тесте "Фрайпики" 1,8кг ВЕС,  ПОКОМ</v>
          </cell>
          <cell r="B17" t="str">
            <v>кг</v>
          </cell>
          <cell r="D17">
            <v>46.8</v>
          </cell>
          <cell r="E17">
            <v>18</v>
          </cell>
          <cell r="F17">
            <v>3.6</v>
          </cell>
          <cell r="G17">
            <v>55.8</v>
          </cell>
          <cell r="H17">
            <v>0</v>
          </cell>
          <cell r="I17">
            <v>9</v>
          </cell>
          <cell r="J17">
            <v>-5.4</v>
          </cell>
          <cell r="M17">
            <v>0.72</v>
          </cell>
          <cell r="Q17">
            <v>77.5</v>
          </cell>
          <cell r="R17">
            <v>77.5</v>
          </cell>
          <cell r="S17">
            <v>1.46</v>
          </cell>
          <cell r="T17">
            <v>2.16</v>
          </cell>
          <cell r="U17">
            <v>1.44</v>
          </cell>
          <cell r="W17">
            <v>0</v>
          </cell>
          <cell r="X17">
            <v>0</v>
          </cell>
          <cell r="Y17">
            <v>0</v>
          </cell>
        </row>
        <row r="18">
          <cell r="A18" t="str">
            <v>Мини-сосиски в тесте "Фрайпики" 3,7кг ВЕС, ТМ Зареченские  ПОКОМ</v>
          </cell>
          <cell r="B18" t="str">
            <v>кг</v>
          </cell>
          <cell r="D18">
            <v>111</v>
          </cell>
          <cell r="E18">
            <v>214.6</v>
          </cell>
          <cell r="F18">
            <v>114.7</v>
          </cell>
          <cell r="G18">
            <v>129.5</v>
          </cell>
          <cell r="H18">
            <v>1</v>
          </cell>
          <cell r="I18">
            <v>148</v>
          </cell>
          <cell r="J18">
            <v>-33.299999999999997</v>
          </cell>
          <cell r="M18">
            <v>22.94</v>
          </cell>
          <cell r="N18">
            <v>200</v>
          </cell>
          <cell r="Q18">
            <v>14.363557105492589</v>
          </cell>
          <cell r="R18">
            <v>5.6451612903225801</v>
          </cell>
          <cell r="S18">
            <v>24.419999999999998</v>
          </cell>
          <cell r="T18">
            <v>31.060000000000002</v>
          </cell>
          <cell r="U18">
            <v>31.080000000000002</v>
          </cell>
          <cell r="W18">
            <v>200</v>
          </cell>
          <cell r="X18">
            <v>3.7</v>
          </cell>
          <cell r="Y18">
            <v>54</v>
          </cell>
        </row>
        <row r="19">
          <cell r="A19" t="str">
            <v>Мини-сосиски в тесте Фрайпики 1,8кг ВЕС ТМ Зареченские  Поком</v>
          </cell>
          <cell r="B19" t="str">
            <v>кг</v>
          </cell>
          <cell r="E19">
            <v>79.2</v>
          </cell>
          <cell r="F19">
            <v>12.7</v>
          </cell>
          <cell r="G19">
            <v>125.89999999999999</v>
          </cell>
          <cell r="H19">
            <v>1</v>
          </cell>
          <cell r="I19">
            <v>9.1</v>
          </cell>
          <cell r="J19">
            <v>3.5999999999999996</v>
          </cell>
          <cell r="M19">
            <v>2.54</v>
          </cell>
          <cell r="Q19">
            <v>49.566929133858267</v>
          </cell>
          <cell r="R19">
            <v>49.566929133858267</v>
          </cell>
          <cell r="S19">
            <v>0</v>
          </cell>
          <cell r="T19">
            <v>0</v>
          </cell>
          <cell r="U19">
            <v>0</v>
          </cell>
          <cell r="W19">
            <v>0</v>
          </cell>
          <cell r="X19">
            <v>1.8</v>
          </cell>
          <cell r="Y19">
            <v>0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D20">
            <v>552</v>
          </cell>
          <cell r="E20">
            <v>756</v>
          </cell>
          <cell r="F20">
            <v>341</v>
          </cell>
          <cell r="G20">
            <v>750</v>
          </cell>
          <cell r="H20">
            <v>0.25</v>
          </cell>
          <cell r="I20">
            <v>429</v>
          </cell>
          <cell r="J20">
            <v>-88</v>
          </cell>
          <cell r="M20">
            <v>68.2</v>
          </cell>
          <cell r="N20">
            <v>72</v>
          </cell>
          <cell r="Q20">
            <v>12.052785923753666</v>
          </cell>
          <cell r="R20">
            <v>10.997067448680351</v>
          </cell>
          <cell r="S20">
            <v>66.599999999999994</v>
          </cell>
          <cell r="T20">
            <v>58.4</v>
          </cell>
          <cell r="U20">
            <v>75.8</v>
          </cell>
          <cell r="W20">
            <v>18</v>
          </cell>
          <cell r="X20">
            <v>12</v>
          </cell>
          <cell r="Y20">
            <v>6</v>
          </cell>
        </row>
        <row r="21">
          <cell r="A21" t="str">
            <v>Наггетсы Нагетосы Сочная курочка в хруст панир со сметаной и зеленью ТМ Горячая штучка 0,25 ПОКОМ</v>
          </cell>
          <cell r="B21" t="str">
            <v>шт</v>
          </cell>
          <cell r="E21">
            <v>204</v>
          </cell>
          <cell r="F21">
            <v>42</v>
          </cell>
          <cell r="G21">
            <v>144</v>
          </cell>
          <cell r="H21">
            <v>0.25</v>
          </cell>
          <cell r="I21">
            <v>60</v>
          </cell>
          <cell r="J21">
            <v>-18</v>
          </cell>
          <cell r="M21">
            <v>8.4</v>
          </cell>
          <cell r="Q21">
            <v>17.142857142857142</v>
          </cell>
          <cell r="R21">
            <v>17.142857142857142</v>
          </cell>
          <cell r="S21">
            <v>8</v>
          </cell>
          <cell r="T21">
            <v>2</v>
          </cell>
          <cell r="U21">
            <v>14.4</v>
          </cell>
          <cell r="W21">
            <v>0</v>
          </cell>
          <cell r="X21">
            <v>6</v>
          </cell>
          <cell r="Y21">
            <v>0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 t="str">
            <v>Дек</v>
          </cell>
          <cell r="D22">
            <v>157</v>
          </cell>
          <cell r="E22">
            <v>1293</v>
          </cell>
          <cell r="F22">
            <v>412</v>
          </cell>
          <cell r="G22">
            <v>794</v>
          </cell>
          <cell r="H22">
            <v>0.25</v>
          </cell>
          <cell r="I22">
            <v>563</v>
          </cell>
          <cell r="J22">
            <v>-151</v>
          </cell>
          <cell r="M22">
            <v>82.4</v>
          </cell>
          <cell r="N22">
            <v>240</v>
          </cell>
          <cell r="Q22">
            <v>12.548543689320388</v>
          </cell>
          <cell r="R22">
            <v>9.6359223300970864</v>
          </cell>
          <cell r="S22">
            <v>45.6</v>
          </cell>
          <cell r="T22">
            <v>54.4</v>
          </cell>
          <cell r="U22">
            <v>63.6</v>
          </cell>
          <cell r="W22">
            <v>60</v>
          </cell>
          <cell r="X22">
            <v>6</v>
          </cell>
          <cell r="Y22">
            <v>40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D23">
            <v>295</v>
          </cell>
          <cell r="E23">
            <v>1180</v>
          </cell>
          <cell r="F23">
            <v>510</v>
          </cell>
          <cell r="G23">
            <v>657</v>
          </cell>
          <cell r="H23">
            <v>0.25</v>
          </cell>
          <cell r="I23">
            <v>643</v>
          </cell>
          <cell r="J23">
            <v>-133</v>
          </cell>
          <cell r="M23">
            <v>102</v>
          </cell>
          <cell r="N23">
            <v>660</v>
          </cell>
          <cell r="Q23">
            <v>12.911764705882353</v>
          </cell>
          <cell r="R23">
            <v>6.4411764705882355</v>
          </cell>
          <cell r="S23">
            <v>46</v>
          </cell>
          <cell r="T23">
            <v>56.2</v>
          </cell>
          <cell r="U23">
            <v>71.599999999999994</v>
          </cell>
          <cell r="W23">
            <v>165</v>
          </cell>
          <cell r="X23">
            <v>12</v>
          </cell>
          <cell r="Y23">
            <v>55</v>
          </cell>
        </row>
        <row r="24">
          <cell r="A24" t="str">
            <v>Наггетсы Хрустящие ТМ Зареченские ТС Зареченские продукты. Поком</v>
          </cell>
          <cell r="B24" t="str">
            <v>кг</v>
          </cell>
          <cell r="E24">
            <v>372</v>
          </cell>
          <cell r="F24">
            <v>54</v>
          </cell>
          <cell r="G24">
            <v>276</v>
          </cell>
          <cell r="H24">
            <v>1</v>
          </cell>
          <cell r="I24">
            <v>96</v>
          </cell>
          <cell r="J24">
            <v>-42</v>
          </cell>
          <cell r="M24">
            <v>10.8</v>
          </cell>
          <cell r="Q24">
            <v>25.555555555555554</v>
          </cell>
          <cell r="R24">
            <v>25.555555555555554</v>
          </cell>
          <cell r="S24">
            <v>1.4</v>
          </cell>
          <cell r="T24">
            <v>15.6</v>
          </cell>
          <cell r="U24">
            <v>14.4</v>
          </cell>
          <cell r="W24">
            <v>0</v>
          </cell>
          <cell r="X24">
            <v>6</v>
          </cell>
          <cell r="Y24">
            <v>0</v>
          </cell>
        </row>
        <row r="25">
          <cell r="A25" t="str">
            <v>Пекерсы с индейкой в сливочном соусе ТМ Горячая штучка 0,25 кг зам  ПОКОМ</v>
          </cell>
          <cell r="B25" t="str">
            <v>шт</v>
          </cell>
          <cell r="E25">
            <v>26</v>
          </cell>
          <cell r="G25">
            <v>16</v>
          </cell>
          <cell r="H25">
            <v>0</v>
          </cell>
          <cell r="I25">
            <v>10</v>
          </cell>
          <cell r="J25">
            <v>-10</v>
          </cell>
          <cell r="M25">
            <v>0</v>
          </cell>
          <cell r="Q25" t="e">
            <v>#DIV/0!</v>
          </cell>
          <cell r="R25" t="e">
            <v>#DIV/0!</v>
          </cell>
          <cell r="S25">
            <v>0</v>
          </cell>
          <cell r="T25">
            <v>0</v>
          </cell>
          <cell r="U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A26" t="str">
            <v>Пельмени Grandmeni со сливочным маслом Горячая штучка 0,75 кг ПОКОМ</v>
          </cell>
          <cell r="B26" t="str">
            <v>шт</v>
          </cell>
          <cell r="D26">
            <v>54</v>
          </cell>
          <cell r="E26">
            <v>323</v>
          </cell>
          <cell r="F26">
            <v>63</v>
          </cell>
          <cell r="G26">
            <v>232</v>
          </cell>
          <cell r="H26">
            <v>0.75</v>
          </cell>
          <cell r="I26">
            <v>135</v>
          </cell>
          <cell r="J26">
            <v>-72</v>
          </cell>
          <cell r="M26">
            <v>12.6</v>
          </cell>
          <cell r="Q26">
            <v>18.412698412698415</v>
          </cell>
          <cell r="R26">
            <v>18.412698412698415</v>
          </cell>
          <cell r="S26">
            <v>0.8</v>
          </cell>
          <cell r="T26">
            <v>31.8</v>
          </cell>
          <cell r="U26">
            <v>13.8</v>
          </cell>
          <cell r="W26">
            <v>0</v>
          </cell>
          <cell r="X26">
            <v>8</v>
          </cell>
          <cell r="Y26">
            <v>0</v>
          </cell>
        </row>
        <row r="27">
          <cell r="A27" t="str">
            <v>Пельмени Бигбули с мясом, Горячая штучка 0,9кг  ПОКОМ</v>
          </cell>
          <cell r="B27" t="str">
            <v>шт</v>
          </cell>
          <cell r="C27" t="str">
            <v>Дек</v>
          </cell>
          <cell r="D27">
            <v>222</v>
          </cell>
          <cell r="E27">
            <v>408</v>
          </cell>
          <cell r="F27">
            <v>245</v>
          </cell>
          <cell r="G27">
            <v>176</v>
          </cell>
          <cell r="H27">
            <v>0.9</v>
          </cell>
          <cell r="I27">
            <v>408</v>
          </cell>
          <cell r="J27">
            <v>-163</v>
          </cell>
          <cell r="M27">
            <v>49</v>
          </cell>
          <cell r="N27">
            <v>400</v>
          </cell>
          <cell r="Q27">
            <v>11.755102040816327</v>
          </cell>
          <cell r="R27">
            <v>3.5918367346938775</v>
          </cell>
          <cell r="S27">
            <v>23.8</v>
          </cell>
          <cell r="T27">
            <v>48.2</v>
          </cell>
          <cell r="U27">
            <v>40.6</v>
          </cell>
          <cell r="W27">
            <v>360</v>
          </cell>
          <cell r="X27">
            <v>8</v>
          </cell>
          <cell r="Y27">
            <v>50</v>
          </cell>
        </row>
        <row r="28">
          <cell r="A28" t="str">
            <v>Пельмени Бульмени с говядиной и свининой Горячая шт. 0,9 кг  ПОКОМ</v>
          </cell>
          <cell r="B28" t="str">
            <v>шт</v>
          </cell>
          <cell r="C28" t="str">
            <v>Дек</v>
          </cell>
          <cell r="D28">
            <v>455</v>
          </cell>
          <cell r="E28">
            <v>1226</v>
          </cell>
          <cell r="F28">
            <v>683</v>
          </cell>
          <cell r="G28">
            <v>632</v>
          </cell>
          <cell r="H28">
            <v>0.9</v>
          </cell>
          <cell r="I28">
            <v>930</v>
          </cell>
          <cell r="J28">
            <v>-247</v>
          </cell>
          <cell r="M28">
            <v>136.6</v>
          </cell>
          <cell r="N28">
            <v>1100</v>
          </cell>
          <cell r="Q28">
            <v>12.679355783308932</v>
          </cell>
          <cell r="R28">
            <v>4.6266471449487554</v>
          </cell>
          <cell r="S28">
            <v>77.400000000000006</v>
          </cell>
          <cell r="T28">
            <v>83.6</v>
          </cell>
          <cell r="U28">
            <v>88.2</v>
          </cell>
          <cell r="W28">
            <v>990</v>
          </cell>
          <cell r="X28">
            <v>8</v>
          </cell>
          <cell r="Y28">
            <v>138</v>
          </cell>
        </row>
        <row r="29">
          <cell r="A29" t="str">
            <v>Пельмени Бульмени с говядиной и свининой Горячая штучка 0,43  ПОКОМ</v>
          </cell>
          <cell r="B29" t="str">
            <v>шт</v>
          </cell>
          <cell r="D29">
            <v>1</v>
          </cell>
          <cell r="E29">
            <v>325</v>
          </cell>
          <cell r="F29">
            <v>211</v>
          </cell>
          <cell r="G29">
            <v>83</v>
          </cell>
          <cell r="H29">
            <v>0.43</v>
          </cell>
          <cell r="I29">
            <v>236</v>
          </cell>
          <cell r="J29">
            <v>-25</v>
          </cell>
          <cell r="M29">
            <v>42.2</v>
          </cell>
          <cell r="N29">
            <v>320</v>
          </cell>
          <cell r="Q29">
            <v>9.5497630331753545</v>
          </cell>
          <cell r="R29">
            <v>1.9668246445497628</v>
          </cell>
          <cell r="S29">
            <v>15.2</v>
          </cell>
          <cell r="T29">
            <v>23</v>
          </cell>
          <cell r="U29">
            <v>20.2</v>
          </cell>
          <cell r="W29">
            <v>137.6</v>
          </cell>
          <cell r="X29">
            <v>16</v>
          </cell>
          <cell r="Y29">
            <v>20</v>
          </cell>
        </row>
        <row r="30">
          <cell r="A30" t="str">
            <v>Пельмени Бульмени с говядиной и свининой Наваристые Горячая штучка ВЕС  ПОКОМ</v>
          </cell>
          <cell r="B30" t="str">
            <v>кг</v>
          </cell>
          <cell r="D30">
            <v>1050</v>
          </cell>
          <cell r="E30">
            <v>2315</v>
          </cell>
          <cell r="F30">
            <v>1590</v>
          </cell>
          <cell r="G30">
            <v>1255</v>
          </cell>
          <cell r="H30">
            <v>1</v>
          </cell>
          <cell r="I30">
            <v>1905</v>
          </cell>
          <cell r="J30">
            <v>-315</v>
          </cell>
          <cell r="M30">
            <v>318</v>
          </cell>
          <cell r="N30">
            <v>3000</v>
          </cell>
          <cell r="Q30">
            <v>13.380503144654089</v>
          </cell>
          <cell r="R30">
            <v>3.9465408805031448</v>
          </cell>
          <cell r="S30">
            <v>182</v>
          </cell>
          <cell r="T30">
            <v>158</v>
          </cell>
          <cell r="U30">
            <v>185</v>
          </cell>
          <cell r="W30">
            <v>3000</v>
          </cell>
          <cell r="X30">
            <v>5</v>
          </cell>
          <cell r="Y30">
            <v>600</v>
          </cell>
        </row>
        <row r="31">
          <cell r="A31" t="str">
            <v>Пельмени Бульмени со сливочным маслом Горячая штучка 0,9 кг  ПОКОМ</v>
          </cell>
          <cell r="B31" t="str">
            <v>шт</v>
          </cell>
          <cell r="C31" t="str">
            <v>Дек</v>
          </cell>
          <cell r="D31">
            <v>1120</v>
          </cell>
          <cell r="E31">
            <v>2231</v>
          </cell>
          <cell r="F31">
            <v>684</v>
          </cell>
          <cell r="G31">
            <v>1985</v>
          </cell>
          <cell r="H31">
            <v>0.9</v>
          </cell>
          <cell r="I31">
            <v>1234</v>
          </cell>
          <cell r="J31">
            <v>-550</v>
          </cell>
          <cell r="M31">
            <v>136.80000000000001</v>
          </cell>
          <cell r="Q31">
            <v>14.510233918128653</v>
          </cell>
          <cell r="R31">
            <v>14.510233918128653</v>
          </cell>
          <cell r="S31">
            <v>222</v>
          </cell>
          <cell r="T31">
            <v>202.2</v>
          </cell>
          <cell r="U31">
            <v>185.8</v>
          </cell>
          <cell r="W31">
            <v>0</v>
          </cell>
          <cell r="X31">
            <v>8</v>
          </cell>
          <cell r="Y31">
            <v>0</v>
          </cell>
        </row>
        <row r="32">
          <cell r="A32" t="str">
            <v>Пельмени Бульмени со сливочным маслом ТМ Горячая шт. 0,43 кг  ПОКОМ</v>
          </cell>
          <cell r="B32" t="str">
            <v>шт</v>
          </cell>
          <cell r="D32">
            <v>95</v>
          </cell>
          <cell r="E32">
            <v>432</v>
          </cell>
          <cell r="F32">
            <v>242</v>
          </cell>
          <cell r="G32">
            <v>201</v>
          </cell>
          <cell r="H32">
            <v>0.43</v>
          </cell>
          <cell r="I32">
            <v>313</v>
          </cell>
          <cell r="J32">
            <v>-71</v>
          </cell>
          <cell r="M32">
            <v>48.4</v>
          </cell>
          <cell r="N32">
            <v>400</v>
          </cell>
          <cell r="Q32">
            <v>12.417355371900827</v>
          </cell>
          <cell r="R32">
            <v>4.1528925619834709</v>
          </cell>
          <cell r="S32">
            <v>23.6</v>
          </cell>
          <cell r="T32">
            <v>24.6</v>
          </cell>
          <cell r="U32">
            <v>26.6</v>
          </cell>
          <cell r="W32">
            <v>172</v>
          </cell>
          <cell r="X32">
            <v>16</v>
          </cell>
          <cell r="Y32">
            <v>25</v>
          </cell>
        </row>
        <row r="33">
          <cell r="A33" t="str">
            <v>Пельмени Мясорубские ТМ Стародворье фоу-пак равиоли 0,7 кг.  Поком</v>
          </cell>
          <cell r="B33" t="str">
            <v>шт</v>
          </cell>
          <cell r="C33" t="str">
            <v>Дек</v>
          </cell>
          <cell r="D33">
            <v>225</v>
          </cell>
          <cell r="E33">
            <v>959</v>
          </cell>
          <cell r="F33">
            <v>205</v>
          </cell>
          <cell r="G33">
            <v>654</v>
          </cell>
          <cell r="H33">
            <v>0.7</v>
          </cell>
          <cell r="I33">
            <v>433</v>
          </cell>
          <cell r="J33">
            <v>-228</v>
          </cell>
          <cell r="M33">
            <v>41</v>
          </cell>
          <cell r="Q33">
            <v>15.951219512195122</v>
          </cell>
          <cell r="R33">
            <v>15.951219512195122</v>
          </cell>
          <cell r="S33">
            <v>51</v>
          </cell>
          <cell r="T33">
            <v>53</v>
          </cell>
          <cell r="U33">
            <v>65.599999999999994</v>
          </cell>
          <cell r="W33">
            <v>0</v>
          </cell>
          <cell r="X33">
            <v>8</v>
          </cell>
          <cell r="Y33">
            <v>0</v>
          </cell>
        </row>
        <row r="34">
          <cell r="A34" t="str">
            <v>Пельмени Отборные из свинины и говядины 0,9 кг ТМ Стародворье ТС Медвежье ушко  ПОКОМ</v>
          </cell>
          <cell r="B34" t="str">
            <v>шт</v>
          </cell>
          <cell r="C34" t="str">
            <v>Дек</v>
          </cell>
          <cell r="D34">
            <v>59</v>
          </cell>
          <cell r="E34">
            <v>24</v>
          </cell>
          <cell r="F34">
            <v>64</v>
          </cell>
          <cell r="G34">
            <v>2</v>
          </cell>
          <cell r="H34">
            <v>0.9</v>
          </cell>
          <cell r="I34">
            <v>86</v>
          </cell>
          <cell r="J34">
            <v>-22</v>
          </cell>
          <cell r="M34">
            <v>12.8</v>
          </cell>
          <cell r="N34">
            <v>96</v>
          </cell>
          <cell r="Q34">
            <v>7.65625</v>
          </cell>
          <cell r="R34">
            <v>0.15625</v>
          </cell>
          <cell r="S34">
            <v>6</v>
          </cell>
          <cell r="T34">
            <v>10.4</v>
          </cell>
          <cell r="U34">
            <v>6.6</v>
          </cell>
          <cell r="W34">
            <v>86.4</v>
          </cell>
          <cell r="X34">
            <v>8</v>
          </cell>
          <cell r="Y34">
            <v>12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B35" t="str">
            <v>шт</v>
          </cell>
          <cell r="D35">
            <v>252</v>
          </cell>
          <cell r="E35">
            <v>125</v>
          </cell>
          <cell r="F35">
            <v>94</v>
          </cell>
          <cell r="G35">
            <v>218</v>
          </cell>
          <cell r="H35">
            <v>0.9</v>
          </cell>
          <cell r="I35">
            <v>151</v>
          </cell>
          <cell r="J35">
            <v>-57</v>
          </cell>
          <cell r="M35">
            <v>18.8</v>
          </cell>
          <cell r="N35">
            <v>7.6000000000000227</v>
          </cell>
          <cell r="Q35">
            <v>12</v>
          </cell>
          <cell r="R35">
            <v>11.595744680851064</v>
          </cell>
          <cell r="S35">
            <v>25.8</v>
          </cell>
          <cell r="T35">
            <v>16</v>
          </cell>
          <cell r="U35">
            <v>8</v>
          </cell>
          <cell r="W35">
            <v>6.8400000000000203</v>
          </cell>
          <cell r="X35">
            <v>8</v>
          </cell>
          <cell r="Y35">
            <v>1</v>
          </cell>
        </row>
        <row r="36">
          <cell r="A36" t="str">
            <v>Пельмени С говядиной и свининой, ВЕС, ТМ Славница сфера пуговки  ПОКОМ</v>
          </cell>
          <cell r="B36" t="str">
            <v>кг</v>
          </cell>
          <cell r="D36">
            <v>1310</v>
          </cell>
          <cell r="E36">
            <v>2750</v>
          </cell>
          <cell r="F36">
            <v>950</v>
          </cell>
          <cell r="G36">
            <v>2610</v>
          </cell>
          <cell r="H36">
            <v>1</v>
          </cell>
          <cell r="I36">
            <v>1185</v>
          </cell>
          <cell r="J36">
            <v>-235</v>
          </cell>
          <cell r="M36">
            <v>190</v>
          </cell>
          <cell r="Q36">
            <v>13.736842105263158</v>
          </cell>
          <cell r="R36">
            <v>13.736842105263158</v>
          </cell>
          <cell r="S36">
            <v>230</v>
          </cell>
          <cell r="T36">
            <v>198</v>
          </cell>
          <cell r="U36">
            <v>238</v>
          </cell>
          <cell r="W36">
            <v>0</v>
          </cell>
          <cell r="X36">
            <v>5</v>
          </cell>
          <cell r="Y36">
            <v>0</v>
          </cell>
        </row>
        <row r="37">
          <cell r="A37" t="str">
            <v>Пельмени Со свининой и говядиной ТМ Особый рецепт Любимая ложка 1,0 кг  ПОКОМ</v>
          </cell>
          <cell r="B37" t="str">
            <v>шт</v>
          </cell>
          <cell r="D37">
            <v>374</v>
          </cell>
          <cell r="E37">
            <v>441</v>
          </cell>
          <cell r="F37">
            <v>222</v>
          </cell>
          <cell r="G37">
            <v>488</v>
          </cell>
          <cell r="H37">
            <v>1</v>
          </cell>
          <cell r="I37">
            <v>287</v>
          </cell>
          <cell r="J37">
            <v>-65</v>
          </cell>
          <cell r="M37">
            <v>44.4</v>
          </cell>
          <cell r="N37">
            <v>90</v>
          </cell>
          <cell r="Q37">
            <v>13.018018018018019</v>
          </cell>
          <cell r="R37">
            <v>10.990990990990991</v>
          </cell>
          <cell r="S37">
            <v>63.8</v>
          </cell>
          <cell r="T37">
            <v>60</v>
          </cell>
          <cell r="U37">
            <v>52.2</v>
          </cell>
          <cell r="W37">
            <v>90</v>
          </cell>
          <cell r="X37">
            <v>5</v>
          </cell>
          <cell r="Y37">
            <v>18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D38">
            <v>36</v>
          </cell>
          <cell r="E38">
            <v>47</v>
          </cell>
          <cell r="G38">
            <v>83</v>
          </cell>
          <cell r="H38">
            <v>0.33</v>
          </cell>
          <cell r="J38">
            <v>0</v>
          </cell>
          <cell r="M38">
            <v>0</v>
          </cell>
          <cell r="Q38" t="e">
            <v>#DIV/0!</v>
          </cell>
          <cell r="R38" t="e">
            <v>#DIV/0!</v>
          </cell>
          <cell r="S38">
            <v>0</v>
          </cell>
          <cell r="T38">
            <v>0</v>
          </cell>
          <cell r="U38">
            <v>0</v>
          </cell>
          <cell r="W38">
            <v>0</v>
          </cell>
          <cell r="X38">
            <v>6</v>
          </cell>
          <cell r="Y38">
            <v>0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E39">
            <v>21</v>
          </cell>
          <cell r="F39">
            <v>27</v>
          </cell>
          <cell r="G39">
            <v>42</v>
          </cell>
          <cell r="H39">
            <v>1</v>
          </cell>
          <cell r="I39">
            <v>6</v>
          </cell>
          <cell r="J39">
            <v>21</v>
          </cell>
          <cell r="M39">
            <v>5.4</v>
          </cell>
          <cell r="N39">
            <v>27</v>
          </cell>
          <cell r="Q39">
            <v>12.777777777777777</v>
          </cell>
          <cell r="R39">
            <v>7.7777777777777777</v>
          </cell>
          <cell r="S39">
            <v>0</v>
          </cell>
          <cell r="T39">
            <v>0</v>
          </cell>
          <cell r="U39">
            <v>0</v>
          </cell>
          <cell r="W39">
            <v>27</v>
          </cell>
          <cell r="X39">
            <v>3</v>
          </cell>
          <cell r="Y39">
            <v>9</v>
          </cell>
        </row>
        <row r="40">
          <cell r="A40" t="str">
            <v>Фрай-пицца с ветчиной и грибами ТМ Зареченские ТС Зареченские продукты.  Поком</v>
          </cell>
          <cell r="B40" t="str">
            <v>кг</v>
          </cell>
          <cell r="D40">
            <v>57</v>
          </cell>
          <cell r="F40">
            <v>21</v>
          </cell>
          <cell r="G40">
            <v>27</v>
          </cell>
          <cell r="H40">
            <v>0</v>
          </cell>
          <cell r="I40">
            <v>21</v>
          </cell>
          <cell r="J40">
            <v>0</v>
          </cell>
          <cell r="M40">
            <v>4.2</v>
          </cell>
          <cell r="Q40">
            <v>6.4285714285714279</v>
          </cell>
          <cell r="R40">
            <v>6.4285714285714279</v>
          </cell>
          <cell r="S40">
            <v>2.4</v>
          </cell>
          <cell r="T40">
            <v>3</v>
          </cell>
          <cell r="U40">
            <v>5.4</v>
          </cell>
          <cell r="W40">
            <v>0</v>
          </cell>
          <cell r="X40">
            <v>0</v>
          </cell>
          <cell r="Y40">
            <v>0</v>
          </cell>
        </row>
        <row r="41">
          <cell r="A41" t="str">
            <v>Хотстеры ТМ Горячая штучка ТС Хотстеры 0,25 кг зам  ПОКОМ</v>
          </cell>
          <cell r="B41" t="str">
            <v>шт</v>
          </cell>
          <cell r="D41">
            <v>378</v>
          </cell>
          <cell r="E41">
            <v>1069</v>
          </cell>
          <cell r="F41">
            <v>379</v>
          </cell>
          <cell r="G41">
            <v>867</v>
          </cell>
          <cell r="H41">
            <v>0.25</v>
          </cell>
          <cell r="I41">
            <v>464</v>
          </cell>
          <cell r="J41">
            <v>-85</v>
          </cell>
          <cell r="M41">
            <v>75.8</v>
          </cell>
          <cell r="N41">
            <v>48</v>
          </cell>
          <cell r="Q41">
            <v>12.071240105540898</v>
          </cell>
          <cell r="R41">
            <v>11.437994722955146</v>
          </cell>
          <cell r="S41">
            <v>66.2</v>
          </cell>
          <cell r="T41">
            <v>56.2</v>
          </cell>
          <cell r="U41">
            <v>75.8</v>
          </cell>
          <cell r="W41">
            <v>12</v>
          </cell>
          <cell r="X41">
            <v>12</v>
          </cell>
          <cell r="Y41">
            <v>4</v>
          </cell>
        </row>
        <row r="42">
          <cell r="A42" t="str">
            <v>Хрустящие крылышки ТМ Зареченские ТС Зареченские продукты.   Поком</v>
          </cell>
          <cell r="B42" t="str">
            <v>кг</v>
          </cell>
          <cell r="D42">
            <v>72.8</v>
          </cell>
          <cell r="E42">
            <v>30.6</v>
          </cell>
          <cell r="F42">
            <v>14.4</v>
          </cell>
          <cell r="G42">
            <v>65.599999999999994</v>
          </cell>
          <cell r="H42">
            <v>1</v>
          </cell>
          <cell r="I42">
            <v>37.799999999999997</v>
          </cell>
          <cell r="J42">
            <v>-23.4</v>
          </cell>
          <cell r="M42">
            <v>2.88</v>
          </cell>
          <cell r="Q42">
            <v>22.777777777777775</v>
          </cell>
          <cell r="R42">
            <v>22.777777777777775</v>
          </cell>
          <cell r="S42">
            <v>0</v>
          </cell>
          <cell r="T42">
            <v>0</v>
          </cell>
          <cell r="U42">
            <v>3.8</v>
          </cell>
          <cell r="W42">
            <v>0</v>
          </cell>
          <cell r="X42">
            <v>1.8</v>
          </cell>
          <cell r="Y42">
            <v>0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E43">
            <v>27</v>
          </cell>
          <cell r="F43">
            <v>28.8</v>
          </cell>
          <cell r="G43">
            <v>-5.4</v>
          </cell>
          <cell r="H43">
            <v>0</v>
          </cell>
          <cell r="I43">
            <v>32.4</v>
          </cell>
          <cell r="J43">
            <v>-3.5999999999999979</v>
          </cell>
          <cell r="M43">
            <v>5.76</v>
          </cell>
          <cell r="Q43">
            <v>-0.93750000000000011</v>
          </cell>
          <cell r="R43">
            <v>-0.93750000000000011</v>
          </cell>
          <cell r="S43">
            <v>10.28</v>
          </cell>
          <cell r="T43">
            <v>6.12</v>
          </cell>
          <cell r="U43">
            <v>0.16</v>
          </cell>
          <cell r="W43">
            <v>0</v>
          </cell>
          <cell r="X43">
            <v>0</v>
          </cell>
          <cell r="Y43">
            <v>0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D44">
            <v>18</v>
          </cell>
          <cell r="E44">
            <v>230</v>
          </cell>
          <cell r="F44">
            <v>9</v>
          </cell>
          <cell r="G44">
            <v>213</v>
          </cell>
          <cell r="H44">
            <v>0.2</v>
          </cell>
          <cell r="I44">
            <v>17</v>
          </cell>
          <cell r="J44">
            <v>-8</v>
          </cell>
          <cell r="M44">
            <v>1.8</v>
          </cell>
          <cell r="Q44">
            <v>118.33333333333333</v>
          </cell>
          <cell r="R44">
            <v>118.33333333333333</v>
          </cell>
          <cell r="S44">
            <v>7</v>
          </cell>
          <cell r="T44">
            <v>3.4</v>
          </cell>
          <cell r="U44">
            <v>14.8</v>
          </cell>
          <cell r="W44">
            <v>0</v>
          </cell>
          <cell r="X44">
            <v>6</v>
          </cell>
          <cell r="Y44">
            <v>0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D45">
            <v>57</v>
          </cell>
          <cell r="E45">
            <v>187</v>
          </cell>
          <cell r="F45">
            <v>17</v>
          </cell>
          <cell r="G45">
            <v>178</v>
          </cell>
          <cell r="H45">
            <v>0.2</v>
          </cell>
          <cell r="I45">
            <v>17</v>
          </cell>
          <cell r="J45">
            <v>0</v>
          </cell>
          <cell r="M45">
            <v>3.4</v>
          </cell>
          <cell r="Q45">
            <v>52.352941176470587</v>
          </cell>
          <cell r="R45">
            <v>52.352941176470587</v>
          </cell>
          <cell r="S45">
            <v>10</v>
          </cell>
          <cell r="T45">
            <v>3.4</v>
          </cell>
          <cell r="U45">
            <v>17.8</v>
          </cell>
          <cell r="W45">
            <v>0</v>
          </cell>
          <cell r="X45">
            <v>6</v>
          </cell>
          <cell r="Y45">
            <v>0</v>
          </cell>
        </row>
        <row r="46">
          <cell r="A46" t="str">
            <v>Чебупели с мясом Базовый ассортимент Фикс.вес 0,48 Лоток Горячая штучка ХХЛ  Поком</v>
          </cell>
          <cell r="B46" t="str">
            <v>шт</v>
          </cell>
          <cell r="D46">
            <v>43</v>
          </cell>
          <cell r="E46">
            <v>480</v>
          </cell>
          <cell r="F46">
            <v>6</v>
          </cell>
          <cell r="G46">
            <v>482</v>
          </cell>
          <cell r="H46">
            <v>0.48</v>
          </cell>
          <cell r="I46">
            <v>6</v>
          </cell>
          <cell r="J46">
            <v>0</v>
          </cell>
          <cell r="M46">
            <v>1.2</v>
          </cell>
          <cell r="Q46">
            <v>401.66666666666669</v>
          </cell>
          <cell r="R46">
            <v>401.66666666666669</v>
          </cell>
          <cell r="S46">
            <v>17.600000000000001</v>
          </cell>
          <cell r="T46">
            <v>0</v>
          </cell>
          <cell r="U46">
            <v>30.4</v>
          </cell>
          <cell r="W46">
            <v>0</v>
          </cell>
          <cell r="X46">
            <v>8</v>
          </cell>
          <cell r="Y46">
            <v>0</v>
          </cell>
        </row>
        <row r="47">
          <cell r="A47" t="str">
            <v>Чебупицца курочка по-итальянски Горячая штучка 0,25 кг зам  ПОКОМ</v>
          </cell>
          <cell r="B47" t="str">
            <v>шт</v>
          </cell>
          <cell r="C47" t="str">
            <v>Дек</v>
          </cell>
          <cell r="D47">
            <v>493</v>
          </cell>
          <cell r="E47">
            <v>1792</v>
          </cell>
          <cell r="F47">
            <v>560</v>
          </cell>
          <cell r="G47">
            <v>1376</v>
          </cell>
          <cell r="H47">
            <v>0.25</v>
          </cell>
          <cell r="I47">
            <v>709</v>
          </cell>
          <cell r="J47">
            <v>-149</v>
          </cell>
          <cell r="M47">
            <v>112</v>
          </cell>
          <cell r="Q47">
            <v>12.285714285714286</v>
          </cell>
          <cell r="R47">
            <v>12.285714285714286</v>
          </cell>
          <cell r="S47">
            <v>86.6</v>
          </cell>
          <cell r="T47">
            <v>74.8</v>
          </cell>
          <cell r="U47">
            <v>110</v>
          </cell>
          <cell r="W47">
            <v>0</v>
          </cell>
          <cell r="X47">
            <v>12</v>
          </cell>
          <cell r="Y47">
            <v>0</v>
          </cell>
        </row>
        <row r="48">
          <cell r="A48" t="str">
            <v>Чебупицца Пепперони ТМ Горячая штучка ТС Чебупицца 0.25кг зам  ПОКОМ</v>
          </cell>
          <cell r="B48" t="str">
            <v>шт</v>
          </cell>
          <cell r="C48" t="str">
            <v>Дек</v>
          </cell>
          <cell r="D48">
            <v>376</v>
          </cell>
          <cell r="E48">
            <v>1601</v>
          </cell>
          <cell r="F48">
            <v>504</v>
          </cell>
          <cell r="G48">
            <v>1140</v>
          </cell>
          <cell r="H48">
            <v>0.25</v>
          </cell>
          <cell r="I48">
            <v>683</v>
          </cell>
          <cell r="J48">
            <v>-179</v>
          </cell>
          <cell r="M48">
            <v>100.8</v>
          </cell>
          <cell r="N48">
            <v>72</v>
          </cell>
          <cell r="Q48">
            <v>12.023809523809524</v>
          </cell>
          <cell r="R48">
            <v>11.30952380952381</v>
          </cell>
          <cell r="S48">
            <v>67.2</v>
          </cell>
          <cell r="T48">
            <v>78.2</v>
          </cell>
          <cell r="U48">
            <v>98.2</v>
          </cell>
          <cell r="W48">
            <v>18</v>
          </cell>
          <cell r="X48">
            <v>12</v>
          </cell>
          <cell r="Y48">
            <v>6</v>
          </cell>
        </row>
        <row r="49">
          <cell r="A49" t="str">
            <v>Чебуреки Мясные вес 2,7 кг ТМ Зареченские ТС Зареченские продукты   Поком</v>
          </cell>
          <cell r="B49" t="str">
            <v>кг</v>
          </cell>
          <cell r="E49">
            <v>94.5</v>
          </cell>
          <cell r="F49">
            <v>26.8</v>
          </cell>
          <cell r="G49">
            <v>32.6</v>
          </cell>
          <cell r="H49">
            <v>1</v>
          </cell>
          <cell r="I49">
            <v>61.9</v>
          </cell>
          <cell r="J49">
            <v>-35.099999999999994</v>
          </cell>
          <cell r="M49">
            <v>5.36</v>
          </cell>
          <cell r="N49">
            <v>35</v>
          </cell>
          <cell r="Q49">
            <v>12.611940298507461</v>
          </cell>
          <cell r="R49">
            <v>6.0820895522388057</v>
          </cell>
          <cell r="S49">
            <v>0</v>
          </cell>
          <cell r="T49">
            <v>0</v>
          </cell>
          <cell r="U49">
            <v>0</v>
          </cell>
          <cell r="W49">
            <v>35</v>
          </cell>
          <cell r="X49">
            <v>2.7</v>
          </cell>
          <cell r="Y49">
            <v>13</v>
          </cell>
        </row>
        <row r="50">
          <cell r="A50" t="str">
            <v>Чебуреки сочные ТМ Зареченские ТС Зареченские продукты.  Поком</v>
          </cell>
          <cell r="B50" t="str">
            <v>кг</v>
          </cell>
          <cell r="D50">
            <v>1065</v>
          </cell>
          <cell r="E50">
            <v>970</v>
          </cell>
          <cell r="F50">
            <v>525</v>
          </cell>
          <cell r="G50">
            <v>1190</v>
          </cell>
          <cell r="H50">
            <v>1</v>
          </cell>
          <cell r="I50">
            <v>670</v>
          </cell>
          <cell r="J50">
            <v>-145</v>
          </cell>
          <cell r="M50">
            <v>105</v>
          </cell>
          <cell r="N50">
            <v>1000</v>
          </cell>
          <cell r="Q50">
            <v>20.857142857142858</v>
          </cell>
          <cell r="R50">
            <v>11.333333333333334</v>
          </cell>
          <cell r="S50">
            <v>150</v>
          </cell>
          <cell r="T50">
            <v>102</v>
          </cell>
          <cell r="U50">
            <v>120</v>
          </cell>
          <cell r="W50">
            <v>1000</v>
          </cell>
          <cell r="X50">
            <v>5</v>
          </cell>
          <cell r="Y50">
            <v>200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D51">
            <v>75</v>
          </cell>
          <cell r="G51">
            <v>75</v>
          </cell>
          <cell r="H51">
            <v>0</v>
          </cell>
          <cell r="J51">
            <v>0</v>
          </cell>
          <cell r="M51">
            <v>0</v>
          </cell>
          <cell r="Q51" t="e">
            <v>#DIV/0!</v>
          </cell>
          <cell r="R51" t="e">
            <v>#DIV/0!</v>
          </cell>
          <cell r="S51">
            <v>22.6</v>
          </cell>
          <cell r="T51">
            <v>33.200000000000003</v>
          </cell>
          <cell r="U51">
            <v>2</v>
          </cell>
          <cell r="W51">
            <v>0</v>
          </cell>
          <cell r="X51">
            <v>0</v>
          </cell>
          <cell r="Y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D52">
            <v>250</v>
          </cell>
          <cell r="F52">
            <v>8</v>
          </cell>
          <cell r="G52">
            <v>242</v>
          </cell>
          <cell r="H52">
            <v>0</v>
          </cell>
          <cell r="I52">
            <v>8</v>
          </cell>
          <cell r="J52">
            <v>0</v>
          </cell>
          <cell r="M52">
            <v>1.6</v>
          </cell>
          <cell r="Q52">
            <v>151.25</v>
          </cell>
          <cell r="R52">
            <v>151.25</v>
          </cell>
          <cell r="S52">
            <v>37</v>
          </cell>
          <cell r="T52">
            <v>36.799999999999997</v>
          </cell>
          <cell r="U52">
            <v>0.6</v>
          </cell>
          <cell r="W52">
            <v>0</v>
          </cell>
          <cell r="X52">
            <v>0</v>
          </cell>
          <cell r="Y5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  <sheetName val="Бердянск"/>
    </sheetNames>
    <sheetDataSet>
      <sheetData sheetId="0" refreshError="1"/>
      <sheetData sheetId="1">
        <row r="1">
          <cell r="A1" t="str">
            <v>Склад БЕРДЯНСК</v>
          </cell>
          <cell r="D1">
            <v>31406.741999999998</v>
          </cell>
        </row>
        <row r="2">
          <cell r="A2" t="str">
            <v>ПОКОМ Логистический Партнер</v>
          </cell>
          <cell r="D2">
            <v>31406.741999999998</v>
          </cell>
        </row>
        <row r="3">
          <cell r="A3" t="str">
            <v>Вязанка Логистический Партнер(Кг)</v>
          </cell>
          <cell r="D3">
            <v>995.47799999999995</v>
          </cell>
        </row>
        <row r="4">
          <cell r="A4" t="str">
            <v>005  Колбаса Докторская ГОСТ, Вязанка вектор,ВЕС. ПОКОМ</v>
          </cell>
          <cell r="D4">
            <v>132.02500000000001</v>
          </cell>
        </row>
        <row r="5">
          <cell r="A5" t="str">
            <v>014  Сардельки Вязанка Стародворские, СЕМЕЙНАЯ УПАКОВКА, ВЕС, ТМ Стародворские колбасы</v>
          </cell>
        </row>
        <row r="6">
          <cell r="A6" t="str">
            <v>016  Сосиски Вязанка Молочные, Вязанка вискофан  ВЕС.ПОКОМ</v>
          </cell>
          <cell r="D6">
            <v>145.416</v>
          </cell>
        </row>
        <row r="7">
          <cell r="A7" t="str">
            <v>017  Сосиски Вязанка Сливочные, Вязанка амицел ВЕС.ПОКОМ</v>
          </cell>
          <cell r="D7">
            <v>150.84299999999999</v>
          </cell>
        </row>
        <row r="8">
          <cell r="A8" t="str">
            <v>312  Ветчина Филейская ТМ Вязанка ТС Столичная ВЕС  ПОКОМ</v>
          </cell>
          <cell r="D8">
            <v>117.706</v>
          </cell>
        </row>
        <row r="9">
          <cell r="A9" t="str">
            <v>313 Колбаса вареная Молокуша ТМ Вязанка в оболочке полиамид. ВЕС  ПОКОМ</v>
          </cell>
          <cell r="D9">
            <v>126.676</v>
          </cell>
        </row>
        <row r="10">
          <cell r="A10" t="str">
            <v>314 Колбаса вареная Филейская ТМ Вязанка ТС Классическая в оболочке полиамид.  ПОКОМ</v>
          </cell>
          <cell r="D10">
            <v>109.563</v>
          </cell>
        </row>
        <row r="11">
          <cell r="A11" t="str">
            <v>365 Колбаса Балыковая ТМ Стародворские колбасы ТС Вязанка в вак  ПОКОМ</v>
          </cell>
          <cell r="D11">
            <v>15.319000000000001</v>
          </cell>
        </row>
        <row r="12">
          <cell r="A12" t="str">
            <v>369 Колбаса Сливушка ТМ Вязанка в оболочке полиамид вес.  ПОКОМ</v>
          </cell>
          <cell r="D12">
            <v>112.892</v>
          </cell>
        </row>
        <row r="13">
          <cell r="A13" t="str">
            <v>370 Ветчина Сливушка с индейкой ТМ Вязанка в оболочке полиамид.</v>
          </cell>
          <cell r="D13">
            <v>47.698</v>
          </cell>
        </row>
        <row r="14">
          <cell r="A14" t="str">
            <v>410 В/к колбасы Сервелат Запекуша с говядиной Вязанка Весовые П/а Вязанка  Поком</v>
          </cell>
          <cell r="D14">
            <v>23.254999999999999</v>
          </cell>
        </row>
        <row r="15">
          <cell r="A15" t="str">
            <v>424 Сосиски Сливочные Вязанка Сливушки Весовые П/а мгс Вязанка  Поком</v>
          </cell>
          <cell r="D15">
            <v>11.231</v>
          </cell>
        </row>
        <row r="16">
          <cell r="A16" t="str">
            <v>444 Сосиски Вязанка Молокуши вес  Поком</v>
          </cell>
          <cell r="D16">
            <v>2.8540000000000001</v>
          </cell>
        </row>
        <row r="17">
          <cell r="A17" t="str">
            <v>Вязанка Логистический Партнер(Шт)</v>
          </cell>
          <cell r="D17">
            <v>339</v>
          </cell>
        </row>
        <row r="18">
          <cell r="A18" t="str">
            <v>030  Сосиски Вязанка Молочные, Вязанка вискофан МГС, 0.45кг, ПОКОМ</v>
          </cell>
          <cell r="D18">
            <v>2</v>
          </cell>
        </row>
        <row r="19">
          <cell r="A19" t="str">
            <v>032  Сосиски Вязанка Сливочные, Вязанка амицел МГС, 0.45кг, ПОКОМ</v>
          </cell>
          <cell r="D19">
            <v>136</v>
          </cell>
        </row>
        <row r="20">
          <cell r="A20" t="str">
            <v>036  Колбаса Сервелат Запекуша с сочным окороком, Вязанка 0,35кг,  ПОКОМ</v>
          </cell>
          <cell r="D20">
            <v>32</v>
          </cell>
        </row>
        <row r="21">
          <cell r="A21" t="str">
            <v>276  Колбаса Сливушка ТМ Вязанка в оболочке полиамид 0,45 кг  ПОКОМ</v>
          </cell>
          <cell r="D21">
            <v>4</v>
          </cell>
        </row>
        <row r="22">
          <cell r="A22" t="str">
            <v>389 Колбаса вареная Мусульманская Халяль ТМ Вязанка Халяль оболочка вектор 0,4 кг АК.  Поком</v>
          </cell>
          <cell r="D22">
            <v>74</v>
          </cell>
        </row>
        <row r="23">
          <cell r="A23" t="str">
            <v>390 Сосиски Восточные Халяль ТМ Вязанка в оболочке полиамид в вакуумной упаковке 0,33 кг  Поком</v>
          </cell>
          <cell r="D23">
            <v>11</v>
          </cell>
        </row>
        <row r="24">
          <cell r="A24" t="str">
            <v>405 Ветчины пастеризованная «Нежная с филе» Фикс.вес 0,4 п/а ТМ «Особый рецепт»  Поком</v>
          </cell>
          <cell r="D24">
            <v>12</v>
          </cell>
        </row>
        <row r="25">
          <cell r="A25" t="str">
            <v>406 Ветчины Сливушка с индейкой Вязанка Фикс.вес 0,4 П/а Вязанка  Поком</v>
          </cell>
          <cell r="D25">
            <v>10</v>
          </cell>
        </row>
        <row r="26">
          <cell r="A26" t="str">
            <v>408 Вареные колбасы Сливушка Вязанка Фикс.вес 0,375 П/а Вязанка  Поком</v>
          </cell>
          <cell r="D26">
            <v>1</v>
          </cell>
        </row>
        <row r="27">
          <cell r="A27" t="str">
            <v>409 Вареные колбасы Молокуша Вязанка Фикс.вес 0,4 п/а Вязанка  Поком</v>
          </cell>
          <cell r="D27">
            <v>20</v>
          </cell>
        </row>
        <row r="28">
          <cell r="A28" t="str">
            <v>421 Сардельки Сливушки #минидельки ТМ Вязанка айпил мгс ф/в 0,33 кг  Поком</v>
          </cell>
          <cell r="D28">
            <v>12</v>
          </cell>
        </row>
        <row r="29">
          <cell r="A29" t="str">
            <v>422 Сардельки «Сливушки с сыром #минидельки» ф/в 0,33 айпил ТМ «Вязанка»  Поком</v>
          </cell>
          <cell r="D29">
            <v>3</v>
          </cell>
        </row>
        <row r="30">
          <cell r="A30" t="str">
            <v>423 Сосиски «Сливушки с сыром» ф/в 0,3 п/а ТМ «Вязанка»  Поком</v>
          </cell>
          <cell r="D30">
            <v>14</v>
          </cell>
        </row>
        <row r="31">
          <cell r="A31" t="str">
            <v>427 Колбаса вареная Молокуша ТМ Вязанка в оболочке полиамид 0,4 кг.  Поком</v>
          </cell>
          <cell r="D31">
            <v>2</v>
          </cell>
        </row>
        <row r="32">
          <cell r="A32" t="str">
            <v>443 Сосиски Вязанка 450г Сливушки Сливочные газ/ср  Поком</v>
          </cell>
          <cell r="D32">
            <v>6</v>
          </cell>
        </row>
        <row r="33">
          <cell r="A33" t="str">
            <v>Логистический Партнер кг</v>
          </cell>
          <cell r="D33">
            <v>13302.164000000001</v>
          </cell>
        </row>
        <row r="34">
          <cell r="A34" t="str">
            <v>200  Ветчина Дугушка ТМ Стародворье, вектор в/у    ПОКОМ</v>
          </cell>
          <cell r="D34">
            <v>152.13200000000001</v>
          </cell>
        </row>
        <row r="35">
          <cell r="A35" t="str">
            <v>201  Ветчина Нежная ТМ Особый рецепт, (2,5кг), ПОКОМ</v>
          </cell>
          <cell r="D35">
            <v>2919.9960000000001</v>
          </cell>
        </row>
        <row r="36">
          <cell r="A36" t="str">
            <v>215  Колбаса Докторская ГОСТ Дугушка, ВЕС, ТМ Стародворье ПОКОМ</v>
          </cell>
          <cell r="D36">
            <v>1.766</v>
          </cell>
        </row>
        <row r="37">
          <cell r="A37" t="str">
            <v>217  Колбаса Докторская Дугушка, ВЕС, НЕ ГОСТ, ТМ Стародворье ПОКОМ</v>
          </cell>
          <cell r="D37">
            <v>85.233999999999995</v>
          </cell>
        </row>
        <row r="38">
          <cell r="A38" t="str">
            <v>218  Колбаса Докторская оригинальная ТМ Особый рецепт БОЛЬШОЙ БАТОН, п/а ВЕС, ТМ Стародворье ПОКОМ</v>
          </cell>
          <cell r="D38">
            <v>21.431999999999999</v>
          </cell>
        </row>
        <row r="39">
          <cell r="A39" t="str">
            <v>219  Колбаса Докторская Особая ТМ Особый рецепт, ВЕС  ПОКОМ</v>
          </cell>
          <cell r="D39">
            <v>2408.2860000000001</v>
          </cell>
        </row>
        <row r="40">
          <cell r="A40" t="str">
            <v>223  Колбаса Докторская стародворская, фиброуз ВАКУУМ ВЕС, ТМ Стародворье ПОКОМ</v>
          </cell>
          <cell r="D40">
            <v>19.064</v>
          </cell>
        </row>
        <row r="41">
          <cell r="A41" t="str">
            <v>225  Колбаса Дугушка со шпиком, ВЕС, ТМ Стародворье   ПОКОМ</v>
          </cell>
          <cell r="D41">
            <v>59.07</v>
          </cell>
        </row>
        <row r="42">
          <cell r="A42" t="str">
            <v>229  Колбаса Молочная Дугушка, в/у, ВЕС, ТМ Стародворье   ПОКОМ</v>
          </cell>
          <cell r="D42">
            <v>66.697999999999993</v>
          </cell>
        </row>
        <row r="43">
          <cell r="A43" t="str">
            <v>230  Колбаса Молочная Особая ТМ Особый рецепт, п/а, ВЕС. ПОКОМ</v>
          </cell>
          <cell r="D43">
            <v>2217.7620000000002</v>
          </cell>
        </row>
        <row r="44">
          <cell r="A44" t="str">
            <v>235  Колбаса Особая ТМ Особый рецепт, ВЕС, ТМ Стародворье ПОКОМ</v>
          </cell>
          <cell r="D44">
            <v>1970.576</v>
          </cell>
        </row>
        <row r="45">
          <cell r="A45" t="str">
            <v>236  Колбаса Рубленая ЗАПЕЧ. Дугушка ТМ Стародворье, вектор, в/к    ПОКОМ</v>
          </cell>
          <cell r="D45">
            <v>219.21700000000001</v>
          </cell>
        </row>
        <row r="46">
          <cell r="A46" t="str">
            <v>239  Колбаса Салями запеч Дугушка, оболочка вектор, ВЕС, ТМ Стародворье  ПОКОМ</v>
          </cell>
          <cell r="D46">
            <v>57.073999999999998</v>
          </cell>
        </row>
        <row r="47">
          <cell r="A47" t="str">
            <v>242  Колбаса Сервелат ЗАПЕЧ.Дугушка ТМ Стародворье, вектор, в/к     ПОКОМ</v>
          </cell>
          <cell r="D47">
            <v>83.248999999999995</v>
          </cell>
        </row>
        <row r="48">
          <cell r="A48" t="str">
            <v>248  Сардельки Сочные ТМ Особый рецепт,   ПОКОМ</v>
          </cell>
          <cell r="D48">
            <v>218.18600000000001</v>
          </cell>
        </row>
        <row r="49">
          <cell r="A49" t="str">
            <v>250  Сардельки стародворские с говядиной в обол. NDX, ВЕС. ПОКОМ</v>
          </cell>
          <cell r="D49">
            <v>212.202</v>
          </cell>
        </row>
        <row r="50">
          <cell r="A50" t="str">
            <v>254  Сосиски Датские, ВЕС, ТМ КОЛБАСНЫЙ СТАНДАРТ ПОКОМ</v>
          </cell>
          <cell r="D50">
            <v>50.505000000000003</v>
          </cell>
        </row>
        <row r="51">
          <cell r="A51" t="str">
            <v>255  Сосиски Молочные для завтрака ТМ Особый рецепт, п/а МГС, ВЕС, ТМ Стародворье  ПОКОМ</v>
          </cell>
          <cell r="D51">
            <v>81.760999999999996</v>
          </cell>
        </row>
        <row r="52">
          <cell r="A52" t="str">
            <v>257  Сосиски Молочные оригинальные ТМ Особый рецепт, ВЕС.   ПОКОМ</v>
          </cell>
          <cell r="D52">
            <v>109.36</v>
          </cell>
        </row>
        <row r="53">
          <cell r="A53" t="str">
            <v>265  Колбаса Балыкбургская, ВЕС, ТМ Баварушка  ПОКОМ</v>
          </cell>
          <cell r="D53">
            <v>696.18799999999999</v>
          </cell>
        </row>
        <row r="54">
          <cell r="A54" t="str">
            <v>266  Колбаса Филейбургская с сочным окороком, ВЕС, ТМ Баварушка  ПОКОМ</v>
          </cell>
          <cell r="D54">
            <v>411.50299999999999</v>
          </cell>
        </row>
        <row r="55">
          <cell r="A55" t="str">
            <v>315 Колбаса Нежная ТМ Зареченские ТС Зареченские продукты в оболочкНТУ.  изделие вар  ПОКОМ</v>
          </cell>
          <cell r="D55">
            <v>44.429000000000002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D56">
            <v>325.85700000000003</v>
          </cell>
        </row>
        <row r="57">
          <cell r="A57" t="str">
            <v>321 Сосиски Сочинки по-баварски с сыром ТМ Стародворье в оболочке  ПОКОМ</v>
          </cell>
          <cell r="D57">
            <v>5.3</v>
          </cell>
        </row>
        <row r="58">
          <cell r="A58" t="str">
            <v>383 Колбаса Сочинка по-европейски с сочной грудиной ТМ Стародворье в оболочке фиброуз в ва  Поком</v>
          </cell>
          <cell r="D58">
            <v>391.55599999999998</v>
          </cell>
        </row>
        <row r="59">
          <cell r="A59" t="str">
            <v>384  Колбаса Сочинка по-фински с сочным окороком ТМ Стародворье в оболочке фиброуз в ва  Поком</v>
          </cell>
          <cell r="D59">
            <v>374.75099999999998</v>
          </cell>
        </row>
        <row r="60">
          <cell r="A60" t="str">
            <v>411 Вареные колбасы «Муромская» Весовой п/а ТМ «Зареченские»  Поком</v>
          </cell>
          <cell r="D60">
            <v>13.003</v>
          </cell>
        </row>
        <row r="61">
          <cell r="A61" t="str">
            <v>415 Вареные колбасы Докторская ГОСТ Золоченная в печи Весовые ц/о в/у Стародворье  Поком</v>
          </cell>
          <cell r="D61">
            <v>8.1549999999999994</v>
          </cell>
        </row>
        <row r="62">
          <cell r="A62" t="str">
            <v>416 Вареные колбасы Докторская стародворская Золоченная в печи Весовые ц/о в/у Стародворье  Поком</v>
          </cell>
          <cell r="D62">
            <v>11.102</v>
          </cell>
        </row>
        <row r="63">
          <cell r="A63" t="str">
            <v>425 Сосиски «Сочные без свинины» Весовые ТМ «Особый рецепт» 1,3 кг  Поком</v>
          </cell>
          <cell r="D63">
            <v>17.948</v>
          </cell>
        </row>
        <row r="64">
          <cell r="A64" t="str">
            <v>441 Колбаса Стародворье Докторская стародворская Бордо вар п/а вес  Поком</v>
          </cell>
          <cell r="D64">
            <v>6.6</v>
          </cell>
        </row>
        <row r="65">
          <cell r="A65" t="str">
            <v>445 Сосиски Стародворье Сочинки Молочные п/а вес  Поком</v>
          </cell>
          <cell r="D65">
            <v>13.582000000000001</v>
          </cell>
        </row>
        <row r="66">
          <cell r="A66" t="str">
            <v>БОНУС_229  Колбаса Молочная Дугушка, в/у, ВЕС, ТМ Стародворье   ПОКОМ</v>
          </cell>
          <cell r="D66">
            <v>28.62</v>
          </cell>
        </row>
        <row r="67">
          <cell r="A67" t="str">
            <v>Логистический Партнер Шт</v>
          </cell>
          <cell r="D67">
            <v>3277</v>
          </cell>
        </row>
        <row r="68">
          <cell r="A68" t="str">
            <v>043  Ветчина Нежная ТМ Особый рецепт, п/а, 0,4кг    ПОКОМ</v>
          </cell>
          <cell r="D68">
            <v>8</v>
          </cell>
        </row>
        <row r="69">
          <cell r="A69" t="str">
            <v>058  Колбаса Докторская Особая ТМ Особый рецепт,  0,5кг, ПОКОМ</v>
          </cell>
          <cell r="D69">
            <v>10</v>
          </cell>
        </row>
        <row r="70">
          <cell r="A70" t="str">
            <v>059  Колбаса Докторская по-стародворски  0.5 кг, ПОКОМ</v>
          </cell>
          <cell r="D70">
            <v>11</v>
          </cell>
        </row>
        <row r="71">
          <cell r="A71" t="str">
            <v>062  Колбаса Кракушка пряная с сальцем, 0.3кг в/у п/к, БАВАРУШКА ПОКОМ</v>
          </cell>
          <cell r="D71">
            <v>6</v>
          </cell>
        </row>
        <row r="72">
          <cell r="A72" t="str">
            <v>064  Колбаса Молочная Дугушка, вектор 0,4 кг, ТМ Стародворье  ПОКОМ</v>
          </cell>
          <cell r="D72">
            <v>17</v>
          </cell>
        </row>
        <row r="73">
          <cell r="A73" t="str">
            <v>079  Колбаса Сервелат Кремлевский,  0.35 кг, ПОКОМ</v>
          </cell>
          <cell r="D73">
            <v>12</v>
          </cell>
        </row>
        <row r="74">
          <cell r="A74" t="str">
            <v>082  Колбаса Стародворская, 0,4кг, ТС Старый двор  ПОКОМ</v>
          </cell>
          <cell r="D74">
            <v>4</v>
          </cell>
        </row>
        <row r="75">
          <cell r="A75" t="str">
            <v>113  Чипсы сыровяленые из натурального филе, 0,025кг ТМ Ядрена Копоть ПОКОМ</v>
          </cell>
          <cell r="D75">
            <v>29</v>
          </cell>
        </row>
        <row r="76">
          <cell r="A76" t="str">
            <v>116  Колбаса Балыкбурская с копченым балыком, в/у 0,35 кг срез, БАВАРУШКА ПОКОМ</v>
          </cell>
          <cell r="D76">
            <v>5</v>
          </cell>
        </row>
        <row r="77">
          <cell r="A77" t="str">
            <v>273  Сосиски Сочинки с сочной грудинкой, МГС 0.4кг,   ПОКОМ</v>
          </cell>
          <cell r="D77">
            <v>301</v>
          </cell>
        </row>
        <row r="78">
          <cell r="A78" t="str">
            <v>301  Сосиски Сочинки по-баварски с сыром,  0.4кг, ТМ Стародворье  ПОКОМ</v>
          </cell>
          <cell r="D78">
            <v>310</v>
          </cell>
        </row>
        <row r="79">
          <cell r="A79" t="str">
            <v>302  Сосиски Сочинки по-баварски,  0.4кг, ТМ Стародворье  ПОКОМ</v>
          </cell>
          <cell r="D79">
            <v>235</v>
          </cell>
        </row>
        <row r="80">
          <cell r="A80" t="str">
            <v>309  Сосиски Сочинки с сыром 0,4 кг ТМ Стародворье  ПОКОМ</v>
          </cell>
          <cell r="D80">
            <v>418</v>
          </cell>
        </row>
        <row r="81">
          <cell r="A81" t="str">
            <v>320  Сосиски Сочинки с сочным окороком 0,4 кг ТМ Стародворье  ПОКОМ</v>
          </cell>
          <cell r="D81">
            <v>448</v>
          </cell>
        </row>
        <row r="82">
          <cell r="A82" t="str">
            <v>323 Колбаса варенокопченая Балыкбургская рубленая ТМ Баварушка срез 0,35 кг   ПОКОМ</v>
          </cell>
          <cell r="D82">
            <v>12</v>
          </cell>
        </row>
        <row r="83">
          <cell r="A83" t="str">
            <v>343 Колбаса Докторская оригинальная ТМ Особый рецепт в оболочке полиамид 0,4 кг.  ПОКОМ</v>
          </cell>
          <cell r="D83">
            <v>24</v>
          </cell>
        </row>
        <row r="84">
          <cell r="A84" t="str">
            <v>346 Колбаса Сервелат Филейбургский с копченой грудинкой ТМ Баварушка в оболов/у 0,35 кг срез  ПОКОМ</v>
          </cell>
          <cell r="D84">
            <v>3</v>
          </cell>
        </row>
        <row r="85">
          <cell r="A85" t="str">
            <v>347 Паштет печеночный со сливочным маслом ТМ Стародворье ламистер 0,1 кг. Консервы   ПОКОМ</v>
          </cell>
          <cell r="D85">
            <v>20</v>
          </cell>
        </row>
        <row r="86">
          <cell r="A86" t="str">
            <v>352  Сардельки Сочинки с сыром 0,4 кг ТМ Стародворье   ПОКОМ</v>
          </cell>
          <cell r="D86">
            <v>229</v>
          </cell>
        </row>
        <row r="87">
          <cell r="A87" t="str">
            <v>355 Сос Молочные для завтрака ОР полиамид мгс 0,4 кг НД СК  ПОКОМ</v>
          </cell>
          <cell r="D87">
            <v>1</v>
          </cell>
        </row>
        <row r="88">
          <cell r="A88" t="str">
            <v>360 Колбаса варено-копченая  Сервелат Левантский ТМ Особый Рецепт  0,35 кг  ПОКОМ</v>
          </cell>
          <cell r="D88">
            <v>12</v>
          </cell>
        </row>
        <row r="89">
          <cell r="A89" t="str">
            <v>371  Сосиски Сочинки Молочные 0,4 кг ТМ Стародворье  ПОКОМ</v>
          </cell>
          <cell r="D89">
            <v>435</v>
          </cell>
        </row>
        <row r="90">
          <cell r="A90" t="str">
            <v>372  Сосиски Сочинки Сливочные 0,4 кг ТМ Стародворье  ПОКОМ</v>
          </cell>
          <cell r="D90">
            <v>490</v>
          </cell>
        </row>
        <row r="91">
          <cell r="A91" t="str">
            <v>381  Сардельки Сочинки 0,4кг ТМ Стародворье  ПОКОМ</v>
          </cell>
          <cell r="D91">
            <v>138</v>
          </cell>
        </row>
        <row r="92">
          <cell r="A92" t="str">
            <v>412 Вареные колбасы «Молочная с нежным филе» Фикс.вес 0,4 кг п/а ТМ «Особый рецепт»  Поком</v>
          </cell>
          <cell r="D92">
            <v>10</v>
          </cell>
        </row>
        <row r="93">
          <cell r="A93" t="str">
            <v>413 Вареные колбасы пастеризованн «Стародворская без шпика» Фикс.вес 0,4 п/а ТМ «Стародворье»  Поком</v>
          </cell>
          <cell r="D93">
            <v>10</v>
          </cell>
        </row>
        <row r="94">
          <cell r="A94" t="str">
            <v>418 С/к колбасы Мини-салями во вкусом бекона Ядрена копоть Фикс.вес 0,05 б/о Ядрена копоть  Поком</v>
          </cell>
          <cell r="D94">
            <v>10</v>
          </cell>
        </row>
        <row r="95">
          <cell r="A95" t="str">
            <v>420 Паштеты «Печеночный с морковью ГОСТ» Фикс.вес 0,1 ТМ «Стародворье»  Поком</v>
          </cell>
          <cell r="D95">
            <v>12</v>
          </cell>
        </row>
        <row r="96">
          <cell r="A96" t="str">
            <v>439 Колбаса Баварушка 130г Балыкбургская с мраморным балыком с/в  Поком</v>
          </cell>
          <cell r="D96">
            <v>8</v>
          </cell>
        </row>
        <row r="97">
          <cell r="A97" t="str">
            <v>440 Колбаса Стародворье 450г Сочинка с сочным окороком вар  Поком</v>
          </cell>
          <cell r="D97">
            <v>6</v>
          </cell>
        </row>
        <row r="98">
          <cell r="A98" t="str">
            <v>451 Сосиски «Баварские» Фикс.вес 0,35 П/а ТМ «Стародворье»  Поком</v>
          </cell>
          <cell r="D98">
            <v>37</v>
          </cell>
        </row>
        <row r="99">
          <cell r="A99" t="str">
            <v>БОНУС_096  Сосиски Баварские,  0.42кг,ПОКОМ</v>
          </cell>
          <cell r="D99">
            <v>6</v>
          </cell>
        </row>
        <row r="100">
          <cell r="A100" t="str">
            <v>ПОКОМ Логистический Партнер Заморозка</v>
          </cell>
          <cell r="D100">
            <v>13493.1</v>
          </cell>
        </row>
        <row r="101">
          <cell r="A101" t="str">
            <v>БОНУС_Пельмени Бульмени со сливочным маслом Горячая штучка 0,9 кг  ПОКОМ</v>
          </cell>
          <cell r="D101">
            <v>8</v>
          </cell>
        </row>
        <row r="102">
          <cell r="A102" t="str">
            <v>Готовые чебупели острые с мясом Горячая штучка 0,3 кг зам  ПОКОМ</v>
          </cell>
          <cell r="D102">
            <v>201</v>
          </cell>
        </row>
        <row r="103">
          <cell r="A103" t="str">
            <v>Готовые чебупели с ветчиной и сыром Горячая штучка 0,3кг зам  ПОКОМ</v>
          </cell>
          <cell r="D103">
            <v>598</v>
          </cell>
        </row>
        <row r="104">
          <cell r="A104" t="str">
            <v>Готовые чебупели сочные с мясом ТМ Горячая штучка  0,3кг зам  ПОКОМ</v>
          </cell>
          <cell r="D104">
            <v>597</v>
          </cell>
        </row>
        <row r="105">
          <cell r="A105" t="str">
            <v>Готовые чебуреки со свининой и говядиной ТМ Горячая штучка ТС Базовый ассортимент 0,36 кг  ПОКОМ</v>
          </cell>
          <cell r="D105">
            <v>147</v>
          </cell>
        </row>
        <row r="106">
          <cell r="A106" t="str">
            <v>Жар-ладушки с клубникой и вишней. Жареные с начинкой.ВЕС  ПОКОМ</v>
          </cell>
          <cell r="D106">
            <v>3.7</v>
          </cell>
        </row>
        <row r="107">
          <cell r="A107" t="str">
            <v>ЖАР-мени ТМ Зареченские ТС Зареченские продукты.   Поком</v>
          </cell>
          <cell r="D107">
            <v>225.5</v>
          </cell>
        </row>
        <row r="108">
          <cell r="A108" t="str">
            <v>Круггетсы с сырным соусом ТМ Горячая штучка 0,25 кг зам  ПОКОМ</v>
          </cell>
          <cell r="D108">
            <v>98</v>
          </cell>
        </row>
        <row r="109">
          <cell r="A109" t="str">
            <v>Круггетсы сочные ТМ Горячая штучка ТС Круггетсы 0,25 кг зам  ПОКОМ</v>
          </cell>
          <cell r="D109">
            <v>219</v>
          </cell>
        </row>
        <row r="110">
          <cell r="A110" t="str">
            <v>Круггетсы сочные Хорека Весовые Пакет 3 кг Горячая штучка  Поком</v>
          </cell>
          <cell r="D110">
            <v>3</v>
          </cell>
        </row>
        <row r="111">
          <cell r="A111" t="str">
            <v>Мини-сосиски в тесте "Фрайпики" 1,8кг ВЕС,  ПОКОМ</v>
          </cell>
          <cell r="D111">
            <v>12.7</v>
          </cell>
        </row>
        <row r="112">
          <cell r="A112" t="str">
            <v>Мини-сосиски в тесте "Фрайпики" 3,7кг ВЕС,  ПОКОМ</v>
          </cell>
          <cell r="D112">
            <v>7.4</v>
          </cell>
        </row>
        <row r="113">
          <cell r="A113" t="str">
            <v>Мини-сосиски в тесте "Фрайпики" 3,7кг ВЕС, ТМ Зареченские  ПОКОМ</v>
          </cell>
          <cell r="D113">
            <v>122.1</v>
          </cell>
        </row>
        <row r="114">
          <cell r="A114" t="str">
            <v>Мини-сосиски в тесте Фрайпики 1,8кг ВЕС ТМ Зареченские  Поком</v>
          </cell>
          <cell r="D114">
            <v>14.4</v>
          </cell>
        </row>
        <row r="115">
          <cell r="A115" t="str">
            <v>Наггетсы из печи 0,25кг ТМ Вязанка ТС Няняггетсы Сливушки замор.  ПОКОМ</v>
          </cell>
          <cell r="D115">
            <v>473</v>
          </cell>
        </row>
        <row r="116">
          <cell r="A116" t="str">
            <v>Наггетсы Нагетосы Сочная курочка в хруст панир со сметаной и зеленью ТМ Горячая штучка 0,25 ПОКОМ</v>
          </cell>
          <cell r="D116">
            <v>124</v>
          </cell>
        </row>
        <row r="117">
          <cell r="A117" t="str">
            <v>Наггетсы Нагетосы Сочная курочка ТМ Горячая штучка 0,25 кг зам  ПОКОМ</v>
          </cell>
          <cell r="D117">
            <v>440</v>
          </cell>
        </row>
        <row r="118">
          <cell r="A118" t="str">
            <v>Наггетсы с индейкой 0,25кг ТМ Вязанка ТС Няняггетсы Сливушки НД2 замор.  ПОКОМ</v>
          </cell>
          <cell r="D118">
            <v>553</v>
          </cell>
        </row>
        <row r="119">
          <cell r="A119" t="str">
            <v>Наггетсы Хрустящие ТМ Зареченские ТС Зареченские продукты. Поком</v>
          </cell>
          <cell r="D119">
            <v>252</v>
          </cell>
        </row>
        <row r="120">
          <cell r="A120" t="str">
            <v>Пекерсы с индейкой в сливочном соусе ТМ Горячая штучка 0,25 кг зам  ПОКОМ</v>
          </cell>
          <cell r="D120">
            <v>12</v>
          </cell>
        </row>
        <row r="121">
          <cell r="A121" t="str">
            <v>Пельмени Grandmeni со сливочным маслом Горячая штучка 0,75 кг ПОКОМ</v>
          </cell>
          <cell r="D121">
            <v>118</v>
          </cell>
        </row>
        <row r="122">
          <cell r="A122" t="str">
            <v>Пельмени Бигбули с мясом, Горячая штучка 0,9кг  ПОКОМ</v>
          </cell>
          <cell r="D122">
            <v>189</v>
          </cell>
        </row>
        <row r="123">
          <cell r="A123" t="str">
            <v>Пельмени Бульмени с говядиной и свининой Горячая шт. 0,9 кг  ПОКОМ</v>
          </cell>
          <cell r="D123">
            <v>644</v>
          </cell>
        </row>
        <row r="124">
          <cell r="A124" t="str">
            <v>Пельмени Бульмени с говядиной и свининой Горячая штучка 0,43  ПОКОМ</v>
          </cell>
          <cell r="D124">
            <v>90</v>
          </cell>
        </row>
        <row r="125">
          <cell r="A125" t="str">
            <v>Пельмени Бульмени с говядиной и свининой Наваристые Горячая штучка ВЕС  ПОКОМ</v>
          </cell>
          <cell r="D125">
            <v>1285</v>
          </cell>
        </row>
        <row r="126">
          <cell r="A126" t="str">
            <v>Пельмени Бульмени со сливочным маслом Горячая штучка 0,9 кг  ПОКОМ</v>
          </cell>
          <cell r="D126">
            <v>1541</v>
          </cell>
        </row>
        <row r="127">
          <cell r="A127" t="str">
            <v>Пельмени Бульмени со сливочным маслом ТМ Горячая шт. 0,43 кг  ПОКОМ</v>
          </cell>
          <cell r="D127">
            <v>203</v>
          </cell>
        </row>
        <row r="128">
          <cell r="A128" t="str">
            <v>Пельмени Мясорубские ТМ Стародворье фоу-пак равиоли 0,7 кг.  Поком</v>
          </cell>
          <cell r="D128">
            <v>593</v>
          </cell>
        </row>
        <row r="129">
          <cell r="A129" t="str">
            <v>Пельмени Отборные из свинины и говядины 0,9 кг ТМ Стародворье ТС Медвежье ушко  ПОКОМ</v>
          </cell>
          <cell r="D129">
            <v>10</v>
          </cell>
        </row>
        <row r="130">
          <cell r="A130" t="str">
            <v>Пельмени Отборные с говядиной 0,9 кг НОВА ТМ Стародворье ТС Медвежье ушко  ПОКОМ</v>
          </cell>
          <cell r="D130">
            <v>127</v>
          </cell>
        </row>
        <row r="131">
          <cell r="A131" t="str">
            <v>Пельмени С говядиной и свининой, ВЕС, ТМ Славница сфера пуговки  ПОКОМ</v>
          </cell>
          <cell r="D131">
            <v>1460</v>
          </cell>
        </row>
        <row r="132">
          <cell r="A132" t="str">
            <v>Пельмени Со свининой и говядиной ТМ Особый рецепт Любимая ложка 1,0 кг  ПОКОМ</v>
          </cell>
          <cell r="D132">
            <v>290</v>
          </cell>
        </row>
        <row r="133">
          <cell r="A133" t="str">
            <v>Фрай-пицца с ветчиной и грибами 3,0 кг. ВЕС.  ПОКОМ</v>
          </cell>
          <cell r="D133">
            <v>6</v>
          </cell>
        </row>
        <row r="134">
          <cell r="A134" t="str">
            <v>Фрай-пицца с ветчиной и грибами ТМ Зареченские ТС Зареченские продукты.  Поком</v>
          </cell>
          <cell r="D134">
            <v>9</v>
          </cell>
        </row>
        <row r="135">
          <cell r="A135" t="str">
            <v>Хотстеры ТМ Горячая штучка ТС Хотстеры 0,25 кг зам  ПОКОМ</v>
          </cell>
          <cell r="D135">
            <v>486</v>
          </cell>
        </row>
        <row r="136">
          <cell r="A136" t="str">
            <v>Хрустящие крылышки ТМ Зареченские ТС Зареченские продукты.   Поком</v>
          </cell>
          <cell r="D136">
            <v>20.2</v>
          </cell>
        </row>
        <row r="137">
          <cell r="A137" t="str">
            <v>Чебупай сочное яблоко ТМ Горячая штучка ТС Чебупай 0,2 кг УВС.  зам  ПОКОМ</v>
          </cell>
          <cell r="D137">
            <v>71</v>
          </cell>
        </row>
        <row r="138">
          <cell r="A138" t="str">
            <v>Чебупай спелая вишня ТМ Горячая штучка ТС Чебупай 0,2 кг УВС. зам  ПОКОМ</v>
          </cell>
          <cell r="D138">
            <v>95</v>
          </cell>
        </row>
        <row r="139">
          <cell r="A139" t="str">
            <v>Чебупели с мясом Базовый ассортимент Фикс.вес 0,48 Лоток Горячая штучка ХХЛ  Поком</v>
          </cell>
          <cell r="D139">
            <v>88</v>
          </cell>
        </row>
        <row r="140">
          <cell r="A140" t="str">
            <v>Чебупицца курочка по-итальянски Горячая штучка 0,25 кг зам  ПОКОМ</v>
          </cell>
          <cell r="D140">
            <v>648</v>
          </cell>
        </row>
        <row r="141">
          <cell r="A141" t="str">
            <v>Чебупицца Пепперони ТМ Горячая штучка ТС Чебупицца 0.25кг зам  ПОКОМ</v>
          </cell>
          <cell r="D141">
            <v>665</v>
          </cell>
        </row>
        <row r="142">
          <cell r="A142" t="str">
            <v>Чебуреки Мясные вес 2,7 кг ТМ Зареченские ТС Зареченские продукты   Поком</v>
          </cell>
          <cell r="D142">
            <v>8.1</v>
          </cell>
        </row>
        <row r="143">
          <cell r="A143" t="str">
            <v>Чебуреки сочные ТМ Зареченские ТС Зареченские продукты.  Поком</v>
          </cell>
          <cell r="D143">
            <v>736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52"/>
  <sheetViews>
    <sheetView tabSelected="1" workbookViewId="0">
      <pane ySplit="5" topLeftCell="A6" activePane="bottomLeft" state="frozen"/>
      <selection pane="bottomLeft" activeCell="AA7" sqref="AA7"/>
    </sheetView>
  </sheetViews>
  <sheetFormatPr defaultColWidth="10.5" defaultRowHeight="11.45" customHeight="1" outlineLevelRow="1" x14ac:dyDescent="0.2"/>
  <cols>
    <col min="1" max="1" width="72" style="1" customWidth="1"/>
    <col min="2" max="2" width="4.5" style="1" customWidth="1"/>
    <col min="3" max="3" width="8.6640625" style="1" customWidth="1"/>
    <col min="4" max="7" width="6.6640625" style="1" customWidth="1"/>
    <col min="8" max="8" width="4.83203125" style="23" customWidth="1"/>
    <col min="9" max="10" width="8.5" style="2" customWidth="1"/>
    <col min="11" max="11" width="0.83203125" style="2" customWidth="1"/>
    <col min="12" max="15" width="8.5" style="2" customWidth="1"/>
    <col min="16" max="16" width="21.1640625" style="2" customWidth="1"/>
    <col min="17" max="18" width="5.6640625" style="2" customWidth="1"/>
    <col min="19" max="21" width="7.33203125" style="2" customWidth="1"/>
    <col min="22" max="23" width="10.5" style="2"/>
    <col min="24" max="24" width="10.5" style="23"/>
    <col min="25" max="25" width="10.5" style="24"/>
    <col min="26" max="16384" width="10.5" style="2"/>
  </cols>
  <sheetData>
    <row r="1" spans="1:26" ht="12.95" customHeight="1" outlineLevel="1" x14ac:dyDescent="0.2">
      <c r="A1" s="3" t="s">
        <v>0</v>
      </c>
      <c r="B1" s="3"/>
      <c r="C1" s="3"/>
      <c r="D1" s="3"/>
    </row>
    <row r="2" spans="1:26" ht="12.95" customHeight="1" outlineLevel="1" x14ac:dyDescent="0.2">
      <c r="B2" s="3"/>
      <c r="C2" s="3"/>
      <c r="D2" s="3"/>
    </row>
    <row r="3" spans="1:26" ht="26.1" customHeight="1" x14ac:dyDescent="0.2">
      <c r="A3" s="4" t="s">
        <v>1</v>
      </c>
      <c r="B3" s="4" t="s">
        <v>2</v>
      </c>
      <c r="C3" s="25" t="s">
        <v>75</v>
      </c>
      <c r="D3" s="5" t="s">
        <v>3</v>
      </c>
      <c r="E3" s="5"/>
      <c r="F3" s="5"/>
      <c r="G3" s="5"/>
      <c r="H3" s="10" t="s">
        <v>57</v>
      </c>
      <c r="I3" s="11" t="s">
        <v>58</v>
      </c>
      <c r="J3" s="11" t="s">
        <v>59</v>
      </c>
      <c r="K3" s="11" t="s">
        <v>60</v>
      </c>
      <c r="L3" s="11" t="s">
        <v>60</v>
      </c>
      <c r="M3" s="11" t="s">
        <v>61</v>
      </c>
      <c r="N3" s="11" t="s">
        <v>60</v>
      </c>
      <c r="O3" s="12" t="s">
        <v>62</v>
      </c>
      <c r="P3" s="13"/>
      <c r="Q3" s="11" t="s">
        <v>63</v>
      </c>
      <c r="R3" s="11" t="s">
        <v>64</v>
      </c>
      <c r="S3" s="14" t="s">
        <v>65</v>
      </c>
      <c r="T3" s="14" t="s">
        <v>66</v>
      </c>
      <c r="U3" s="14" t="s">
        <v>74</v>
      </c>
      <c r="V3" s="11" t="s">
        <v>67</v>
      </c>
      <c r="W3" s="11" t="s">
        <v>68</v>
      </c>
      <c r="X3" s="10"/>
      <c r="Y3" s="15" t="s">
        <v>69</v>
      </c>
      <c r="Z3" s="11" t="s">
        <v>70</v>
      </c>
    </row>
    <row r="4" spans="1:26" ht="26.1" customHeight="1" x14ac:dyDescent="0.2">
      <c r="A4" s="6"/>
      <c r="B4" s="7"/>
      <c r="C4" s="25" t="s">
        <v>75</v>
      </c>
      <c r="D4" s="5" t="s">
        <v>4</v>
      </c>
      <c r="E4" s="5" t="s">
        <v>5</v>
      </c>
      <c r="F4" s="5" t="s">
        <v>6</v>
      </c>
      <c r="G4" s="5" t="s">
        <v>7</v>
      </c>
      <c r="H4" s="10"/>
      <c r="I4" s="11"/>
      <c r="J4" s="11"/>
      <c r="K4" s="16"/>
      <c r="L4" s="16"/>
      <c r="M4" s="11"/>
      <c r="N4" s="17"/>
      <c r="O4" s="12" t="s">
        <v>71</v>
      </c>
      <c r="P4" s="13" t="s">
        <v>72</v>
      </c>
      <c r="Q4" s="11"/>
      <c r="R4" s="11"/>
      <c r="S4" s="11"/>
      <c r="T4" s="11"/>
      <c r="U4" s="11"/>
      <c r="V4" s="11"/>
      <c r="W4" s="11"/>
      <c r="X4" s="10"/>
      <c r="Y4" s="15"/>
      <c r="Z4" s="11"/>
    </row>
    <row r="5" spans="1:26" ht="12.75" customHeight="1" x14ac:dyDescent="0.2">
      <c r="A5" s="6"/>
      <c r="B5" s="7"/>
      <c r="C5" s="7"/>
      <c r="D5" s="5"/>
      <c r="E5" s="5"/>
      <c r="F5" s="18">
        <f t="shared" ref="F5:G5" si="0">SUM(F6:F105)</f>
        <v>13885.800000000001</v>
      </c>
      <c r="G5" s="18">
        <f t="shared" si="0"/>
        <v>7703.2</v>
      </c>
      <c r="H5" s="10"/>
      <c r="I5" s="18">
        <f>SUM(I6:I105)</f>
        <v>13485.7</v>
      </c>
      <c r="J5" s="19">
        <f t="shared" ref="J5:O5" si="1">SUM(J6:J105)</f>
        <v>400.09999999999997</v>
      </c>
      <c r="K5" s="20">
        <f t="shared" si="1"/>
        <v>0</v>
      </c>
      <c r="L5" s="20">
        <f t="shared" si="1"/>
        <v>8088.4000000000005</v>
      </c>
      <c r="M5" s="21">
        <f t="shared" si="1"/>
        <v>2777.1599999999994</v>
      </c>
      <c r="N5" s="18">
        <f t="shared" si="1"/>
        <v>17670.499999999996</v>
      </c>
      <c r="O5" s="18">
        <f t="shared" si="1"/>
        <v>0</v>
      </c>
      <c r="P5" s="20"/>
      <c r="Q5" s="11"/>
      <c r="R5" s="11"/>
      <c r="S5" s="18">
        <f t="shared" ref="S5:U5" si="2">SUM(S6:S105)</f>
        <v>1763.7800000000002</v>
      </c>
      <c r="T5" s="18">
        <f t="shared" si="2"/>
        <v>1979.62</v>
      </c>
      <c r="U5" s="18">
        <f t="shared" si="2"/>
        <v>2063.34</v>
      </c>
      <c r="V5" s="11"/>
      <c r="W5" s="18">
        <f>SUM(W6:W105)</f>
        <v>11132.23</v>
      </c>
      <c r="X5" s="10" t="s">
        <v>73</v>
      </c>
      <c r="Y5" s="22">
        <f>SUM(Y6:Y105)</f>
        <v>2291</v>
      </c>
      <c r="Z5" s="18">
        <f>SUM(Z6:Z105)</f>
        <v>11155.3</v>
      </c>
    </row>
    <row r="6" spans="1:26" ht="11.1" customHeight="1" x14ac:dyDescent="0.2">
      <c r="A6" s="8" t="s">
        <v>11</v>
      </c>
      <c r="B6" s="8" t="s">
        <v>9</v>
      </c>
      <c r="C6" s="8"/>
      <c r="D6" s="9">
        <v>216</v>
      </c>
      <c r="E6" s="9"/>
      <c r="F6" s="9">
        <v>204</v>
      </c>
      <c r="G6" s="9">
        <v>-3</v>
      </c>
      <c r="H6" s="23">
        <f>VLOOKUP(A6,[1]TDSheet!$A:$H,8,0)</f>
        <v>0.3</v>
      </c>
      <c r="I6" s="2">
        <f>VLOOKUP(A6,[2]Бердянск!$A:$E,4,0)</f>
        <v>201</v>
      </c>
      <c r="J6" s="2">
        <f>F6-I6</f>
        <v>3</v>
      </c>
      <c r="L6" s="2">
        <f>VLOOKUP(A6,[1]TDSheet!$A:$Y,25,0)*X6</f>
        <v>0</v>
      </c>
      <c r="M6" s="2">
        <f>F6/5</f>
        <v>40.799999999999997</v>
      </c>
      <c r="N6" s="27">
        <f>9*M6-L6-G6</f>
        <v>370.2</v>
      </c>
      <c r="O6" s="27"/>
      <c r="Q6" s="2">
        <f>(G6+L6+N6)/M6</f>
        <v>9</v>
      </c>
      <c r="R6" s="2">
        <f>(G6+L6)/M6</f>
        <v>-7.3529411764705885E-2</v>
      </c>
      <c r="S6" s="2">
        <f>VLOOKUP(A6,[1]TDSheet!$A:$T,20,0)</f>
        <v>0</v>
      </c>
      <c r="T6" s="2">
        <f>VLOOKUP(A6,[1]TDSheet!$A:$U,21,0)</f>
        <v>16.8</v>
      </c>
      <c r="U6" s="2">
        <f>VLOOKUP(A6,[1]TDSheet!$A:$M,13,0)</f>
        <v>4.8</v>
      </c>
      <c r="W6" s="2">
        <f>N6*H6</f>
        <v>111.05999999999999</v>
      </c>
      <c r="X6" s="23">
        <f>VLOOKUP(A6,[1]TDSheet!$A:$X,24,0)</f>
        <v>12</v>
      </c>
      <c r="Y6" s="24">
        <v>31</v>
      </c>
      <c r="Z6" s="2">
        <f>Y6*X6*H6</f>
        <v>111.6</v>
      </c>
    </row>
    <row r="7" spans="1:26" ht="11.1" customHeight="1" x14ac:dyDescent="0.2">
      <c r="A7" s="8" t="s">
        <v>12</v>
      </c>
      <c r="B7" s="8" t="s">
        <v>9</v>
      </c>
      <c r="C7" s="26" t="str">
        <f>VLOOKUP(A7,[1]TDSheet!$A:$C,3,0)</f>
        <v>Дек</v>
      </c>
      <c r="D7" s="9">
        <v>1138</v>
      </c>
      <c r="E7" s="9"/>
      <c r="F7" s="9">
        <v>603</v>
      </c>
      <c r="G7" s="9">
        <v>416</v>
      </c>
      <c r="H7" s="23">
        <f>VLOOKUP(A7,[1]TDSheet!$A:$H,8,0)</f>
        <v>0.3</v>
      </c>
      <c r="I7" s="2">
        <f>VLOOKUP(A7,[2]Бердянск!$A:$E,4,0)</f>
        <v>598</v>
      </c>
      <c r="J7" s="2">
        <f t="shared" ref="J7:J52" si="3">F7-I7</f>
        <v>5</v>
      </c>
      <c r="L7" s="2">
        <f>VLOOKUP(A7,[1]TDSheet!$A:$Y,25,0)*X7</f>
        <v>120</v>
      </c>
      <c r="M7" s="2">
        <f t="shared" ref="M7:M52" si="4">F7/5</f>
        <v>120.6</v>
      </c>
      <c r="N7" s="27">
        <f>12*M7-L7-G7</f>
        <v>911.19999999999982</v>
      </c>
      <c r="O7" s="27"/>
      <c r="Q7" s="2">
        <f t="shared" ref="Q7:Q52" si="5">(G7+L7+N7)/M7</f>
        <v>11.999999999999998</v>
      </c>
      <c r="R7" s="2">
        <f t="shared" ref="R7:R52" si="6">(G7+L7)/M7</f>
        <v>4.4444444444444446</v>
      </c>
      <c r="S7" s="2">
        <f>VLOOKUP(A7,[1]TDSheet!$A:$T,20,0)</f>
        <v>61.6</v>
      </c>
      <c r="T7" s="2">
        <f>VLOOKUP(A7,[1]TDSheet!$A:$U,21,0)</f>
        <v>81.400000000000006</v>
      </c>
      <c r="U7" s="2">
        <f>VLOOKUP(A7,[1]TDSheet!$A:$M,13,0)</f>
        <v>91.6</v>
      </c>
      <c r="W7" s="2">
        <f t="shared" ref="W7:W52" si="7">N7*H7</f>
        <v>273.35999999999996</v>
      </c>
      <c r="X7" s="23">
        <f>VLOOKUP(A7,[1]TDSheet!$A:$X,24,0)</f>
        <v>12</v>
      </c>
      <c r="Y7" s="24">
        <v>76</v>
      </c>
      <c r="Z7" s="2">
        <f t="shared" ref="Z7:Z52" si="8">Y7*X7*H7</f>
        <v>273.59999999999997</v>
      </c>
    </row>
    <row r="8" spans="1:26" ht="11.1" customHeight="1" x14ac:dyDescent="0.2">
      <c r="A8" s="8" t="s">
        <v>13</v>
      </c>
      <c r="B8" s="8" t="s">
        <v>9</v>
      </c>
      <c r="C8" s="26" t="str">
        <f>VLOOKUP(A8,[1]TDSheet!$A:$C,3,0)</f>
        <v>Дек</v>
      </c>
      <c r="D8" s="9">
        <v>1219</v>
      </c>
      <c r="E8" s="9"/>
      <c r="F8" s="9">
        <v>605</v>
      </c>
      <c r="G8" s="9">
        <v>467</v>
      </c>
      <c r="H8" s="23">
        <f>VLOOKUP(A8,[1]TDSheet!$A:$H,8,0)</f>
        <v>0.3</v>
      </c>
      <c r="I8" s="2">
        <f>VLOOKUP(A8,[2]Бердянск!$A:$E,4,0)</f>
        <v>597</v>
      </c>
      <c r="J8" s="2">
        <f t="shared" si="3"/>
        <v>8</v>
      </c>
      <c r="L8" s="2">
        <f>VLOOKUP(A8,[1]TDSheet!$A:$Y,25,0)*X8</f>
        <v>48</v>
      </c>
      <c r="M8" s="2">
        <f t="shared" si="4"/>
        <v>121</v>
      </c>
      <c r="N8" s="27">
        <f t="shared" ref="N8:N9" si="9">12*M8-L8-G8</f>
        <v>937</v>
      </c>
      <c r="O8" s="27"/>
      <c r="Q8" s="2">
        <f t="shared" si="5"/>
        <v>12</v>
      </c>
      <c r="R8" s="2">
        <f t="shared" si="6"/>
        <v>4.2561983471074383</v>
      </c>
      <c r="S8" s="2">
        <f>VLOOKUP(A8,[1]TDSheet!$A:$T,20,0)</f>
        <v>91.4</v>
      </c>
      <c r="T8" s="2">
        <f>VLOOKUP(A8,[1]TDSheet!$A:$U,21,0)</f>
        <v>91</v>
      </c>
      <c r="U8" s="2">
        <f>VLOOKUP(A8,[1]TDSheet!$A:$M,13,0)</f>
        <v>91.4</v>
      </c>
      <c r="W8" s="2">
        <f t="shared" si="7"/>
        <v>281.09999999999997</v>
      </c>
      <c r="X8" s="23">
        <f>VLOOKUP(A8,[1]TDSheet!$A:$X,24,0)</f>
        <v>12</v>
      </c>
      <c r="Y8" s="24">
        <v>78</v>
      </c>
      <c r="Z8" s="2">
        <f t="shared" si="8"/>
        <v>280.8</v>
      </c>
    </row>
    <row r="9" spans="1:26" ht="21.95" customHeight="1" x14ac:dyDescent="0.2">
      <c r="A9" s="8" t="s">
        <v>14</v>
      </c>
      <c r="B9" s="8" t="s">
        <v>9</v>
      </c>
      <c r="C9" s="8"/>
      <c r="D9" s="9">
        <v>323</v>
      </c>
      <c r="E9" s="9"/>
      <c r="F9" s="9">
        <v>147</v>
      </c>
      <c r="G9" s="9">
        <v>109</v>
      </c>
      <c r="H9" s="23">
        <f>VLOOKUP(A9,[1]TDSheet!$A:$H,8,0)</f>
        <v>0.36</v>
      </c>
      <c r="I9" s="2">
        <f>VLOOKUP(A9,[2]Бердянск!$A:$E,4,0)</f>
        <v>147</v>
      </c>
      <c r="J9" s="2">
        <f t="shared" si="3"/>
        <v>0</v>
      </c>
      <c r="L9" s="2">
        <f>VLOOKUP(A9,[1]TDSheet!$A:$Y,25,0)*X9</f>
        <v>0</v>
      </c>
      <c r="M9" s="2">
        <f t="shared" si="4"/>
        <v>29.4</v>
      </c>
      <c r="N9" s="27">
        <f t="shared" si="9"/>
        <v>243.79999999999995</v>
      </c>
      <c r="O9" s="27"/>
      <c r="Q9" s="2">
        <f t="shared" si="5"/>
        <v>11.999999999999998</v>
      </c>
      <c r="R9" s="2">
        <f t="shared" si="6"/>
        <v>3.7074829931972793</v>
      </c>
      <c r="S9" s="2">
        <f>VLOOKUP(A9,[1]TDSheet!$A:$T,20,0)</f>
        <v>22.2</v>
      </c>
      <c r="T9" s="2">
        <f>VLOOKUP(A9,[1]TDSheet!$A:$U,21,0)</f>
        <v>29.8</v>
      </c>
      <c r="U9" s="2">
        <f>VLOOKUP(A9,[1]TDSheet!$A:$M,13,0)</f>
        <v>19.600000000000001</v>
      </c>
      <c r="W9" s="2">
        <f t="shared" si="7"/>
        <v>87.767999999999986</v>
      </c>
      <c r="X9" s="23">
        <f>VLOOKUP(A9,[1]TDSheet!$A:$X,24,0)</f>
        <v>10</v>
      </c>
      <c r="Y9" s="24">
        <v>25</v>
      </c>
      <c r="Z9" s="2">
        <f t="shared" si="8"/>
        <v>90</v>
      </c>
    </row>
    <row r="10" spans="1:26" ht="11.1" customHeight="1" x14ac:dyDescent="0.2">
      <c r="A10" s="8" t="s">
        <v>15</v>
      </c>
      <c r="B10" s="8" t="s">
        <v>16</v>
      </c>
      <c r="C10" s="8"/>
      <c r="D10" s="9">
        <v>44.4</v>
      </c>
      <c r="E10" s="9"/>
      <c r="F10" s="9">
        <v>3.7</v>
      </c>
      <c r="G10" s="9">
        <v>40.700000000000003</v>
      </c>
      <c r="H10" s="23">
        <f>VLOOKUP(A10,[1]TDSheet!$A:$H,8,0)</f>
        <v>1</v>
      </c>
      <c r="I10" s="2">
        <f>VLOOKUP(A10,[2]Бердянск!$A:$E,4,0)</f>
        <v>3.7</v>
      </c>
      <c r="J10" s="2">
        <f t="shared" si="3"/>
        <v>0</v>
      </c>
      <c r="L10" s="2">
        <f>VLOOKUP(A10,[1]TDSheet!$A:$Y,25,0)*X10</f>
        <v>0</v>
      </c>
      <c r="M10" s="2">
        <f t="shared" si="4"/>
        <v>0.74</v>
      </c>
      <c r="N10" s="27"/>
      <c r="O10" s="27"/>
      <c r="Q10" s="2">
        <f t="shared" si="5"/>
        <v>55.000000000000007</v>
      </c>
      <c r="R10" s="2">
        <f t="shared" si="6"/>
        <v>55.000000000000007</v>
      </c>
      <c r="S10" s="2">
        <f>VLOOKUP(A10,[1]TDSheet!$A:$T,20,0)</f>
        <v>0.74</v>
      </c>
      <c r="T10" s="2">
        <f>VLOOKUP(A10,[1]TDSheet!$A:$U,21,0)</f>
        <v>0.74</v>
      </c>
      <c r="U10" s="2">
        <f>VLOOKUP(A10,[1]TDSheet!$A:$M,13,0)</f>
        <v>0.74</v>
      </c>
      <c r="W10" s="2">
        <f t="shared" si="7"/>
        <v>0</v>
      </c>
      <c r="X10" s="23">
        <f>VLOOKUP(A10,[1]TDSheet!$A:$X,24,0)</f>
        <v>3.7</v>
      </c>
      <c r="Y10" s="24">
        <f t="shared" ref="Y10:Y49" si="10">N10/X10</f>
        <v>0</v>
      </c>
      <c r="Z10" s="2">
        <f t="shared" si="8"/>
        <v>0</v>
      </c>
    </row>
    <row r="11" spans="1:26" ht="11.1" customHeight="1" x14ac:dyDescent="0.2">
      <c r="A11" s="8" t="s">
        <v>17</v>
      </c>
      <c r="B11" s="8" t="s">
        <v>16</v>
      </c>
      <c r="C11" s="8"/>
      <c r="D11" s="9">
        <v>407</v>
      </c>
      <c r="E11" s="9"/>
      <c r="F11" s="9">
        <v>225.5</v>
      </c>
      <c r="G11" s="9">
        <v>137.5</v>
      </c>
      <c r="H11" s="23">
        <f>VLOOKUP(A11,[1]TDSheet!$A:$H,8,0)</f>
        <v>1</v>
      </c>
      <c r="I11" s="2">
        <f>VLOOKUP(A11,[2]Бердянск!$A:$E,4,0)</f>
        <v>225.5</v>
      </c>
      <c r="J11" s="2">
        <f t="shared" si="3"/>
        <v>0</v>
      </c>
      <c r="L11" s="2">
        <f>VLOOKUP(A11,[1]TDSheet!$A:$Y,25,0)*X11</f>
        <v>49.5</v>
      </c>
      <c r="M11" s="2">
        <f t="shared" si="4"/>
        <v>45.1</v>
      </c>
      <c r="N11" s="27">
        <f>12*M11-L11-G11</f>
        <v>354.20000000000005</v>
      </c>
      <c r="O11" s="27"/>
      <c r="Q11" s="2">
        <f t="shared" si="5"/>
        <v>12</v>
      </c>
      <c r="R11" s="2">
        <f t="shared" si="6"/>
        <v>4.1463414634146343</v>
      </c>
      <c r="S11" s="2">
        <f>VLOOKUP(A11,[1]TDSheet!$A:$T,20,0)</f>
        <v>27.5</v>
      </c>
      <c r="T11" s="2">
        <f>VLOOKUP(A11,[1]TDSheet!$A:$U,21,0)</f>
        <v>29.6</v>
      </c>
      <c r="U11" s="2">
        <f>VLOOKUP(A11,[1]TDSheet!$A:$M,13,0)</f>
        <v>30.8</v>
      </c>
      <c r="W11" s="2">
        <f t="shared" si="7"/>
        <v>354.20000000000005</v>
      </c>
      <c r="X11" s="23">
        <f>VLOOKUP(A11,[1]TDSheet!$A:$X,24,0)</f>
        <v>5.5</v>
      </c>
      <c r="Y11" s="24">
        <v>65</v>
      </c>
      <c r="Z11" s="2">
        <f t="shared" si="8"/>
        <v>357.5</v>
      </c>
    </row>
    <row r="12" spans="1:26" ht="11.1" customHeight="1" x14ac:dyDescent="0.2">
      <c r="A12" s="8" t="s">
        <v>18</v>
      </c>
      <c r="B12" s="8" t="s">
        <v>9</v>
      </c>
      <c r="C12" s="8"/>
      <c r="D12" s="9">
        <v>96</v>
      </c>
      <c r="E12" s="9"/>
      <c r="F12" s="9">
        <v>101</v>
      </c>
      <c r="G12" s="9">
        <v>-5</v>
      </c>
      <c r="H12" s="23">
        <f>VLOOKUP(A12,[1]TDSheet!$A:$H,8,0)</f>
        <v>0.25</v>
      </c>
      <c r="I12" s="2">
        <f>VLOOKUP(A12,[2]Бердянск!$A:$E,4,0)</f>
        <v>98</v>
      </c>
      <c r="J12" s="2">
        <f t="shared" si="3"/>
        <v>3</v>
      </c>
      <c r="L12" s="2">
        <f>VLOOKUP(A12,[1]TDSheet!$A:$Y,25,0)*X12</f>
        <v>0</v>
      </c>
      <c r="M12" s="2">
        <f t="shared" si="4"/>
        <v>20.2</v>
      </c>
      <c r="N12" s="27">
        <f>9*M12-L12-G12</f>
        <v>186.79999999999998</v>
      </c>
      <c r="O12" s="27"/>
      <c r="Q12" s="2">
        <f t="shared" si="5"/>
        <v>9</v>
      </c>
      <c r="R12" s="2">
        <f t="shared" si="6"/>
        <v>-0.24752475247524752</v>
      </c>
      <c r="S12" s="2">
        <f>VLOOKUP(A12,[1]TDSheet!$A:$T,20,0)</f>
        <v>0</v>
      </c>
      <c r="T12" s="2">
        <f>VLOOKUP(A12,[1]TDSheet!$A:$U,21,0)</f>
        <v>0</v>
      </c>
      <c r="U12" s="2">
        <f>VLOOKUP(A12,[1]TDSheet!$A:$M,13,0)</f>
        <v>0</v>
      </c>
      <c r="W12" s="2">
        <f t="shared" si="7"/>
        <v>46.699999999999996</v>
      </c>
      <c r="X12" s="23">
        <f>VLOOKUP(A12,[1]TDSheet!$A:$X,24,0)</f>
        <v>12</v>
      </c>
      <c r="Y12" s="24">
        <v>16</v>
      </c>
      <c r="Z12" s="2">
        <f t="shared" si="8"/>
        <v>48</v>
      </c>
    </row>
    <row r="13" spans="1:26" ht="11.1" customHeight="1" x14ac:dyDescent="0.2">
      <c r="A13" s="8" t="s">
        <v>19</v>
      </c>
      <c r="B13" s="8" t="s">
        <v>16</v>
      </c>
      <c r="C13" s="8"/>
      <c r="D13" s="9">
        <v>24</v>
      </c>
      <c r="E13" s="9"/>
      <c r="F13" s="9"/>
      <c r="G13" s="9"/>
      <c r="H13" s="23">
        <f>VLOOKUP(A13,[1]TDSheet!$A:$H,8,0)</f>
        <v>1</v>
      </c>
      <c r="J13" s="2">
        <f t="shared" si="3"/>
        <v>0</v>
      </c>
      <c r="L13" s="2">
        <f>VLOOKUP(A13,[1]TDSheet!$A:$Y,25,0)*X13</f>
        <v>39</v>
      </c>
      <c r="M13" s="2">
        <f t="shared" si="4"/>
        <v>0</v>
      </c>
      <c r="N13" s="27"/>
      <c r="O13" s="27"/>
      <c r="Q13" s="2" t="e">
        <f t="shared" si="5"/>
        <v>#DIV/0!</v>
      </c>
      <c r="R13" s="2" t="e">
        <f t="shared" si="6"/>
        <v>#DIV/0!</v>
      </c>
      <c r="S13" s="2">
        <f>VLOOKUP(A13,[1]TDSheet!$A:$T,20,0)</f>
        <v>1.2</v>
      </c>
      <c r="T13" s="2">
        <f>VLOOKUP(A13,[1]TDSheet!$A:$U,21,0)</f>
        <v>0.6</v>
      </c>
      <c r="U13" s="2">
        <f>VLOOKUP(A13,[1]TDSheet!$A:$M,13,0)</f>
        <v>0.6</v>
      </c>
      <c r="W13" s="2">
        <f t="shared" si="7"/>
        <v>0</v>
      </c>
      <c r="X13" s="23">
        <f>VLOOKUP(A13,[1]TDSheet!$A:$X,24,0)</f>
        <v>3</v>
      </c>
      <c r="Y13" s="24">
        <f t="shared" si="10"/>
        <v>0</v>
      </c>
      <c r="Z13" s="2">
        <f t="shared" si="8"/>
        <v>0</v>
      </c>
    </row>
    <row r="14" spans="1:26" ht="11.1" customHeight="1" x14ac:dyDescent="0.2">
      <c r="A14" s="8" t="s">
        <v>20</v>
      </c>
      <c r="B14" s="8" t="s">
        <v>9</v>
      </c>
      <c r="C14" s="8"/>
      <c r="D14" s="9">
        <v>669</v>
      </c>
      <c r="E14" s="9"/>
      <c r="F14" s="9">
        <v>218</v>
      </c>
      <c r="G14" s="9">
        <v>366</v>
      </c>
      <c r="H14" s="23">
        <f>VLOOKUP(A14,[1]TDSheet!$A:$H,8,0)</f>
        <v>0.25</v>
      </c>
      <c r="I14" s="2">
        <f>VLOOKUP(A14,[2]Бердянск!$A:$E,4,0)</f>
        <v>219</v>
      </c>
      <c r="J14" s="2">
        <f t="shared" si="3"/>
        <v>-1</v>
      </c>
      <c r="L14" s="2">
        <f>VLOOKUP(A14,[1]TDSheet!$A:$Y,25,0)*X14</f>
        <v>60</v>
      </c>
      <c r="M14" s="2">
        <f t="shared" si="4"/>
        <v>43.6</v>
      </c>
      <c r="N14" s="27">
        <f>12*M14-L14-G14</f>
        <v>97.200000000000045</v>
      </c>
      <c r="O14" s="27"/>
      <c r="Q14" s="2">
        <f t="shared" si="5"/>
        <v>12</v>
      </c>
      <c r="R14" s="2">
        <f t="shared" si="6"/>
        <v>9.7706422018348622</v>
      </c>
      <c r="S14" s="2">
        <f>VLOOKUP(A14,[1]TDSheet!$A:$T,20,0)</f>
        <v>33.4</v>
      </c>
      <c r="T14" s="2">
        <f>VLOOKUP(A14,[1]TDSheet!$A:$U,21,0)</f>
        <v>47.2</v>
      </c>
      <c r="U14" s="2">
        <f>VLOOKUP(A14,[1]TDSheet!$A:$M,13,0)</f>
        <v>50</v>
      </c>
      <c r="W14" s="2">
        <f t="shared" si="7"/>
        <v>24.300000000000011</v>
      </c>
      <c r="X14" s="23">
        <f>VLOOKUP(A14,[1]TDSheet!$A:$X,24,0)</f>
        <v>12</v>
      </c>
      <c r="Y14" s="24">
        <v>8</v>
      </c>
      <c r="Z14" s="2">
        <f t="shared" si="8"/>
        <v>24</v>
      </c>
    </row>
    <row r="15" spans="1:26" ht="21.95" customHeight="1" x14ac:dyDescent="0.2">
      <c r="A15" s="8" t="s">
        <v>21</v>
      </c>
      <c r="B15" s="8" t="s">
        <v>16</v>
      </c>
      <c r="C15" s="8"/>
      <c r="D15" s="9">
        <v>12</v>
      </c>
      <c r="E15" s="9"/>
      <c r="F15" s="9"/>
      <c r="G15" s="9">
        <v>12</v>
      </c>
      <c r="H15" s="23">
        <f>VLOOKUP(A15,[1]TDSheet!$A:$H,8,0)</f>
        <v>1</v>
      </c>
      <c r="J15" s="2">
        <f t="shared" si="3"/>
        <v>0</v>
      </c>
      <c r="L15" s="2">
        <f>VLOOKUP(A15,[1]TDSheet!$A:$Y,25,0)*X15</f>
        <v>0</v>
      </c>
      <c r="M15" s="2">
        <f t="shared" si="4"/>
        <v>0</v>
      </c>
      <c r="N15" s="27"/>
      <c r="O15" s="27"/>
      <c r="Q15" s="2" t="e">
        <f t="shared" si="5"/>
        <v>#DIV/0!</v>
      </c>
      <c r="R15" s="2" t="e">
        <f t="shared" si="6"/>
        <v>#DIV/0!</v>
      </c>
      <c r="S15" s="2">
        <f>VLOOKUP(A15,[1]TDSheet!$A:$T,20,0)</f>
        <v>0</v>
      </c>
      <c r="T15" s="2">
        <f>VLOOKUP(A15,[1]TDSheet!$A:$U,21,0)</f>
        <v>0</v>
      </c>
      <c r="U15" s="2">
        <f>VLOOKUP(A15,[1]TDSheet!$A:$M,13,0)</f>
        <v>0</v>
      </c>
      <c r="W15" s="2">
        <f t="shared" si="7"/>
        <v>0</v>
      </c>
      <c r="X15" s="23">
        <f>VLOOKUP(A15,[1]TDSheet!$A:$X,24,0)</f>
        <v>3</v>
      </c>
      <c r="Y15" s="24">
        <f t="shared" si="10"/>
        <v>0</v>
      </c>
      <c r="Z15" s="2">
        <f t="shared" si="8"/>
        <v>0</v>
      </c>
    </row>
    <row r="16" spans="1:26" ht="11.1" customHeight="1" x14ac:dyDescent="0.2">
      <c r="A16" s="8" t="s">
        <v>22</v>
      </c>
      <c r="B16" s="8" t="s">
        <v>16</v>
      </c>
      <c r="C16" s="8"/>
      <c r="D16" s="9">
        <v>12</v>
      </c>
      <c r="E16" s="9"/>
      <c r="F16" s="9">
        <v>3</v>
      </c>
      <c r="G16" s="9">
        <v>9</v>
      </c>
      <c r="H16" s="23">
        <f>VLOOKUP(A16,[1]TDSheet!$A:$H,8,0)</f>
        <v>0</v>
      </c>
      <c r="I16" s="2">
        <f>VLOOKUP(A16,[2]Бердянск!$A:$E,4,0)</f>
        <v>3</v>
      </c>
      <c r="J16" s="2">
        <f t="shared" si="3"/>
        <v>0</v>
      </c>
      <c r="L16" s="2">
        <f>VLOOKUP(A16,[1]TDSheet!$A:$Y,25,0)*X16</f>
        <v>0</v>
      </c>
      <c r="M16" s="2">
        <f t="shared" si="4"/>
        <v>0.6</v>
      </c>
      <c r="N16" s="27"/>
      <c r="O16" s="27"/>
      <c r="Q16" s="2">
        <f t="shared" si="5"/>
        <v>15</v>
      </c>
      <c r="R16" s="2">
        <f t="shared" si="6"/>
        <v>15</v>
      </c>
      <c r="S16" s="2">
        <f>VLOOKUP(A16,[1]TDSheet!$A:$T,20,0)</f>
        <v>0</v>
      </c>
      <c r="T16" s="2">
        <f>VLOOKUP(A16,[1]TDSheet!$A:$U,21,0)</f>
        <v>0.6</v>
      </c>
      <c r="U16" s="2">
        <f>VLOOKUP(A16,[1]TDSheet!$A:$M,13,0)</f>
        <v>0</v>
      </c>
      <c r="W16" s="2">
        <f t="shared" si="7"/>
        <v>0</v>
      </c>
      <c r="X16" s="23">
        <f>VLOOKUP(A16,[1]TDSheet!$A:$X,24,0)</f>
        <v>0</v>
      </c>
      <c r="Y16" s="24">
        <v>0</v>
      </c>
      <c r="Z16" s="2">
        <f t="shared" si="8"/>
        <v>0</v>
      </c>
    </row>
    <row r="17" spans="1:26" ht="11.1" customHeight="1" x14ac:dyDescent="0.2">
      <c r="A17" s="8" t="s">
        <v>23</v>
      </c>
      <c r="B17" s="8" t="s">
        <v>16</v>
      </c>
      <c r="C17" s="8"/>
      <c r="D17" s="9">
        <v>61.2</v>
      </c>
      <c r="E17" s="9"/>
      <c r="F17" s="9">
        <v>12.7</v>
      </c>
      <c r="G17" s="9">
        <v>46.7</v>
      </c>
      <c r="H17" s="23">
        <f>VLOOKUP(A17,[1]TDSheet!$A:$H,8,0)</f>
        <v>0</v>
      </c>
      <c r="I17" s="2">
        <f>VLOOKUP(A17,[2]Бердянск!$A:$E,4,0)</f>
        <v>12.7</v>
      </c>
      <c r="J17" s="2">
        <f t="shared" si="3"/>
        <v>0</v>
      </c>
      <c r="L17" s="2">
        <f>VLOOKUP(A17,[1]TDSheet!$A:$Y,25,0)*X17</f>
        <v>0</v>
      </c>
      <c r="M17" s="2">
        <f t="shared" si="4"/>
        <v>2.54</v>
      </c>
      <c r="N17" s="27"/>
      <c r="O17" s="27"/>
      <c r="Q17" s="2">
        <f t="shared" si="5"/>
        <v>18.385826771653544</v>
      </c>
      <c r="R17" s="2">
        <f t="shared" si="6"/>
        <v>18.385826771653544</v>
      </c>
      <c r="S17" s="2">
        <f>VLOOKUP(A17,[1]TDSheet!$A:$T,20,0)</f>
        <v>2.16</v>
      </c>
      <c r="T17" s="2">
        <f>VLOOKUP(A17,[1]TDSheet!$A:$U,21,0)</f>
        <v>1.44</v>
      </c>
      <c r="U17" s="2">
        <f>VLOOKUP(A17,[1]TDSheet!$A:$M,13,0)</f>
        <v>0.72</v>
      </c>
      <c r="W17" s="2">
        <f t="shared" si="7"/>
        <v>0</v>
      </c>
      <c r="X17" s="23">
        <f>VLOOKUP(A17,[1]TDSheet!$A:$X,24,0)</f>
        <v>0</v>
      </c>
      <c r="Y17" s="24">
        <v>0</v>
      </c>
      <c r="Z17" s="2">
        <f t="shared" si="8"/>
        <v>0</v>
      </c>
    </row>
    <row r="18" spans="1:26" ht="11.1" customHeight="1" x14ac:dyDescent="0.2">
      <c r="A18" s="8" t="s">
        <v>24</v>
      </c>
      <c r="B18" s="8" t="s">
        <v>16</v>
      </c>
      <c r="C18" s="8"/>
      <c r="D18" s="9">
        <v>166.5</v>
      </c>
      <c r="E18" s="9"/>
      <c r="F18" s="9">
        <v>125.8</v>
      </c>
      <c r="G18" s="9">
        <v>11.1</v>
      </c>
      <c r="H18" s="23">
        <f>VLOOKUP(A18,[1]TDSheet!$A:$H,8,0)</f>
        <v>1</v>
      </c>
      <c r="I18" s="2">
        <f>VLOOKUP(A18,[2]Бердянск!$A:$E,4,0)</f>
        <v>122.1</v>
      </c>
      <c r="J18" s="2">
        <f t="shared" si="3"/>
        <v>3.7000000000000028</v>
      </c>
      <c r="L18" s="2">
        <f>VLOOKUP(A18,[1]TDSheet!$A:$Y,25,0)*X18</f>
        <v>199.8</v>
      </c>
      <c r="M18" s="2">
        <f t="shared" si="4"/>
        <v>25.16</v>
      </c>
      <c r="N18" s="27">
        <f>12*M18-L18-G18</f>
        <v>91.02000000000001</v>
      </c>
      <c r="O18" s="27"/>
      <c r="Q18" s="2">
        <f t="shared" si="5"/>
        <v>12</v>
      </c>
      <c r="R18" s="2">
        <f t="shared" si="6"/>
        <v>8.382352941176471</v>
      </c>
      <c r="S18" s="2">
        <f>VLOOKUP(A18,[1]TDSheet!$A:$T,20,0)</f>
        <v>31.060000000000002</v>
      </c>
      <c r="T18" s="2">
        <f>VLOOKUP(A18,[1]TDSheet!$A:$U,21,0)</f>
        <v>31.080000000000002</v>
      </c>
      <c r="U18" s="2">
        <f>VLOOKUP(A18,[1]TDSheet!$A:$M,13,0)</f>
        <v>22.94</v>
      </c>
      <c r="W18" s="2">
        <f t="shared" si="7"/>
        <v>91.02000000000001</v>
      </c>
      <c r="X18" s="23">
        <f>VLOOKUP(A18,[1]TDSheet!$A:$X,24,0)</f>
        <v>3.7</v>
      </c>
      <c r="Y18" s="24">
        <v>25</v>
      </c>
      <c r="Z18" s="2">
        <f t="shared" si="8"/>
        <v>92.5</v>
      </c>
    </row>
    <row r="19" spans="1:26" ht="11.1" customHeight="1" x14ac:dyDescent="0.2">
      <c r="A19" s="8" t="s">
        <v>25</v>
      </c>
      <c r="B19" s="8" t="s">
        <v>16</v>
      </c>
      <c r="C19" s="8"/>
      <c r="D19" s="9">
        <v>70.099999999999994</v>
      </c>
      <c r="E19" s="9"/>
      <c r="F19" s="9">
        <v>14.4</v>
      </c>
      <c r="G19" s="9">
        <v>55.7</v>
      </c>
      <c r="H19" s="23">
        <f>VLOOKUP(A19,[1]TDSheet!$A:$H,8,0)</f>
        <v>1</v>
      </c>
      <c r="I19" s="2">
        <f>VLOOKUP(A19,[2]Бердянск!$A:$E,4,0)</f>
        <v>14.4</v>
      </c>
      <c r="J19" s="2">
        <f t="shared" si="3"/>
        <v>0</v>
      </c>
      <c r="L19" s="2">
        <f>VLOOKUP(A19,[1]TDSheet!$A:$Y,25,0)*X19</f>
        <v>0</v>
      </c>
      <c r="M19" s="2">
        <f t="shared" si="4"/>
        <v>2.88</v>
      </c>
      <c r="N19" s="27"/>
      <c r="O19" s="27"/>
      <c r="Q19" s="2">
        <f t="shared" si="5"/>
        <v>19.340277777777779</v>
      </c>
      <c r="R19" s="2">
        <f t="shared" si="6"/>
        <v>19.340277777777779</v>
      </c>
      <c r="S19" s="2">
        <f>VLOOKUP(A19,[1]TDSheet!$A:$T,20,0)</f>
        <v>0</v>
      </c>
      <c r="T19" s="2">
        <f>VLOOKUP(A19,[1]TDSheet!$A:$U,21,0)</f>
        <v>0</v>
      </c>
      <c r="U19" s="2">
        <f>VLOOKUP(A19,[1]TDSheet!$A:$M,13,0)</f>
        <v>2.54</v>
      </c>
      <c r="W19" s="2">
        <f t="shared" si="7"/>
        <v>0</v>
      </c>
      <c r="X19" s="23">
        <f>VLOOKUP(A19,[1]TDSheet!$A:$X,24,0)</f>
        <v>1.8</v>
      </c>
      <c r="Y19" s="24">
        <f t="shared" si="10"/>
        <v>0</v>
      </c>
      <c r="Z19" s="2">
        <f t="shared" si="8"/>
        <v>0</v>
      </c>
    </row>
    <row r="20" spans="1:26" ht="11.1" customHeight="1" x14ac:dyDescent="0.2">
      <c r="A20" s="8" t="s">
        <v>26</v>
      </c>
      <c r="B20" s="8" t="s">
        <v>9</v>
      </c>
      <c r="C20" s="8"/>
      <c r="D20" s="9">
        <v>854</v>
      </c>
      <c r="E20" s="9"/>
      <c r="F20" s="9">
        <v>476</v>
      </c>
      <c r="G20" s="9">
        <v>293</v>
      </c>
      <c r="H20" s="23">
        <f>VLOOKUP(A20,[1]TDSheet!$A:$H,8,0)</f>
        <v>0.25</v>
      </c>
      <c r="I20" s="2">
        <f>VLOOKUP(A20,[2]Бердянск!$A:$E,4,0)</f>
        <v>473</v>
      </c>
      <c r="J20" s="2">
        <f t="shared" si="3"/>
        <v>3</v>
      </c>
      <c r="L20" s="2">
        <f>VLOOKUP(A20,[1]TDSheet!$A:$Y,25,0)*X20</f>
        <v>72</v>
      </c>
      <c r="M20" s="2">
        <f t="shared" si="4"/>
        <v>95.2</v>
      </c>
      <c r="N20" s="27">
        <f>12*M20-L20-G20</f>
        <v>777.40000000000009</v>
      </c>
      <c r="O20" s="27"/>
      <c r="Q20" s="2">
        <f t="shared" si="5"/>
        <v>12</v>
      </c>
      <c r="R20" s="2">
        <f t="shared" si="6"/>
        <v>3.8340336134453779</v>
      </c>
      <c r="S20" s="2">
        <f>VLOOKUP(A20,[1]TDSheet!$A:$T,20,0)</f>
        <v>58.4</v>
      </c>
      <c r="T20" s="2">
        <f>VLOOKUP(A20,[1]TDSheet!$A:$U,21,0)</f>
        <v>75.8</v>
      </c>
      <c r="U20" s="2">
        <f>VLOOKUP(A20,[1]TDSheet!$A:$M,13,0)</f>
        <v>68.2</v>
      </c>
      <c r="W20" s="2">
        <f t="shared" si="7"/>
        <v>194.35000000000002</v>
      </c>
      <c r="X20" s="23">
        <f>VLOOKUP(A20,[1]TDSheet!$A:$X,24,0)</f>
        <v>12</v>
      </c>
      <c r="Y20" s="24">
        <v>65</v>
      </c>
      <c r="Z20" s="2">
        <f t="shared" si="8"/>
        <v>195</v>
      </c>
    </row>
    <row r="21" spans="1:26" ht="21.95" customHeight="1" x14ac:dyDescent="0.2">
      <c r="A21" s="8" t="s">
        <v>27</v>
      </c>
      <c r="B21" s="8" t="s">
        <v>9</v>
      </c>
      <c r="C21" s="8"/>
      <c r="D21" s="9">
        <v>162</v>
      </c>
      <c r="E21" s="9"/>
      <c r="F21" s="9">
        <v>124</v>
      </c>
      <c r="G21" s="9">
        <v>20</v>
      </c>
      <c r="H21" s="23">
        <f>VLOOKUP(A21,[1]TDSheet!$A:$H,8,0)</f>
        <v>0.25</v>
      </c>
      <c r="I21" s="2">
        <f>VLOOKUP(A21,[2]Бердянск!$A:$E,4,0)</f>
        <v>124</v>
      </c>
      <c r="J21" s="2">
        <f t="shared" si="3"/>
        <v>0</v>
      </c>
      <c r="L21" s="2">
        <f>VLOOKUP(A21,[1]TDSheet!$A:$Y,25,0)*X21</f>
        <v>0</v>
      </c>
      <c r="M21" s="2">
        <f t="shared" si="4"/>
        <v>24.8</v>
      </c>
      <c r="N21" s="27">
        <f>10*M21-L21-G21</f>
        <v>228</v>
      </c>
      <c r="O21" s="27"/>
      <c r="Q21" s="2">
        <f t="shared" si="5"/>
        <v>10</v>
      </c>
      <c r="R21" s="2">
        <f t="shared" si="6"/>
        <v>0.80645161290322576</v>
      </c>
      <c r="S21" s="2">
        <f>VLOOKUP(A21,[1]TDSheet!$A:$T,20,0)</f>
        <v>2</v>
      </c>
      <c r="T21" s="2">
        <f>VLOOKUP(A21,[1]TDSheet!$A:$U,21,0)</f>
        <v>14.4</v>
      </c>
      <c r="U21" s="2">
        <f>VLOOKUP(A21,[1]TDSheet!$A:$M,13,0)</f>
        <v>8.4</v>
      </c>
      <c r="W21" s="2">
        <f t="shared" si="7"/>
        <v>57</v>
      </c>
      <c r="X21" s="23">
        <f>VLOOKUP(A21,[1]TDSheet!$A:$X,24,0)</f>
        <v>6</v>
      </c>
      <c r="Y21" s="24">
        <v>38</v>
      </c>
      <c r="Z21" s="2">
        <f t="shared" si="8"/>
        <v>57</v>
      </c>
    </row>
    <row r="22" spans="1:26" ht="11.1" customHeight="1" x14ac:dyDescent="0.2">
      <c r="A22" s="8" t="s">
        <v>28</v>
      </c>
      <c r="B22" s="8" t="s">
        <v>9</v>
      </c>
      <c r="C22" s="26" t="str">
        <f>VLOOKUP(A22,[1]TDSheet!$A:$C,3,0)</f>
        <v>Дек</v>
      </c>
      <c r="D22" s="9">
        <v>956</v>
      </c>
      <c r="E22" s="9"/>
      <c r="F22" s="9">
        <v>481</v>
      </c>
      <c r="G22" s="9">
        <v>360</v>
      </c>
      <c r="H22" s="23">
        <f>VLOOKUP(A22,[1]TDSheet!$A:$H,8,0)</f>
        <v>0.25</v>
      </c>
      <c r="I22" s="2">
        <f>VLOOKUP(A22,[2]Бердянск!$A:$E,4,0)</f>
        <v>440</v>
      </c>
      <c r="J22" s="2">
        <f t="shared" si="3"/>
        <v>41</v>
      </c>
      <c r="L22" s="2">
        <f>VLOOKUP(A22,[1]TDSheet!$A:$Y,25,0)*X22</f>
        <v>240</v>
      </c>
      <c r="M22" s="2">
        <f t="shared" si="4"/>
        <v>96.2</v>
      </c>
      <c r="N22" s="27">
        <f t="shared" ref="N22:N23" si="11">12*M22-L22-G22</f>
        <v>554.40000000000009</v>
      </c>
      <c r="O22" s="27"/>
      <c r="Q22" s="2">
        <f t="shared" si="5"/>
        <v>12</v>
      </c>
      <c r="R22" s="2">
        <f t="shared" si="6"/>
        <v>6.2370062370062369</v>
      </c>
      <c r="S22" s="2">
        <f>VLOOKUP(A22,[1]TDSheet!$A:$T,20,0)</f>
        <v>54.4</v>
      </c>
      <c r="T22" s="2">
        <f>VLOOKUP(A22,[1]TDSheet!$A:$U,21,0)</f>
        <v>63.6</v>
      </c>
      <c r="U22" s="2">
        <f>VLOOKUP(A22,[1]TDSheet!$A:$M,13,0)</f>
        <v>82.4</v>
      </c>
      <c r="W22" s="2">
        <f t="shared" si="7"/>
        <v>138.60000000000002</v>
      </c>
      <c r="X22" s="23">
        <f>VLOOKUP(A22,[1]TDSheet!$A:$X,24,0)</f>
        <v>6</v>
      </c>
      <c r="Y22" s="24">
        <v>93</v>
      </c>
      <c r="Z22" s="2">
        <f t="shared" si="8"/>
        <v>139.5</v>
      </c>
    </row>
    <row r="23" spans="1:26" ht="11.1" customHeight="1" x14ac:dyDescent="0.2">
      <c r="A23" s="8" t="s">
        <v>29</v>
      </c>
      <c r="B23" s="8" t="s">
        <v>9</v>
      </c>
      <c r="C23" s="8"/>
      <c r="D23" s="9">
        <v>826</v>
      </c>
      <c r="E23" s="9"/>
      <c r="F23" s="9">
        <v>570</v>
      </c>
      <c r="G23" s="9">
        <v>109</v>
      </c>
      <c r="H23" s="23">
        <f>VLOOKUP(A23,[1]TDSheet!$A:$H,8,0)</f>
        <v>0.25</v>
      </c>
      <c r="I23" s="2">
        <f>VLOOKUP(A23,[2]Бердянск!$A:$E,4,0)</f>
        <v>553</v>
      </c>
      <c r="J23" s="2">
        <f t="shared" si="3"/>
        <v>17</v>
      </c>
      <c r="L23" s="2">
        <f>VLOOKUP(A23,[1]TDSheet!$A:$Y,25,0)*X23</f>
        <v>660</v>
      </c>
      <c r="M23" s="2">
        <f t="shared" si="4"/>
        <v>114</v>
      </c>
      <c r="N23" s="27">
        <f t="shared" si="11"/>
        <v>599</v>
      </c>
      <c r="O23" s="27"/>
      <c r="Q23" s="2">
        <f t="shared" si="5"/>
        <v>12</v>
      </c>
      <c r="R23" s="2">
        <f t="shared" si="6"/>
        <v>6.7456140350877192</v>
      </c>
      <c r="S23" s="2">
        <f>VLOOKUP(A23,[1]TDSheet!$A:$T,20,0)</f>
        <v>56.2</v>
      </c>
      <c r="T23" s="2">
        <f>VLOOKUP(A23,[1]TDSheet!$A:$U,21,0)</f>
        <v>71.599999999999994</v>
      </c>
      <c r="U23" s="2">
        <f>VLOOKUP(A23,[1]TDSheet!$A:$M,13,0)</f>
        <v>102</v>
      </c>
      <c r="W23" s="2">
        <f t="shared" si="7"/>
        <v>149.75</v>
      </c>
      <c r="X23" s="23">
        <f>VLOOKUP(A23,[1]TDSheet!$A:$X,24,0)</f>
        <v>12</v>
      </c>
      <c r="Y23" s="24">
        <v>50</v>
      </c>
      <c r="Z23" s="2">
        <f t="shared" si="8"/>
        <v>150</v>
      </c>
    </row>
    <row r="24" spans="1:26" ht="11.1" customHeight="1" x14ac:dyDescent="0.2">
      <c r="A24" s="8" t="s">
        <v>30</v>
      </c>
      <c r="B24" s="8" t="s">
        <v>16</v>
      </c>
      <c r="C24" s="8"/>
      <c r="D24" s="9">
        <v>318</v>
      </c>
      <c r="E24" s="9"/>
      <c r="F24" s="9">
        <v>252</v>
      </c>
      <c r="G24" s="9">
        <v>24</v>
      </c>
      <c r="H24" s="23">
        <f>VLOOKUP(A24,[1]TDSheet!$A:$H,8,0)</f>
        <v>1</v>
      </c>
      <c r="I24" s="2">
        <f>VLOOKUP(A24,[2]Бердянск!$A:$E,4,0)</f>
        <v>252</v>
      </c>
      <c r="J24" s="2">
        <f t="shared" si="3"/>
        <v>0</v>
      </c>
      <c r="L24" s="2">
        <f>VLOOKUP(A24,[1]TDSheet!$A:$Y,25,0)*X24</f>
        <v>0</v>
      </c>
      <c r="M24" s="2">
        <f t="shared" si="4"/>
        <v>50.4</v>
      </c>
      <c r="N24" s="27">
        <f>9*M24-L24-G24</f>
        <v>429.59999999999997</v>
      </c>
      <c r="O24" s="27"/>
      <c r="Q24" s="2">
        <f t="shared" si="5"/>
        <v>9</v>
      </c>
      <c r="R24" s="2">
        <f t="shared" si="6"/>
        <v>0.47619047619047622</v>
      </c>
      <c r="S24" s="2">
        <f>VLOOKUP(A24,[1]TDSheet!$A:$T,20,0)</f>
        <v>15.6</v>
      </c>
      <c r="T24" s="2">
        <f>VLOOKUP(A24,[1]TDSheet!$A:$U,21,0)</f>
        <v>14.4</v>
      </c>
      <c r="U24" s="2">
        <f>VLOOKUP(A24,[1]TDSheet!$A:$M,13,0)</f>
        <v>10.8</v>
      </c>
      <c r="W24" s="2">
        <f t="shared" si="7"/>
        <v>429.59999999999997</v>
      </c>
      <c r="X24" s="23">
        <f>VLOOKUP(A24,[1]TDSheet!$A:$X,24,0)</f>
        <v>6</v>
      </c>
      <c r="Y24" s="24">
        <v>72</v>
      </c>
      <c r="Z24" s="2">
        <f t="shared" si="8"/>
        <v>432</v>
      </c>
    </row>
    <row r="25" spans="1:26" ht="11.1" customHeight="1" x14ac:dyDescent="0.2">
      <c r="A25" s="8" t="s">
        <v>31</v>
      </c>
      <c r="B25" s="8" t="s">
        <v>9</v>
      </c>
      <c r="C25" s="8"/>
      <c r="D25" s="9">
        <v>26</v>
      </c>
      <c r="E25" s="9"/>
      <c r="F25" s="9">
        <v>12</v>
      </c>
      <c r="G25" s="9">
        <v>4</v>
      </c>
      <c r="H25" s="23">
        <f>VLOOKUP(A25,[1]TDSheet!$A:$H,8,0)</f>
        <v>0</v>
      </c>
      <c r="I25" s="2">
        <f>VLOOKUP(A25,[2]Бердянск!$A:$E,4,0)</f>
        <v>12</v>
      </c>
      <c r="J25" s="2">
        <f t="shared" si="3"/>
        <v>0</v>
      </c>
      <c r="L25" s="2">
        <f>VLOOKUP(A25,[1]TDSheet!$A:$Y,25,0)*X25</f>
        <v>0</v>
      </c>
      <c r="M25" s="2">
        <f t="shared" si="4"/>
        <v>2.4</v>
      </c>
      <c r="N25" s="27"/>
      <c r="O25" s="27"/>
      <c r="Q25" s="2">
        <f t="shared" si="5"/>
        <v>1.6666666666666667</v>
      </c>
      <c r="R25" s="2">
        <f t="shared" si="6"/>
        <v>1.6666666666666667</v>
      </c>
      <c r="S25" s="2">
        <f>VLOOKUP(A25,[1]TDSheet!$A:$T,20,0)</f>
        <v>0</v>
      </c>
      <c r="T25" s="2">
        <f>VLOOKUP(A25,[1]TDSheet!$A:$U,21,0)</f>
        <v>0</v>
      </c>
      <c r="U25" s="2">
        <f>VLOOKUP(A25,[1]TDSheet!$A:$M,13,0)</f>
        <v>0</v>
      </c>
      <c r="W25" s="2">
        <f t="shared" si="7"/>
        <v>0</v>
      </c>
      <c r="X25" s="23">
        <f>VLOOKUP(A25,[1]TDSheet!$A:$X,24,0)</f>
        <v>0</v>
      </c>
      <c r="Y25" s="24">
        <v>0</v>
      </c>
      <c r="Z25" s="2">
        <f t="shared" si="8"/>
        <v>0</v>
      </c>
    </row>
    <row r="26" spans="1:26" ht="11.1" customHeight="1" x14ac:dyDescent="0.2">
      <c r="A26" s="8" t="s">
        <v>32</v>
      </c>
      <c r="B26" s="8" t="s">
        <v>9</v>
      </c>
      <c r="C26" s="8"/>
      <c r="D26" s="9">
        <v>296</v>
      </c>
      <c r="E26" s="9"/>
      <c r="F26" s="9">
        <v>126</v>
      </c>
      <c r="G26" s="9">
        <v>114</v>
      </c>
      <c r="H26" s="23">
        <f>VLOOKUP(A26,[1]TDSheet!$A:$H,8,0)</f>
        <v>0.75</v>
      </c>
      <c r="I26" s="2">
        <f>VLOOKUP(A26,[2]Бердянск!$A:$E,4,0)</f>
        <v>118</v>
      </c>
      <c r="J26" s="2">
        <f t="shared" si="3"/>
        <v>8</v>
      </c>
      <c r="L26" s="2">
        <f>VLOOKUP(A26,[1]TDSheet!$A:$Y,25,0)*X26</f>
        <v>0</v>
      </c>
      <c r="M26" s="2">
        <f t="shared" si="4"/>
        <v>25.2</v>
      </c>
      <c r="N26" s="27">
        <f t="shared" ref="N26:N27" si="12">12*M26-L26-G26</f>
        <v>188.39999999999998</v>
      </c>
      <c r="O26" s="27"/>
      <c r="Q26" s="2">
        <f t="shared" si="5"/>
        <v>12</v>
      </c>
      <c r="R26" s="2">
        <f t="shared" si="6"/>
        <v>4.5238095238095237</v>
      </c>
      <c r="S26" s="2">
        <f>VLOOKUP(A26,[1]TDSheet!$A:$T,20,0)</f>
        <v>31.8</v>
      </c>
      <c r="T26" s="2">
        <f>VLOOKUP(A26,[1]TDSheet!$A:$U,21,0)</f>
        <v>13.8</v>
      </c>
      <c r="U26" s="2">
        <f>VLOOKUP(A26,[1]TDSheet!$A:$M,13,0)</f>
        <v>12.6</v>
      </c>
      <c r="W26" s="2">
        <f t="shared" si="7"/>
        <v>141.29999999999998</v>
      </c>
      <c r="X26" s="23">
        <f>VLOOKUP(A26,[1]TDSheet!$A:$X,24,0)</f>
        <v>8</v>
      </c>
      <c r="Y26" s="24">
        <v>24</v>
      </c>
      <c r="Z26" s="2">
        <f t="shared" si="8"/>
        <v>144</v>
      </c>
    </row>
    <row r="27" spans="1:26" ht="11.1" customHeight="1" x14ac:dyDescent="0.2">
      <c r="A27" s="8" t="s">
        <v>33</v>
      </c>
      <c r="B27" s="8" t="s">
        <v>9</v>
      </c>
      <c r="C27" s="26" t="str">
        <f>VLOOKUP(A27,[1]TDSheet!$A:$C,3,0)</f>
        <v>Дек</v>
      </c>
      <c r="D27" s="9">
        <v>335</v>
      </c>
      <c r="E27" s="9"/>
      <c r="F27" s="9">
        <v>218</v>
      </c>
      <c r="G27" s="9">
        <v>-4</v>
      </c>
      <c r="H27" s="23">
        <f>VLOOKUP(A27,[1]TDSheet!$A:$H,8,0)</f>
        <v>0.9</v>
      </c>
      <c r="I27" s="2">
        <f>VLOOKUP(A27,[2]Бердянск!$A:$E,4,0)</f>
        <v>189</v>
      </c>
      <c r="J27" s="2">
        <f t="shared" si="3"/>
        <v>29</v>
      </c>
      <c r="L27" s="2">
        <f>VLOOKUP(A27,[1]TDSheet!$A:$Y,25,0)*X27</f>
        <v>400</v>
      </c>
      <c r="M27" s="2">
        <f t="shared" si="4"/>
        <v>43.6</v>
      </c>
      <c r="N27" s="27">
        <f t="shared" si="12"/>
        <v>127.20000000000005</v>
      </c>
      <c r="O27" s="27"/>
      <c r="Q27" s="2">
        <f t="shared" si="5"/>
        <v>12</v>
      </c>
      <c r="R27" s="2">
        <f t="shared" si="6"/>
        <v>9.0825688073394488</v>
      </c>
      <c r="S27" s="2">
        <f>VLOOKUP(A27,[1]TDSheet!$A:$T,20,0)</f>
        <v>48.2</v>
      </c>
      <c r="T27" s="2">
        <f>VLOOKUP(A27,[1]TDSheet!$A:$U,21,0)</f>
        <v>40.6</v>
      </c>
      <c r="U27" s="2">
        <f>VLOOKUP(A27,[1]TDSheet!$A:$M,13,0)</f>
        <v>49</v>
      </c>
      <c r="W27" s="2">
        <f t="shared" si="7"/>
        <v>114.48000000000005</v>
      </c>
      <c r="X27" s="23">
        <f>VLOOKUP(A27,[1]TDSheet!$A:$X,24,0)</f>
        <v>8</v>
      </c>
      <c r="Y27" s="24">
        <v>16</v>
      </c>
      <c r="Z27" s="2">
        <f t="shared" si="8"/>
        <v>115.2</v>
      </c>
    </row>
    <row r="28" spans="1:26" ht="11.1" customHeight="1" x14ac:dyDescent="0.2">
      <c r="A28" s="8" t="s">
        <v>34</v>
      </c>
      <c r="B28" s="8" t="s">
        <v>9</v>
      </c>
      <c r="C28" s="26" t="str">
        <f>VLOOKUP(A28,[1]TDSheet!$A:$C,3,0)</f>
        <v>Дек</v>
      </c>
      <c r="D28" s="9">
        <v>883</v>
      </c>
      <c r="E28" s="9"/>
      <c r="F28" s="9">
        <v>700</v>
      </c>
      <c r="G28" s="9">
        <v>2</v>
      </c>
      <c r="H28" s="23">
        <f>VLOOKUP(A28,[1]TDSheet!$A:$H,8,0)</f>
        <v>0.9</v>
      </c>
      <c r="I28" s="2">
        <f>VLOOKUP(A28,[2]Бердянск!$A:$E,4,0)</f>
        <v>644</v>
      </c>
      <c r="J28" s="2">
        <f t="shared" si="3"/>
        <v>56</v>
      </c>
      <c r="L28" s="2">
        <f>VLOOKUP(A28,[1]TDSheet!$A:$Y,25,0)*X28</f>
        <v>1104</v>
      </c>
      <c r="M28" s="2">
        <f t="shared" si="4"/>
        <v>140</v>
      </c>
      <c r="N28" s="27">
        <v>650</v>
      </c>
      <c r="O28" s="27"/>
      <c r="Q28" s="2">
        <f t="shared" si="5"/>
        <v>12.542857142857143</v>
      </c>
      <c r="R28" s="2">
        <f t="shared" si="6"/>
        <v>7.9</v>
      </c>
      <c r="S28" s="2">
        <f>VLOOKUP(A28,[1]TDSheet!$A:$T,20,0)</f>
        <v>83.6</v>
      </c>
      <c r="T28" s="2">
        <f>VLOOKUP(A28,[1]TDSheet!$A:$U,21,0)</f>
        <v>88.2</v>
      </c>
      <c r="U28" s="2">
        <f>VLOOKUP(A28,[1]TDSheet!$A:$M,13,0)</f>
        <v>136.6</v>
      </c>
      <c r="W28" s="2">
        <f t="shared" si="7"/>
        <v>585</v>
      </c>
      <c r="X28" s="23">
        <f>VLOOKUP(A28,[1]TDSheet!$A:$X,24,0)</f>
        <v>8</v>
      </c>
      <c r="Y28" s="24">
        <v>81</v>
      </c>
      <c r="Z28" s="2">
        <f t="shared" si="8"/>
        <v>583.20000000000005</v>
      </c>
    </row>
    <row r="29" spans="1:26" ht="11.1" customHeight="1" x14ac:dyDescent="0.2">
      <c r="A29" s="8" t="s">
        <v>35</v>
      </c>
      <c r="B29" s="8" t="s">
        <v>9</v>
      </c>
      <c r="C29" s="8"/>
      <c r="D29" s="9">
        <v>108</v>
      </c>
      <c r="E29" s="9">
        <v>5</v>
      </c>
      <c r="F29" s="9">
        <v>88</v>
      </c>
      <c r="G29" s="9"/>
      <c r="H29" s="23">
        <f>VLOOKUP(A29,[1]TDSheet!$A:$H,8,0)</f>
        <v>0.43</v>
      </c>
      <c r="I29" s="2">
        <f>VLOOKUP(A29,[2]Бердянск!$A:$E,4,0)</f>
        <v>90</v>
      </c>
      <c r="J29" s="2">
        <f t="shared" si="3"/>
        <v>-2</v>
      </c>
      <c r="L29" s="2">
        <f>VLOOKUP(A29,[1]TDSheet!$A:$Y,25,0)*X29</f>
        <v>320</v>
      </c>
      <c r="M29" s="2">
        <f t="shared" si="4"/>
        <v>17.600000000000001</v>
      </c>
      <c r="N29" s="27"/>
      <c r="O29" s="27"/>
      <c r="Q29" s="2">
        <f t="shared" si="5"/>
        <v>18.18181818181818</v>
      </c>
      <c r="R29" s="2">
        <f t="shared" si="6"/>
        <v>18.18181818181818</v>
      </c>
      <c r="S29" s="2">
        <f>VLOOKUP(A29,[1]TDSheet!$A:$T,20,0)</f>
        <v>23</v>
      </c>
      <c r="T29" s="2">
        <f>VLOOKUP(A29,[1]TDSheet!$A:$U,21,0)</f>
        <v>20.2</v>
      </c>
      <c r="U29" s="2">
        <f>VLOOKUP(A29,[1]TDSheet!$A:$M,13,0)</f>
        <v>42.2</v>
      </c>
      <c r="W29" s="2">
        <f t="shared" si="7"/>
        <v>0</v>
      </c>
      <c r="X29" s="23">
        <f>VLOOKUP(A29,[1]TDSheet!$A:$X,24,0)</f>
        <v>16</v>
      </c>
      <c r="Y29" s="24">
        <f t="shared" si="10"/>
        <v>0</v>
      </c>
      <c r="Z29" s="2">
        <f t="shared" si="8"/>
        <v>0</v>
      </c>
    </row>
    <row r="30" spans="1:26" ht="21.95" customHeight="1" x14ac:dyDescent="0.2">
      <c r="A30" s="28" t="s">
        <v>36</v>
      </c>
      <c r="B30" s="8" t="s">
        <v>16</v>
      </c>
      <c r="C30" s="8"/>
      <c r="D30" s="9">
        <v>1565</v>
      </c>
      <c r="E30" s="9"/>
      <c r="F30" s="9">
        <v>1310</v>
      </c>
      <c r="G30" s="9">
        <v>-5</v>
      </c>
      <c r="H30" s="23">
        <f>VLOOKUP(A30,[1]TDSheet!$A:$H,8,0)</f>
        <v>1</v>
      </c>
      <c r="I30" s="2">
        <f>VLOOKUP(A30,[2]Бердянск!$A:$E,4,0)</f>
        <v>1285</v>
      </c>
      <c r="J30" s="2">
        <f t="shared" si="3"/>
        <v>25</v>
      </c>
      <c r="L30" s="2">
        <f>VLOOKUP(A30,[1]TDSheet!$A:$Y,25,0)*X30</f>
        <v>3000</v>
      </c>
      <c r="M30" s="2">
        <f t="shared" si="4"/>
        <v>262</v>
      </c>
      <c r="N30" s="27">
        <f>13*M30-L30-G30</f>
        <v>411</v>
      </c>
      <c r="O30" s="27"/>
      <c r="Q30" s="2">
        <f t="shared" si="5"/>
        <v>13</v>
      </c>
      <c r="R30" s="2">
        <f t="shared" si="6"/>
        <v>11.431297709923664</v>
      </c>
      <c r="S30" s="2">
        <f>VLOOKUP(A30,[1]TDSheet!$A:$T,20,0)</f>
        <v>158</v>
      </c>
      <c r="T30" s="2">
        <f>VLOOKUP(A30,[1]TDSheet!$A:$U,21,0)</f>
        <v>185</v>
      </c>
      <c r="U30" s="2">
        <f>VLOOKUP(A30,[1]TDSheet!$A:$M,13,0)</f>
        <v>318</v>
      </c>
      <c r="W30" s="2">
        <f t="shared" si="7"/>
        <v>411</v>
      </c>
      <c r="X30" s="23">
        <f>VLOOKUP(A30,[1]TDSheet!$A:$X,24,0)</f>
        <v>5</v>
      </c>
      <c r="Y30" s="24">
        <v>82</v>
      </c>
      <c r="Z30" s="2">
        <f t="shared" si="8"/>
        <v>410</v>
      </c>
    </row>
    <row r="31" spans="1:26" ht="11.1" customHeight="1" x14ac:dyDescent="0.2">
      <c r="A31" s="8" t="s">
        <v>37</v>
      </c>
      <c r="B31" s="8" t="s">
        <v>9</v>
      </c>
      <c r="C31" s="26" t="str">
        <f>VLOOKUP(A31,[1]TDSheet!$A:$C,3,0)</f>
        <v>Дек</v>
      </c>
      <c r="D31" s="9">
        <v>2416</v>
      </c>
      <c r="E31" s="9"/>
      <c r="F31" s="9">
        <v>1661</v>
      </c>
      <c r="G31" s="9">
        <v>406</v>
      </c>
      <c r="H31" s="23">
        <f>VLOOKUP(A31,[1]TDSheet!$A:$H,8,0)</f>
        <v>0.9</v>
      </c>
      <c r="I31" s="2">
        <f>VLOOKUP(A31,[2]Бердянск!$A:$E,4,0)</f>
        <v>1541</v>
      </c>
      <c r="J31" s="2">
        <f t="shared" si="3"/>
        <v>120</v>
      </c>
      <c r="L31" s="2">
        <f>VLOOKUP(A31,[1]TDSheet!$A:$Y,25,0)*X31</f>
        <v>0</v>
      </c>
      <c r="M31" s="2">
        <f t="shared" si="4"/>
        <v>332.2</v>
      </c>
      <c r="N31" s="27">
        <f>10*M31-L31-G31</f>
        <v>2916</v>
      </c>
      <c r="O31" s="27"/>
      <c r="Q31" s="2">
        <f t="shared" si="5"/>
        <v>10</v>
      </c>
      <c r="R31" s="2">
        <f t="shared" si="6"/>
        <v>1.222155328115593</v>
      </c>
      <c r="S31" s="2">
        <f>VLOOKUP(A31,[1]TDSheet!$A:$T,20,0)</f>
        <v>202.2</v>
      </c>
      <c r="T31" s="2">
        <f>VLOOKUP(A31,[1]TDSheet!$A:$U,21,0)</f>
        <v>185.8</v>
      </c>
      <c r="U31" s="2">
        <f>VLOOKUP(A31,[1]TDSheet!$A:$M,13,0)</f>
        <v>136.80000000000001</v>
      </c>
      <c r="W31" s="2">
        <f t="shared" si="7"/>
        <v>2624.4</v>
      </c>
      <c r="X31" s="23">
        <f>VLOOKUP(A31,[1]TDSheet!$A:$X,24,0)</f>
        <v>8</v>
      </c>
      <c r="Y31" s="24">
        <v>365</v>
      </c>
      <c r="Z31" s="2">
        <f t="shared" si="8"/>
        <v>2628</v>
      </c>
    </row>
    <row r="32" spans="1:26" ht="11.1" customHeight="1" x14ac:dyDescent="0.2">
      <c r="A32" s="8" t="s">
        <v>38</v>
      </c>
      <c r="B32" s="8" t="s">
        <v>9</v>
      </c>
      <c r="C32" s="8"/>
      <c r="D32" s="9">
        <v>267</v>
      </c>
      <c r="E32" s="9"/>
      <c r="F32" s="9">
        <v>201</v>
      </c>
      <c r="G32" s="9">
        <v>3</v>
      </c>
      <c r="H32" s="23">
        <f>VLOOKUP(A32,[1]TDSheet!$A:$H,8,0)</f>
        <v>0.43</v>
      </c>
      <c r="I32" s="2">
        <f>VLOOKUP(A32,[2]Бердянск!$A:$E,4,0)</f>
        <v>203</v>
      </c>
      <c r="J32" s="2">
        <f t="shared" si="3"/>
        <v>-2</v>
      </c>
      <c r="L32" s="2">
        <f>VLOOKUP(A32,[1]TDSheet!$A:$Y,25,0)*X32</f>
        <v>400</v>
      </c>
      <c r="M32" s="2">
        <f t="shared" si="4"/>
        <v>40.200000000000003</v>
      </c>
      <c r="N32" s="27">
        <f>12*M32-L32-G32</f>
        <v>79.400000000000034</v>
      </c>
      <c r="O32" s="27"/>
      <c r="Q32" s="2">
        <f t="shared" si="5"/>
        <v>12</v>
      </c>
      <c r="R32" s="2">
        <f t="shared" si="6"/>
        <v>10.024875621890546</v>
      </c>
      <c r="S32" s="2">
        <f>VLOOKUP(A32,[1]TDSheet!$A:$T,20,0)</f>
        <v>24.6</v>
      </c>
      <c r="T32" s="2">
        <f>VLOOKUP(A32,[1]TDSheet!$A:$U,21,0)</f>
        <v>26.6</v>
      </c>
      <c r="U32" s="2">
        <f>VLOOKUP(A32,[1]TDSheet!$A:$M,13,0)</f>
        <v>48.4</v>
      </c>
      <c r="W32" s="2">
        <f t="shared" si="7"/>
        <v>34.142000000000017</v>
      </c>
      <c r="X32" s="23">
        <f>VLOOKUP(A32,[1]TDSheet!$A:$X,24,0)</f>
        <v>16</v>
      </c>
      <c r="Y32" s="24">
        <v>5</v>
      </c>
      <c r="Z32" s="2">
        <f t="shared" si="8"/>
        <v>34.4</v>
      </c>
    </row>
    <row r="33" spans="1:26" ht="11.1" customHeight="1" x14ac:dyDescent="0.2">
      <c r="A33" s="8" t="s">
        <v>39</v>
      </c>
      <c r="B33" s="8" t="s">
        <v>9</v>
      </c>
      <c r="C33" s="26" t="str">
        <f>VLOOKUP(A33,[1]TDSheet!$A:$C,3,0)</f>
        <v>Дек</v>
      </c>
      <c r="D33" s="9">
        <v>878</v>
      </c>
      <c r="E33" s="9"/>
      <c r="F33" s="9">
        <v>635</v>
      </c>
      <c r="G33" s="9">
        <v>73</v>
      </c>
      <c r="H33" s="23">
        <f>VLOOKUP(A33,[1]TDSheet!$A:$H,8,0)</f>
        <v>0.7</v>
      </c>
      <c r="I33" s="2">
        <f>VLOOKUP(A33,[2]Бердянск!$A:$E,4,0)</f>
        <v>593</v>
      </c>
      <c r="J33" s="2">
        <f t="shared" si="3"/>
        <v>42</v>
      </c>
      <c r="L33" s="2">
        <f>VLOOKUP(A33,[1]TDSheet!$A:$Y,25,0)*X33</f>
        <v>0</v>
      </c>
      <c r="M33" s="2">
        <f t="shared" si="4"/>
        <v>127</v>
      </c>
      <c r="N33" s="27">
        <v>1350</v>
      </c>
      <c r="O33" s="27"/>
      <c r="Q33" s="2">
        <f t="shared" si="5"/>
        <v>11.204724409448819</v>
      </c>
      <c r="R33" s="2">
        <f t="shared" si="6"/>
        <v>0.57480314960629919</v>
      </c>
      <c r="S33" s="2">
        <f>VLOOKUP(A33,[1]TDSheet!$A:$T,20,0)</f>
        <v>53</v>
      </c>
      <c r="T33" s="2">
        <f>VLOOKUP(A33,[1]TDSheet!$A:$U,21,0)</f>
        <v>65.599999999999994</v>
      </c>
      <c r="U33" s="2">
        <f>VLOOKUP(A33,[1]TDSheet!$A:$M,13,0)</f>
        <v>41</v>
      </c>
      <c r="W33" s="2">
        <f t="shared" si="7"/>
        <v>944.99999999999989</v>
      </c>
      <c r="X33" s="23">
        <f>VLOOKUP(A33,[1]TDSheet!$A:$X,24,0)</f>
        <v>8</v>
      </c>
      <c r="Y33" s="24">
        <v>169</v>
      </c>
      <c r="Z33" s="2">
        <f t="shared" si="8"/>
        <v>946.4</v>
      </c>
    </row>
    <row r="34" spans="1:26" ht="21.95" customHeight="1" x14ac:dyDescent="0.2">
      <c r="A34" s="8" t="s">
        <v>40</v>
      </c>
      <c r="B34" s="8" t="s">
        <v>9</v>
      </c>
      <c r="C34" s="26" t="str">
        <f>VLOOKUP(A34,[1]TDSheet!$A:$C,3,0)</f>
        <v>Дек</v>
      </c>
      <c r="D34" s="9">
        <v>16</v>
      </c>
      <c r="E34" s="9">
        <v>6</v>
      </c>
      <c r="F34" s="9">
        <v>10</v>
      </c>
      <c r="G34" s="9"/>
      <c r="H34" s="23">
        <f>VLOOKUP(A34,[1]TDSheet!$A:$H,8,0)</f>
        <v>0.9</v>
      </c>
      <c r="I34" s="2">
        <f>VLOOKUP(A34,[2]Бердянск!$A:$E,4,0)</f>
        <v>10</v>
      </c>
      <c r="J34" s="2">
        <f t="shared" si="3"/>
        <v>0</v>
      </c>
      <c r="L34" s="2">
        <f>VLOOKUP(A34,[1]TDSheet!$A:$Y,25,0)*X34</f>
        <v>96</v>
      </c>
      <c r="M34" s="2">
        <f t="shared" si="4"/>
        <v>2</v>
      </c>
      <c r="N34" s="27"/>
      <c r="O34" s="27"/>
      <c r="Q34" s="2">
        <f t="shared" si="5"/>
        <v>48</v>
      </c>
      <c r="R34" s="2">
        <f t="shared" si="6"/>
        <v>48</v>
      </c>
      <c r="S34" s="2">
        <f>VLOOKUP(A34,[1]TDSheet!$A:$T,20,0)</f>
        <v>10.4</v>
      </c>
      <c r="T34" s="2">
        <f>VLOOKUP(A34,[1]TDSheet!$A:$U,21,0)</f>
        <v>6.6</v>
      </c>
      <c r="U34" s="2">
        <f>VLOOKUP(A34,[1]TDSheet!$A:$M,13,0)</f>
        <v>12.8</v>
      </c>
      <c r="W34" s="2">
        <f t="shared" si="7"/>
        <v>0</v>
      </c>
      <c r="X34" s="23">
        <f>VLOOKUP(A34,[1]TDSheet!$A:$X,24,0)</f>
        <v>8</v>
      </c>
      <c r="Y34" s="24">
        <f t="shared" si="10"/>
        <v>0</v>
      </c>
      <c r="Z34" s="2">
        <f t="shared" si="8"/>
        <v>0</v>
      </c>
    </row>
    <row r="35" spans="1:26" ht="21.95" customHeight="1" x14ac:dyDescent="0.2">
      <c r="A35" s="8" t="s">
        <v>41</v>
      </c>
      <c r="B35" s="8" t="s">
        <v>9</v>
      </c>
      <c r="C35" s="8"/>
      <c r="D35" s="9">
        <v>275</v>
      </c>
      <c r="E35" s="9"/>
      <c r="F35" s="9">
        <v>124</v>
      </c>
      <c r="G35" s="9">
        <v>88</v>
      </c>
      <c r="H35" s="23">
        <f>VLOOKUP(A35,[1]TDSheet!$A:$H,8,0)</f>
        <v>0.9</v>
      </c>
      <c r="I35" s="2">
        <f>VLOOKUP(A35,[2]Бердянск!$A:$E,4,0)</f>
        <v>127</v>
      </c>
      <c r="J35" s="2">
        <f t="shared" si="3"/>
        <v>-3</v>
      </c>
      <c r="L35" s="2">
        <f>VLOOKUP(A35,[1]TDSheet!$A:$Y,25,0)*X35</f>
        <v>8</v>
      </c>
      <c r="M35" s="2">
        <f t="shared" si="4"/>
        <v>24.8</v>
      </c>
      <c r="N35" s="27">
        <f t="shared" ref="N35:N37" si="13">12*M35-L35-G35</f>
        <v>201.60000000000002</v>
      </c>
      <c r="O35" s="27"/>
      <c r="Q35" s="2">
        <f t="shared" si="5"/>
        <v>12</v>
      </c>
      <c r="R35" s="2">
        <f t="shared" si="6"/>
        <v>3.8709677419354835</v>
      </c>
      <c r="S35" s="2">
        <f>VLOOKUP(A35,[1]TDSheet!$A:$T,20,0)</f>
        <v>16</v>
      </c>
      <c r="T35" s="2">
        <f>VLOOKUP(A35,[1]TDSheet!$A:$U,21,0)</f>
        <v>8</v>
      </c>
      <c r="U35" s="2">
        <f>VLOOKUP(A35,[1]TDSheet!$A:$M,13,0)</f>
        <v>18.8</v>
      </c>
      <c r="W35" s="2">
        <f t="shared" si="7"/>
        <v>181.44000000000003</v>
      </c>
      <c r="X35" s="23">
        <f>VLOOKUP(A35,[1]TDSheet!$A:$X,24,0)</f>
        <v>8</v>
      </c>
      <c r="Y35" s="24">
        <v>25</v>
      </c>
      <c r="Z35" s="2">
        <f t="shared" si="8"/>
        <v>180</v>
      </c>
    </row>
    <row r="36" spans="1:26" ht="11.1" customHeight="1" x14ac:dyDescent="0.2">
      <c r="A36" s="8" t="s">
        <v>42</v>
      </c>
      <c r="B36" s="8" t="s">
        <v>16</v>
      </c>
      <c r="C36" s="8"/>
      <c r="D36" s="9">
        <v>2865</v>
      </c>
      <c r="E36" s="9"/>
      <c r="F36" s="9">
        <v>1465</v>
      </c>
      <c r="G36" s="9">
        <v>1170</v>
      </c>
      <c r="H36" s="23">
        <f>VLOOKUP(A36,[1]TDSheet!$A:$H,8,0)</f>
        <v>1</v>
      </c>
      <c r="I36" s="2">
        <f>VLOOKUP(A36,[2]Бердянск!$A:$E,4,0)</f>
        <v>1460</v>
      </c>
      <c r="J36" s="2">
        <f t="shared" si="3"/>
        <v>5</v>
      </c>
      <c r="L36" s="2">
        <f>VLOOKUP(A36,[1]TDSheet!$A:$Y,25,0)*X36</f>
        <v>0</v>
      </c>
      <c r="M36" s="2">
        <f t="shared" si="4"/>
        <v>293</v>
      </c>
      <c r="N36" s="27">
        <f t="shared" si="13"/>
        <v>2346</v>
      </c>
      <c r="O36" s="27"/>
      <c r="Q36" s="2">
        <f t="shared" si="5"/>
        <v>12</v>
      </c>
      <c r="R36" s="2">
        <f t="shared" si="6"/>
        <v>3.993174061433447</v>
      </c>
      <c r="S36" s="2">
        <f>VLOOKUP(A36,[1]TDSheet!$A:$T,20,0)</f>
        <v>198</v>
      </c>
      <c r="T36" s="2">
        <f>VLOOKUP(A36,[1]TDSheet!$A:$U,21,0)</f>
        <v>238</v>
      </c>
      <c r="U36" s="2">
        <f>VLOOKUP(A36,[1]TDSheet!$A:$M,13,0)</f>
        <v>190</v>
      </c>
      <c r="W36" s="2">
        <f t="shared" si="7"/>
        <v>2346</v>
      </c>
      <c r="X36" s="23">
        <f>VLOOKUP(A36,[1]TDSheet!$A:$X,24,0)</f>
        <v>5</v>
      </c>
      <c r="Y36" s="24">
        <v>470</v>
      </c>
      <c r="Z36" s="2">
        <f t="shared" si="8"/>
        <v>2350</v>
      </c>
    </row>
    <row r="37" spans="1:26" ht="11.1" customHeight="1" x14ac:dyDescent="0.2">
      <c r="A37" s="8" t="s">
        <v>43</v>
      </c>
      <c r="B37" s="8" t="s">
        <v>9</v>
      </c>
      <c r="C37" s="8"/>
      <c r="D37" s="9">
        <v>553</v>
      </c>
      <c r="E37" s="9"/>
      <c r="F37" s="9">
        <v>290</v>
      </c>
      <c r="G37" s="9">
        <v>198</v>
      </c>
      <c r="H37" s="23">
        <f>VLOOKUP(A37,[1]TDSheet!$A:$H,8,0)</f>
        <v>1</v>
      </c>
      <c r="I37" s="2">
        <f>VLOOKUP(A37,[2]Бердянск!$A:$E,4,0)</f>
        <v>290</v>
      </c>
      <c r="J37" s="2">
        <f t="shared" si="3"/>
        <v>0</v>
      </c>
      <c r="L37" s="2">
        <f>VLOOKUP(A37,[1]TDSheet!$A:$Y,25,0)*X37</f>
        <v>90</v>
      </c>
      <c r="M37" s="2">
        <f t="shared" si="4"/>
        <v>58</v>
      </c>
      <c r="N37" s="27">
        <f t="shared" si="13"/>
        <v>408</v>
      </c>
      <c r="O37" s="27"/>
      <c r="Q37" s="2">
        <f t="shared" si="5"/>
        <v>12</v>
      </c>
      <c r="R37" s="2">
        <f t="shared" si="6"/>
        <v>4.9655172413793105</v>
      </c>
      <c r="S37" s="2">
        <f>VLOOKUP(A37,[1]TDSheet!$A:$T,20,0)</f>
        <v>60</v>
      </c>
      <c r="T37" s="2">
        <f>VLOOKUP(A37,[1]TDSheet!$A:$U,21,0)</f>
        <v>52.2</v>
      </c>
      <c r="U37" s="2">
        <f>VLOOKUP(A37,[1]TDSheet!$A:$M,13,0)</f>
        <v>44.4</v>
      </c>
      <c r="W37" s="2">
        <f t="shared" si="7"/>
        <v>408</v>
      </c>
      <c r="X37" s="23">
        <f>VLOOKUP(A37,[1]TDSheet!$A:$X,24,0)</f>
        <v>5</v>
      </c>
      <c r="Y37" s="24">
        <v>82</v>
      </c>
      <c r="Z37" s="2">
        <f t="shared" si="8"/>
        <v>410</v>
      </c>
    </row>
    <row r="38" spans="1:26" ht="11.1" customHeight="1" x14ac:dyDescent="0.2">
      <c r="A38" s="8" t="s">
        <v>44</v>
      </c>
      <c r="B38" s="8" t="s">
        <v>9</v>
      </c>
      <c r="C38" s="8"/>
      <c r="D38" s="9">
        <v>83</v>
      </c>
      <c r="E38" s="9"/>
      <c r="F38" s="9"/>
      <c r="G38" s="9">
        <v>83</v>
      </c>
      <c r="H38" s="23">
        <f>VLOOKUP(A38,[1]TDSheet!$A:$H,8,0)</f>
        <v>0.33</v>
      </c>
      <c r="J38" s="2">
        <f t="shared" si="3"/>
        <v>0</v>
      </c>
      <c r="L38" s="2">
        <f>VLOOKUP(A38,[1]TDSheet!$A:$Y,25,0)*X38</f>
        <v>0</v>
      </c>
      <c r="M38" s="2">
        <f t="shared" si="4"/>
        <v>0</v>
      </c>
      <c r="N38" s="27"/>
      <c r="O38" s="27"/>
      <c r="Q38" s="2" t="e">
        <f t="shared" si="5"/>
        <v>#DIV/0!</v>
      </c>
      <c r="R38" s="2" t="e">
        <f t="shared" si="6"/>
        <v>#DIV/0!</v>
      </c>
      <c r="S38" s="2">
        <f>VLOOKUP(A38,[1]TDSheet!$A:$T,20,0)</f>
        <v>0</v>
      </c>
      <c r="T38" s="2">
        <f>VLOOKUP(A38,[1]TDSheet!$A:$U,21,0)</f>
        <v>0</v>
      </c>
      <c r="U38" s="2">
        <f>VLOOKUP(A38,[1]TDSheet!$A:$M,13,0)</f>
        <v>0</v>
      </c>
      <c r="W38" s="2">
        <f t="shared" si="7"/>
        <v>0</v>
      </c>
      <c r="X38" s="23">
        <f>VLOOKUP(A38,[1]TDSheet!$A:$X,24,0)</f>
        <v>6</v>
      </c>
      <c r="Y38" s="24">
        <f t="shared" si="10"/>
        <v>0</v>
      </c>
      <c r="Z38" s="2">
        <f t="shared" si="8"/>
        <v>0</v>
      </c>
    </row>
    <row r="39" spans="1:26" ht="11.1" customHeight="1" x14ac:dyDescent="0.2">
      <c r="A39" s="8" t="s">
        <v>45</v>
      </c>
      <c r="B39" s="8" t="s">
        <v>16</v>
      </c>
      <c r="C39" s="8"/>
      <c r="D39" s="9">
        <v>15</v>
      </c>
      <c r="E39" s="9"/>
      <c r="F39" s="9">
        <v>6</v>
      </c>
      <c r="G39" s="9">
        <v>9</v>
      </c>
      <c r="H39" s="23">
        <f>VLOOKUP(A39,[1]TDSheet!$A:$H,8,0)</f>
        <v>1</v>
      </c>
      <c r="I39" s="2">
        <f>VLOOKUP(A39,[2]Бердянск!$A:$E,4,0)</f>
        <v>6</v>
      </c>
      <c r="J39" s="2">
        <f t="shared" si="3"/>
        <v>0</v>
      </c>
      <c r="L39" s="2">
        <f>VLOOKUP(A39,[1]TDSheet!$A:$Y,25,0)*X39</f>
        <v>27</v>
      </c>
      <c r="M39" s="2">
        <f t="shared" si="4"/>
        <v>1.2</v>
      </c>
      <c r="N39" s="27"/>
      <c r="O39" s="27"/>
      <c r="Q39" s="2">
        <f t="shared" si="5"/>
        <v>30</v>
      </c>
      <c r="R39" s="2">
        <f t="shared" si="6"/>
        <v>30</v>
      </c>
      <c r="S39" s="2">
        <f>VLOOKUP(A39,[1]TDSheet!$A:$T,20,0)</f>
        <v>0</v>
      </c>
      <c r="T39" s="2">
        <f>VLOOKUP(A39,[1]TDSheet!$A:$U,21,0)</f>
        <v>0</v>
      </c>
      <c r="U39" s="2">
        <f>VLOOKUP(A39,[1]TDSheet!$A:$M,13,0)</f>
        <v>5.4</v>
      </c>
      <c r="W39" s="2">
        <f t="shared" si="7"/>
        <v>0</v>
      </c>
      <c r="X39" s="23">
        <f>VLOOKUP(A39,[1]TDSheet!$A:$X,24,0)</f>
        <v>3</v>
      </c>
      <c r="Y39" s="24">
        <f t="shared" si="10"/>
        <v>0</v>
      </c>
      <c r="Z39" s="2">
        <f t="shared" si="8"/>
        <v>0</v>
      </c>
    </row>
    <row r="40" spans="1:26" ht="11.1" customHeight="1" x14ac:dyDescent="0.2">
      <c r="A40" s="8" t="s">
        <v>46</v>
      </c>
      <c r="B40" s="8" t="s">
        <v>16</v>
      </c>
      <c r="C40" s="8"/>
      <c r="D40" s="9">
        <v>27</v>
      </c>
      <c r="E40" s="9"/>
      <c r="F40" s="9">
        <v>9</v>
      </c>
      <c r="G40" s="9">
        <v>18</v>
      </c>
      <c r="H40" s="23">
        <f>VLOOKUP(A40,[1]TDSheet!$A:$H,8,0)</f>
        <v>0</v>
      </c>
      <c r="I40" s="2">
        <f>VLOOKUP(A40,[2]Бердянск!$A:$E,4,0)</f>
        <v>9</v>
      </c>
      <c r="J40" s="2">
        <f t="shared" si="3"/>
        <v>0</v>
      </c>
      <c r="L40" s="2">
        <f>VLOOKUP(A40,[1]TDSheet!$A:$Y,25,0)*X40</f>
        <v>0</v>
      </c>
      <c r="M40" s="2">
        <f t="shared" si="4"/>
        <v>1.8</v>
      </c>
      <c r="N40" s="27"/>
      <c r="O40" s="27"/>
      <c r="Q40" s="2">
        <f t="shared" si="5"/>
        <v>10</v>
      </c>
      <c r="R40" s="2">
        <f t="shared" si="6"/>
        <v>10</v>
      </c>
      <c r="S40" s="2">
        <f>VLOOKUP(A40,[1]TDSheet!$A:$T,20,0)</f>
        <v>3</v>
      </c>
      <c r="T40" s="2">
        <f>VLOOKUP(A40,[1]TDSheet!$A:$U,21,0)</f>
        <v>5.4</v>
      </c>
      <c r="U40" s="2">
        <f>VLOOKUP(A40,[1]TDSheet!$A:$M,13,0)</f>
        <v>4.2</v>
      </c>
      <c r="W40" s="2">
        <f t="shared" si="7"/>
        <v>0</v>
      </c>
      <c r="X40" s="23">
        <f>VLOOKUP(A40,[1]TDSheet!$A:$X,24,0)</f>
        <v>0</v>
      </c>
      <c r="Y40" s="24">
        <v>0</v>
      </c>
      <c r="Z40" s="2">
        <f t="shared" si="8"/>
        <v>0</v>
      </c>
    </row>
    <row r="41" spans="1:26" ht="11.1" customHeight="1" x14ac:dyDescent="0.2">
      <c r="A41" s="8" t="s">
        <v>47</v>
      </c>
      <c r="B41" s="8" t="s">
        <v>9</v>
      </c>
      <c r="C41" s="8"/>
      <c r="D41" s="9">
        <v>989</v>
      </c>
      <c r="E41" s="9"/>
      <c r="F41" s="9">
        <v>500</v>
      </c>
      <c r="G41" s="9">
        <v>380</v>
      </c>
      <c r="H41" s="23">
        <f>VLOOKUP(A41,[1]TDSheet!$A:$H,8,0)</f>
        <v>0.25</v>
      </c>
      <c r="I41" s="2">
        <f>VLOOKUP(A41,[2]Бердянск!$A:$E,4,0)</f>
        <v>486</v>
      </c>
      <c r="J41" s="2">
        <f t="shared" si="3"/>
        <v>14</v>
      </c>
      <c r="L41" s="2">
        <f>VLOOKUP(A41,[1]TDSheet!$A:$Y,25,0)*X41</f>
        <v>48</v>
      </c>
      <c r="M41" s="2">
        <f t="shared" si="4"/>
        <v>100</v>
      </c>
      <c r="N41" s="27">
        <f t="shared" ref="N41:N42" si="14">12*M41-L41-G41</f>
        <v>772</v>
      </c>
      <c r="O41" s="27"/>
      <c r="Q41" s="2">
        <f t="shared" si="5"/>
        <v>12</v>
      </c>
      <c r="R41" s="2">
        <f t="shared" si="6"/>
        <v>4.28</v>
      </c>
      <c r="S41" s="2">
        <f>VLOOKUP(A41,[1]TDSheet!$A:$T,20,0)</f>
        <v>56.2</v>
      </c>
      <c r="T41" s="2">
        <f>VLOOKUP(A41,[1]TDSheet!$A:$U,21,0)</f>
        <v>75.8</v>
      </c>
      <c r="U41" s="2">
        <f>VLOOKUP(A41,[1]TDSheet!$A:$M,13,0)</f>
        <v>75.8</v>
      </c>
      <c r="W41" s="2">
        <f t="shared" si="7"/>
        <v>193</v>
      </c>
      <c r="X41" s="23">
        <f>VLOOKUP(A41,[1]TDSheet!$A:$X,24,0)</f>
        <v>12</v>
      </c>
      <c r="Y41" s="24">
        <v>64</v>
      </c>
      <c r="Z41" s="2">
        <f t="shared" si="8"/>
        <v>192</v>
      </c>
    </row>
    <row r="42" spans="1:26" ht="11.1" customHeight="1" x14ac:dyDescent="0.2">
      <c r="A42" s="8" t="s">
        <v>48</v>
      </c>
      <c r="B42" s="8" t="s">
        <v>16</v>
      </c>
      <c r="C42" s="8"/>
      <c r="D42" s="9">
        <v>89</v>
      </c>
      <c r="E42" s="9"/>
      <c r="F42" s="9">
        <v>20.2</v>
      </c>
      <c r="G42" s="9">
        <v>40</v>
      </c>
      <c r="H42" s="23">
        <f>VLOOKUP(A42,[1]TDSheet!$A:$H,8,0)</f>
        <v>1</v>
      </c>
      <c r="I42" s="2">
        <f>VLOOKUP(A42,[2]Бердянск!$A:$E,4,0)</f>
        <v>20.2</v>
      </c>
      <c r="J42" s="2">
        <f t="shared" si="3"/>
        <v>0</v>
      </c>
      <c r="L42" s="2">
        <f>VLOOKUP(A42,[1]TDSheet!$A:$Y,25,0)*X42</f>
        <v>0</v>
      </c>
      <c r="M42" s="2">
        <f t="shared" si="4"/>
        <v>4.04</v>
      </c>
      <c r="N42" s="27">
        <f t="shared" si="14"/>
        <v>8.480000000000004</v>
      </c>
      <c r="O42" s="27"/>
      <c r="Q42" s="2">
        <f t="shared" si="5"/>
        <v>12</v>
      </c>
      <c r="R42" s="2">
        <f t="shared" si="6"/>
        <v>9.9009900990099009</v>
      </c>
      <c r="S42" s="2">
        <f>VLOOKUP(A42,[1]TDSheet!$A:$T,20,0)</f>
        <v>0</v>
      </c>
      <c r="T42" s="2">
        <f>VLOOKUP(A42,[1]TDSheet!$A:$U,21,0)</f>
        <v>3.8</v>
      </c>
      <c r="U42" s="2">
        <f>VLOOKUP(A42,[1]TDSheet!$A:$M,13,0)</f>
        <v>2.88</v>
      </c>
      <c r="W42" s="2">
        <f t="shared" si="7"/>
        <v>8.480000000000004</v>
      </c>
      <c r="X42" s="23">
        <f>VLOOKUP(A42,[1]TDSheet!$A:$X,24,0)</f>
        <v>1.8</v>
      </c>
      <c r="Y42" s="24">
        <v>5</v>
      </c>
      <c r="Z42" s="2">
        <f t="shared" si="8"/>
        <v>9</v>
      </c>
    </row>
    <row r="43" spans="1:26" ht="11.1" customHeight="1" x14ac:dyDescent="0.2">
      <c r="A43" s="8" t="s">
        <v>49</v>
      </c>
      <c r="B43" s="8" t="s">
        <v>16</v>
      </c>
      <c r="C43" s="8"/>
      <c r="D43" s="9">
        <v>-1.8</v>
      </c>
      <c r="E43" s="9">
        <v>1.8</v>
      </c>
      <c r="F43" s="9"/>
      <c r="G43" s="9"/>
      <c r="H43" s="23">
        <f>VLOOKUP(A43,[1]TDSheet!$A:$H,8,0)</f>
        <v>0</v>
      </c>
      <c r="J43" s="2">
        <f t="shared" si="3"/>
        <v>0</v>
      </c>
      <c r="L43" s="2">
        <f>VLOOKUP(A43,[1]TDSheet!$A:$Y,25,0)*X43</f>
        <v>0</v>
      </c>
      <c r="M43" s="2">
        <f t="shared" si="4"/>
        <v>0</v>
      </c>
      <c r="N43" s="27"/>
      <c r="O43" s="27"/>
      <c r="Q43" s="2" t="e">
        <f t="shared" si="5"/>
        <v>#DIV/0!</v>
      </c>
      <c r="R43" s="2" t="e">
        <f t="shared" si="6"/>
        <v>#DIV/0!</v>
      </c>
      <c r="S43" s="2">
        <f>VLOOKUP(A43,[1]TDSheet!$A:$T,20,0)</f>
        <v>6.12</v>
      </c>
      <c r="T43" s="2">
        <f>VLOOKUP(A43,[1]TDSheet!$A:$U,21,0)</f>
        <v>0.16</v>
      </c>
      <c r="U43" s="2">
        <f>VLOOKUP(A43,[1]TDSheet!$A:$M,13,0)</f>
        <v>5.76</v>
      </c>
      <c r="W43" s="2">
        <f t="shared" si="7"/>
        <v>0</v>
      </c>
      <c r="X43" s="23">
        <f>VLOOKUP(A43,[1]TDSheet!$A:$X,24,0)</f>
        <v>0</v>
      </c>
      <c r="Y43" s="24">
        <v>0</v>
      </c>
      <c r="Z43" s="2">
        <f t="shared" si="8"/>
        <v>0</v>
      </c>
    </row>
    <row r="44" spans="1:26" ht="11.1" customHeight="1" x14ac:dyDescent="0.2">
      <c r="A44" s="8" t="s">
        <v>50</v>
      </c>
      <c r="B44" s="8" t="s">
        <v>9</v>
      </c>
      <c r="C44" s="8"/>
      <c r="D44" s="9">
        <v>221</v>
      </c>
      <c r="E44" s="9"/>
      <c r="F44" s="9">
        <v>66</v>
      </c>
      <c r="G44" s="9">
        <v>147</v>
      </c>
      <c r="H44" s="23">
        <f>VLOOKUP(A44,[1]TDSheet!$A:$H,8,0)</f>
        <v>0.2</v>
      </c>
      <c r="I44" s="2">
        <f>VLOOKUP(A44,[2]Бердянск!$A:$E,4,0)</f>
        <v>71</v>
      </c>
      <c r="J44" s="2">
        <f t="shared" si="3"/>
        <v>-5</v>
      </c>
      <c r="L44" s="2">
        <f>VLOOKUP(A44,[1]TDSheet!$A:$Y,25,0)*X44</f>
        <v>0</v>
      </c>
      <c r="M44" s="2">
        <f t="shared" si="4"/>
        <v>13.2</v>
      </c>
      <c r="N44" s="27">
        <f t="shared" ref="N44:N45" si="15">12*M44-L44-G44</f>
        <v>11.399999999999977</v>
      </c>
      <c r="O44" s="27"/>
      <c r="Q44" s="2">
        <f t="shared" si="5"/>
        <v>11.999999999999998</v>
      </c>
      <c r="R44" s="2">
        <f t="shared" si="6"/>
        <v>11.136363636363637</v>
      </c>
      <c r="S44" s="2">
        <f>VLOOKUP(A44,[1]TDSheet!$A:$T,20,0)</f>
        <v>3.4</v>
      </c>
      <c r="T44" s="2">
        <f>VLOOKUP(A44,[1]TDSheet!$A:$U,21,0)</f>
        <v>14.8</v>
      </c>
      <c r="U44" s="2">
        <f>VLOOKUP(A44,[1]TDSheet!$A:$M,13,0)</f>
        <v>1.8</v>
      </c>
      <c r="W44" s="2">
        <f t="shared" si="7"/>
        <v>2.2799999999999954</v>
      </c>
      <c r="X44" s="23">
        <f>VLOOKUP(A44,[1]TDSheet!$A:$X,24,0)</f>
        <v>6</v>
      </c>
      <c r="Y44" s="24">
        <v>2</v>
      </c>
      <c r="Z44" s="2">
        <f t="shared" si="8"/>
        <v>2.4000000000000004</v>
      </c>
    </row>
    <row r="45" spans="1:26" ht="11.1" customHeight="1" x14ac:dyDescent="0.2">
      <c r="A45" s="8" t="s">
        <v>51</v>
      </c>
      <c r="B45" s="8" t="s">
        <v>9</v>
      </c>
      <c r="C45" s="8"/>
      <c r="D45" s="9">
        <v>178</v>
      </c>
      <c r="E45" s="9"/>
      <c r="F45" s="9">
        <v>90</v>
      </c>
      <c r="G45" s="9">
        <v>88</v>
      </c>
      <c r="H45" s="23">
        <f>VLOOKUP(A45,[1]TDSheet!$A:$H,8,0)</f>
        <v>0.2</v>
      </c>
      <c r="I45" s="2">
        <f>VLOOKUP(A45,[2]Бердянск!$A:$E,4,0)</f>
        <v>95</v>
      </c>
      <c r="J45" s="2">
        <f t="shared" si="3"/>
        <v>-5</v>
      </c>
      <c r="L45" s="2">
        <f>VLOOKUP(A45,[1]TDSheet!$A:$Y,25,0)*X45</f>
        <v>0</v>
      </c>
      <c r="M45" s="2">
        <f t="shared" si="4"/>
        <v>18</v>
      </c>
      <c r="N45" s="27">
        <f t="shared" si="15"/>
        <v>128</v>
      </c>
      <c r="O45" s="27"/>
      <c r="Q45" s="2">
        <f t="shared" si="5"/>
        <v>12</v>
      </c>
      <c r="R45" s="2">
        <f t="shared" si="6"/>
        <v>4.8888888888888893</v>
      </c>
      <c r="S45" s="2">
        <f>VLOOKUP(A45,[1]TDSheet!$A:$T,20,0)</f>
        <v>3.4</v>
      </c>
      <c r="T45" s="2">
        <f>VLOOKUP(A45,[1]TDSheet!$A:$U,21,0)</f>
        <v>17.8</v>
      </c>
      <c r="U45" s="2">
        <f>VLOOKUP(A45,[1]TDSheet!$A:$M,13,0)</f>
        <v>3.4</v>
      </c>
      <c r="W45" s="2">
        <f t="shared" si="7"/>
        <v>25.6</v>
      </c>
      <c r="X45" s="23">
        <f>VLOOKUP(A45,[1]TDSheet!$A:$X,24,0)</f>
        <v>6</v>
      </c>
      <c r="Y45" s="24">
        <v>21</v>
      </c>
      <c r="Z45" s="2">
        <f t="shared" si="8"/>
        <v>25.200000000000003</v>
      </c>
    </row>
    <row r="46" spans="1:26" ht="21.95" customHeight="1" x14ac:dyDescent="0.2">
      <c r="A46" s="8" t="s">
        <v>52</v>
      </c>
      <c r="B46" s="8" t="s">
        <v>9</v>
      </c>
      <c r="C46" s="8"/>
      <c r="D46" s="9">
        <v>482</v>
      </c>
      <c r="E46" s="9"/>
      <c r="F46" s="9">
        <v>88</v>
      </c>
      <c r="G46" s="9">
        <v>394</v>
      </c>
      <c r="H46" s="23">
        <f>VLOOKUP(A46,[1]TDSheet!$A:$H,8,0)</f>
        <v>0.48</v>
      </c>
      <c r="I46" s="2">
        <f>VLOOKUP(A46,[2]Бердянск!$A:$E,4,0)</f>
        <v>88</v>
      </c>
      <c r="J46" s="2">
        <f t="shared" si="3"/>
        <v>0</v>
      </c>
      <c r="L46" s="2">
        <f>VLOOKUP(A46,[1]TDSheet!$A:$Y,25,0)*X46</f>
        <v>0</v>
      </c>
      <c r="M46" s="2">
        <f t="shared" si="4"/>
        <v>17.600000000000001</v>
      </c>
      <c r="N46" s="27"/>
      <c r="O46" s="27"/>
      <c r="Q46" s="2">
        <f t="shared" si="5"/>
        <v>22.386363636363633</v>
      </c>
      <c r="R46" s="2">
        <f t="shared" si="6"/>
        <v>22.386363636363633</v>
      </c>
      <c r="S46" s="2">
        <f>VLOOKUP(A46,[1]TDSheet!$A:$T,20,0)</f>
        <v>0</v>
      </c>
      <c r="T46" s="2">
        <f>VLOOKUP(A46,[1]TDSheet!$A:$U,21,0)</f>
        <v>30.4</v>
      </c>
      <c r="U46" s="2">
        <f>VLOOKUP(A46,[1]TDSheet!$A:$M,13,0)</f>
        <v>1.2</v>
      </c>
      <c r="W46" s="2">
        <f t="shared" si="7"/>
        <v>0</v>
      </c>
      <c r="X46" s="23">
        <f>VLOOKUP(A46,[1]TDSheet!$A:$X,24,0)</f>
        <v>8</v>
      </c>
      <c r="Y46" s="24">
        <f t="shared" si="10"/>
        <v>0</v>
      </c>
      <c r="Z46" s="2">
        <f t="shared" si="8"/>
        <v>0</v>
      </c>
    </row>
    <row r="47" spans="1:26" ht="11.1" customHeight="1" x14ac:dyDescent="0.2">
      <c r="A47" s="8" t="s">
        <v>53</v>
      </c>
      <c r="B47" s="8" t="s">
        <v>9</v>
      </c>
      <c r="C47" s="26" t="str">
        <f>VLOOKUP(A47,[1]TDSheet!$A:$C,3,0)</f>
        <v>Дек</v>
      </c>
      <c r="D47" s="9">
        <v>1562</v>
      </c>
      <c r="E47" s="9"/>
      <c r="F47" s="9">
        <v>658</v>
      </c>
      <c r="G47" s="9">
        <v>738</v>
      </c>
      <c r="H47" s="23">
        <f>VLOOKUP(A47,[1]TDSheet!$A:$H,8,0)</f>
        <v>0.25</v>
      </c>
      <c r="I47" s="2">
        <f>VLOOKUP(A47,[2]Бердянск!$A:$E,4,0)</f>
        <v>648</v>
      </c>
      <c r="J47" s="2">
        <f t="shared" si="3"/>
        <v>10</v>
      </c>
      <c r="L47" s="2">
        <f>VLOOKUP(A47,[1]TDSheet!$A:$Y,25,0)*X47</f>
        <v>0</v>
      </c>
      <c r="M47" s="2">
        <f t="shared" si="4"/>
        <v>131.6</v>
      </c>
      <c r="N47" s="27">
        <f t="shared" ref="N47:N48" si="16">12*M47-L47-G47</f>
        <v>841.19999999999982</v>
      </c>
      <c r="O47" s="27"/>
      <c r="Q47" s="2">
        <f t="shared" si="5"/>
        <v>12</v>
      </c>
      <c r="R47" s="2">
        <f t="shared" si="6"/>
        <v>5.6079027355623099</v>
      </c>
      <c r="S47" s="2">
        <f>VLOOKUP(A47,[1]TDSheet!$A:$T,20,0)</f>
        <v>74.8</v>
      </c>
      <c r="T47" s="2">
        <f>VLOOKUP(A47,[1]TDSheet!$A:$U,21,0)</f>
        <v>110</v>
      </c>
      <c r="U47" s="2">
        <f>VLOOKUP(A47,[1]TDSheet!$A:$M,13,0)</f>
        <v>112</v>
      </c>
      <c r="W47" s="2">
        <f t="shared" si="7"/>
        <v>210.29999999999995</v>
      </c>
      <c r="X47" s="23">
        <f>VLOOKUP(A47,[1]TDSheet!$A:$X,24,0)</f>
        <v>12</v>
      </c>
      <c r="Y47" s="24">
        <v>70</v>
      </c>
      <c r="Z47" s="2">
        <f t="shared" si="8"/>
        <v>210</v>
      </c>
    </row>
    <row r="48" spans="1:26" ht="11.1" customHeight="1" x14ac:dyDescent="0.2">
      <c r="A48" s="8" t="s">
        <v>54</v>
      </c>
      <c r="B48" s="8" t="s">
        <v>9</v>
      </c>
      <c r="C48" s="26" t="str">
        <f>VLOOKUP(A48,[1]TDSheet!$A:$C,3,0)</f>
        <v>Дек</v>
      </c>
      <c r="D48" s="9">
        <v>1346</v>
      </c>
      <c r="E48" s="9"/>
      <c r="F48" s="9">
        <v>675</v>
      </c>
      <c r="G48" s="9">
        <v>496</v>
      </c>
      <c r="H48" s="23">
        <f>VLOOKUP(A48,[1]TDSheet!$A:$H,8,0)</f>
        <v>0.25</v>
      </c>
      <c r="I48" s="2">
        <f>VLOOKUP(A48,[2]Бердянск!$A:$E,4,0)</f>
        <v>665</v>
      </c>
      <c r="J48" s="2">
        <f t="shared" si="3"/>
        <v>10</v>
      </c>
      <c r="L48" s="2">
        <f>VLOOKUP(A48,[1]TDSheet!$A:$Y,25,0)*X48</f>
        <v>72</v>
      </c>
      <c r="M48" s="2">
        <f t="shared" si="4"/>
        <v>135</v>
      </c>
      <c r="N48" s="27">
        <f t="shared" si="16"/>
        <v>1052</v>
      </c>
      <c r="O48" s="27"/>
      <c r="Q48" s="2">
        <f t="shared" si="5"/>
        <v>12</v>
      </c>
      <c r="R48" s="2">
        <f t="shared" si="6"/>
        <v>4.2074074074074073</v>
      </c>
      <c r="S48" s="2">
        <f>VLOOKUP(A48,[1]TDSheet!$A:$T,20,0)</f>
        <v>78.2</v>
      </c>
      <c r="T48" s="2">
        <f>VLOOKUP(A48,[1]TDSheet!$A:$U,21,0)</f>
        <v>98.2</v>
      </c>
      <c r="U48" s="2">
        <f>VLOOKUP(A48,[1]TDSheet!$A:$M,13,0)</f>
        <v>100.8</v>
      </c>
      <c r="W48" s="2">
        <f t="shared" si="7"/>
        <v>263</v>
      </c>
      <c r="X48" s="23">
        <f>VLOOKUP(A48,[1]TDSheet!$A:$X,24,0)</f>
        <v>12</v>
      </c>
      <c r="Y48" s="24">
        <v>88</v>
      </c>
      <c r="Z48" s="2">
        <f t="shared" si="8"/>
        <v>264</v>
      </c>
    </row>
    <row r="49" spans="1:26" ht="11.1" customHeight="1" x14ac:dyDescent="0.2">
      <c r="A49" s="8" t="s">
        <v>55</v>
      </c>
      <c r="B49" s="8" t="s">
        <v>16</v>
      </c>
      <c r="C49" s="8"/>
      <c r="D49" s="9">
        <v>67.7</v>
      </c>
      <c r="E49" s="9"/>
      <c r="F49" s="9">
        <v>13.5</v>
      </c>
      <c r="G49" s="9">
        <v>24.5</v>
      </c>
      <c r="H49" s="23">
        <f>VLOOKUP(A49,[1]TDSheet!$A:$H,8,0)</f>
        <v>1</v>
      </c>
      <c r="I49" s="2">
        <f>VLOOKUP(A49,[2]Бердянск!$A:$E,4,0)</f>
        <v>8.1</v>
      </c>
      <c r="J49" s="2">
        <f t="shared" si="3"/>
        <v>5.4</v>
      </c>
      <c r="L49" s="2">
        <f>VLOOKUP(A49,[1]TDSheet!$A:$Y,25,0)*X49</f>
        <v>35.1</v>
      </c>
      <c r="M49" s="2">
        <f t="shared" si="4"/>
        <v>2.7</v>
      </c>
      <c r="N49" s="27"/>
      <c r="O49" s="27"/>
      <c r="Q49" s="2">
        <f t="shared" si="5"/>
        <v>22.074074074074073</v>
      </c>
      <c r="R49" s="2">
        <f t="shared" si="6"/>
        <v>22.074074074074073</v>
      </c>
      <c r="S49" s="2">
        <f>VLOOKUP(A49,[1]TDSheet!$A:$T,20,0)</f>
        <v>0</v>
      </c>
      <c r="T49" s="2">
        <f>VLOOKUP(A49,[1]TDSheet!$A:$U,21,0)</f>
        <v>0</v>
      </c>
      <c r="U49" s="2">
        <f>VLOOKUP(A49,[1]TDSheet!$A:$M,13,0)</f>
        <v>5.36</v>
      </c>
      <c r="W49" s="2">
        <f t="shared" si="7"/>
        <v>0</v>
      </c>
      <c r="X49" s="23">
        <f>VLOOKUP(A49,[1]TDSheet!$A:$X,24,0)</f>
        <v>2.7</v>
      </c>
      <c r="Y49" s="24">
        <f t="shared" si="10"/>
        <v>0</v>
      </c>
      <c r="Z49" s="2">
        <f t="shared" si="8"/>
        <v>0</v>
      </c>
    </row>
    <row r="50" spans="1:26" ht="11.1" customHeight="1" x14ac:dyDescent="0.2">
      <c r="A50" s="8" t="s">
        <v>56</v>
      </c>
      <c r="B50" s="8" t="s">
        <v>16</v>
      </c>
      <c r="C50" s="8"/>
      <c r="D50" s="9">
        <v>1345</v>
      </c>
      <c r="E50" s="9"/>
      <c r="F50" s="9">
        <v>746</v>
      </c>
      <c r="G50" s="9">
        <v>459</v>
      </c>
      <c r="H50" s="23">
        <f>VLOOKUP(A50,[1]TDSheet!$A:$H,8,0)</f>
        <v>1</v>
      </c>
      <c r="I50" s="2">
        <f>VLOOKUP(A50,[2]Бердянск!$A:$E,4,0)</f>
        <v>736</v>
      </c>
      <c r="J50" s="2">
        <f t="shared" si="3"/>
        <v>10</v>
      </c>
      <c r="L50" s="2">
        <f>VLOOKUP(A50,[1]TDSheet!$A:$Y,25,0)*X50</f>
        <v>1000</v>
      </c>
      <c r="M50" s="2">
        <f t="shared" si="4"/>
        <v>149.19999999999999</v>
      </c>
      <c r="N50" s="27">
        <v>400</v>
      </c>
      <c r="O50" s="27"/>
      <c r="Q50" s="2">
        <f t="shared" si="5"/>
        <v>12.459785522788204</v>
      </c>
      <c r="R50" s="2">
        <f t="shared" si="6"/>
        <v>9.7788203753351208</v>
      </c>
      <c r="S50" s="2">
        <f>VLOOKUP(A50,[1]TDSheet!$A:$T,20,0)</f>
        <v>102</v>
      </c>
      <c r="T50" s="2">
        <f>VLOOKUP(A50,[1]TDSheet!$A:$U,21,0)</f>
        <v>120</v>
      </c>
      <c r="U50" s="2">
        <f>VLOOKUP(A50,[1]TDSheet!$A:$M,13,0)</f>
        <v>105</v>
      </c>
      <c r="W50" s="2">
        <f t="shared" si="7"/>
        <v>400</v>
      </c>
      <c r="X50" s="23">
        <f>VLOOKUP(A50,[1]TDSheet!$A:$X,24,0)</f>
        <v>5</v>
      </c>
      <c r="Y50" s="24">
        <v>80</v>
      </c>
      <c r="Z50" s="2">
        <f t="shared" si="8"/>
        <v>400</v>
      </c>
    </row>
    <row r="51" spans="1:26" ht="11.1" customHeight="1" x14ac:dyDescent="0.2">
      <c r="A51" s="8" t="s">
        <v>8</v>
      </c>
      <c r="B51" s="8" t="s">
        <v>9</v>
      </c>
      <c r="C51" s="8"/>
      <c r="D51" s="9">
        <v>75</v>
      </c>
      <c r="E51" s="9"/>
      <c r="F51" s="9"/>
      <c r="G51" s="9">
        <v>75</v>
      </c>
      <c r="H51" s="23">
        <f>VLOOKUP(A51,[1]TDSheet!$A:$H,8,0)</f>
        <v>0</v>
      </c>
      <c r="J51" s="2">
        <f t="shared" si="3"/>
        <v>0</v>
      </c>
      <c r="L51" s="2">
        <f>VLOOKUP(A51,[1]TDSheet!$A:$Y,25,0)*X51</f>
        <v>0</v>
      </c>
      <c r="M51" s="2">
        <f t="shared" si="4"/>
        <v>0</v>
      </c>
      <c r="N51" s="27"/>
      <c r="O51" s="27"/>
      <c r="Q51" s="2" t="e">
        <f t="shared" si="5"/>
        <v>#DIV/0!</v>
      </c>
      <c r="R51" s="2" t="e">
        <f t="shared" si="6"/>
        <v>#DIV/0!</v>
      </c>
      <c r="S51" s="2">
        <f>VLOOKUP(A51,[1]TDSheet!$A:$T,20,0)</f>
        <v>33.200000000000003</v>
      </c>
      <c r="T51" s="2">
        <f>VLOOKUP(A51,[1]TDSheet!$A:$U,21,0)</f>
        <v>2</v>
      </c>
      <c r="U51" s="2">
        <f>VLOOKUP(A51,[1]TDSheet!$A:$M,13,0)</f>
        <v>0</v>
      </c>
      <c r="W51" s="2">
        <f t="shared" si="7"/>
        <v>0</v>
      </c>
      <c r="X51" s="23">
        <f>VLOOKUP(A51,[1]TDSheet!$A:$X,24,0)</f>
        <v>0</v>
      </c>
      <c r="Y51" s="24">
        <v>0</v>
      </c>
      <c r="Z51" s="2">
        <f t="shared" si="8"/>
        <v>0</v>
      </c>
    </row>
    <row r="52" spans="1:26" ht="11.1" customHeight="1" x14ac:dyDescent="0.2">
      <c r="A52" s="8" t="s">
        <v>10</v>
      </c>
      <c r="B52" s="8" t="s">
        <v>9</v>
      </c>
      <c r="C52" s="8"/>
      <c r="D52" s="9">
        <v>242</v>
      </c>
      <c r="E52" s="9"/>
      <c r="F52" s="9">
        <v>8</v>
      </c>
      <c r="G52" s="9">
        <v>234</v>
      </c>
      <c r="H52" s="23">
        <f>VLOOKUP(A52,[1]TDSheet!$A:$H,8,0)</f>
        <v>0</v>
      </c>
      <c r="I52" s="2">
        <f>VLOOKUP(A52,[2]Бердянск!$A:$E,4,0)</f>
        <v>8</v>
      </c>
      <c r="J52" s="2">
        <f t="shared" si="3"/>
        <v>0</v>
      </c>
      <c r="L52" s="2">
        <f>VLOOKUP(A52,[1]TDSheet!$A:$Y,25,0)*X52</f>
        <v>0</v>
      </c>
      <c r="M52" s="2">
        <f t="shared" si="4"/>
        <v>1.6</v>
      </c>
      <c r="N52" s="27"/>
      <c r="O52" s="27"/>
      <c r="Q52" s="2">
        <f t="shared" si="5"/>
        <v>146.25</v>
      </c>
      <c r="R52" s="2">
        <f t="shared" si="6"/>
        <v>146.25</v>
      </c>
      <c r="S52" s="2">
        <f>VLOOKUP(A52,[1]TDSheet!$A:$T,20,0)</f>
        <v>36.799999999999997</v>
      </c>
      <c r="T52" s="2">
        <f>VLOOKUP(A52,[1]TDSheet!$A:$U,21,0)</f>
        <v>0.6</v>
      </c>
      <c r="U52" s="2">
        <f>VLOOKUP(A52,[1]TDSheet!$A:$M,13,0)</f>
        <v>1.6</v>
      </c>
      <c r="W52" s="2">
        <f t="shared" si="7"/>
        <v>0</v>
      </c>
      <c r="X52" s="23">
        <f>VLOOKUP(A52,[1]TDSheet!$A:$X,24,0)</f>
        <v>0</v>
      </c>
      <c r="Y52" s="24">
        <v>0</v>
      </c>
      <c r="Z52" s="2">
        <f t="shared" si="8"/>
        <v>0</v>
      </c>
    </row>
  </sheetData>
  <autoFilter ref="A3:Z52" xr:uid="{2B5F49DB-36A5-440E-941B-2E9D0DC78A5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2023-12-26T11:45:30Z</dcterms:modified>
</cp:coreProperties>
</file>