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3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16.12.2023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6" t="n"/>
      <c r="C5" s="327" t="n"/>
      <c r="D5" s="320" t="n"/>
      <c r="E5" s="328" t="n"/>
      <c r="F5" s="321" t="inlineStr">
        <is>
          <t>Комментарий к заказу:</t>
        </is>
      </c>
      <c r="G5" s="327" t="n"/>
      <c r="H5" s="320" t="n"/>
      <c r="I5" s="329" t="n"/>
      <c r="J5" s="329" t="n"/>
      <c r="K5" s="329" t="n"/>
      <c r="L5" s="328" t="n"/>
      <c r="N5" s="29" t="inlineStr">
        <is>
          <t>Дата загрузки</t>
        </is>
      </c>
      <c r="O5" s="330" t="n">
        <v>45278</v>
      </c>
      <c r="P5" s="331" t="n"/>
      <c r="R5" s="323" t="inlineStr">
        <is>
          <t>Способ доставки (доставка/самовывоз)</t>
        </is>
      </c>
      <c r="S5" s="332" t="n"/>
      <c r="T5" s="333" t="inlineStr">
        <is>
          <t>Самовывоз</t>
        </is>
      </c>
      <c r="U5" s="331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6" t="n"/>
      <c r="C6" s="327" t="n"/>
      <c r="D6" s="299" t="inlineStr">
        <is>
          <t>НВ, ООО 9001015535, Запорожская обл, Мелитополь г, 8 Марта ул, д. 43/1,</t>
        </is>
      </c>
      <c r="E6" s="334" t="n"/>
      <c r="F6" s="334" t="n"/>
      <c r="G6" s="334" t="n"/>
      <c r="H6" s="334" t="n"/>
      <c r="I6" s="334" t="n"/>
      <c r="J6" s="334" t="n"/>
      <c r="K6" s="334" t="n"/>
      <c r="L6" s="331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5" t="n"/>
      <c r="R6" s="302" t="inlineStr">
        <is>
          <t>Наименование клиента</t>
        </is>
      </c>
      <c r="S6" s="332" t="n"/>
      <c r="T6" s="336" t="inlineStr">
        <is>
          <t>ОБЩЕСТВО С ОГРАНИЧЕННОЙ ОТВЕТСТВЕННОСТЬЮ "НОВОЕ ВРЕМЯ"</t>
        </is>
      </c>
      <c r="U6" s="337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38">
        <f>IFERROR(VLOOKUP(DeliveryAddress,Table,3,0),1)</f>
        <v/>
      </c>
      <c r="E7" s="339" t="n"/>
      <c r="F7" s="339" t="n"/>
      <c r="G7" s="339" t="n"/>
      <c r="H7" s="339" t="n"/>
      <c r="I7" s="339" t="n"/>
      <c r="J7" s="339" t="n"/>
      <c r="K7" s="339" t="n"/>
      <c r="L7" s="340" t="n"/>
      <c r="N7" s="29" t="n"/>
      <c r="O7" s="49" t="n"/>
      <c r="P7" s="49" t="n"/>
      <c r="R7" s="1" t="n"/>
      <c r="S7" s="332" t="n"/>
      <c r="T7" s="341" t="n"/>
      <c r="U7" s="342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3" t="n"/>
      <c r="C8" s="344" t="n"/>
      <c r="D8" s="313" t="n"/>
      <c r="E8" s="345" t="n"/>
      <c r="F8" s="345" t="n"/>
      <c r="G8" s="345" t="n"/>
      <c r="H8" s="345" t="n"/>
      <c r="I8" s="345" t="n"/>
      <c r="J8" s="345" t="n"/>
      <c r="K8" s="345" t="n"/>
      <c r="L8" s="346" t="n"/>
      <c r="N8" s="29" t="inlineStr">
        <is>
          <t>Время загрузки</t>
        </is>
      </c>
      <c r="O8" s="293" t="n">
        <v>0.3333333333333333</v>
      </c>
      <c r="P8" s="331" t="n"/>
      <c r="R8" s="1" t="n"/>
      <c r="S8" s="332" t="n"/>
      <c r="T8" s="341" t="n"/>
      <c r="U8" s="342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0" t="n"/>
      <c r="P9" s="331" t="n"/>
      <c r="R9" s="1" t="n"/>
      <c r="S9" s="332" t="n"/>
      <c r="T9" s="347" t="n"/>
      <c r="U9" s="3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1" t="n"/>
      <c r="S10" s="29" t="inlineStr">
        <is>
          <t>КОД Аксапты Клиента</t>
        </is>
      </c>
      <c r="T10" s="349" t="inlineStr">
        <is>
          <t>596383</t>
        </is>
      </c>
      <c r="U10" s="3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1" t="n"/>
      <c r="S11" s="29" t="inlineStr">
        <is>
          <t>Тип заказа</t>
        </is>
      </c>
      <c r="T11" s="281" t="inlineStr">
        <is>
          <t>Основной заказ</t>
        </is>
      </c>
      <c r="U11" s="3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6" t="n"/>
      <c r="C12" s="326" t="n"/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7" t="n"/>
      <c r="N12" s="29" t="inlineStr">
        <is>
          <t>Время доставки 3 машины</t>
        </is>
      </c>
      <c r="O12" s="296" t="n"/>
      <c r="P12" s="340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6" t="n"/>
      <c r="C13" s="326" t="n"/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7" t="n"/>
      <c r="M13" s="31" t="n"/>
      <c r="N13" s="31" t="inlineStr">
        <is>
          <t>Время доставки 4 машины</t>
        </is>
      </c>
      <c r="O13" s="281" t="n"/>
      <c r="P13" s="3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6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7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1" t="n"/>
      <c r="O16" s="351" t="n"/>
      <c r="P16" s="351" t="n"/>
      <c r="Q16" s="351" t="n"/>
      <c r="R16" s="3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2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3" t="n"/>
      <c r="P17" s="353" t="n"/>
      <c r="Q17" s="353" t="n"/>
      <c r="R17" s="352" t="n"/>
      <c r="S17" s="285" t="inlineStr">
        <is>
          <t>Доступно к отгрузке</t>
        </is>
      </c>
      <c r="T17" s="327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4" t="n"/>
      <c r="AC17" s="355" t="n"/>
      <c r="AD17" s="278" t="n"/>
      <c r="BA17" s="279" t="inlineStr">
        <is>
          <t>Вид продукции</t>
        </is>
      </c>
    </row>
    <row r="18" ht="14.25" customHeight="1">
      <c r="A18" s="356" t="n"/>
      <c r="B18" s="356" t="n"/>
      <c r="C18" s="356" t="n"/>
      <c r="D18" s="357" t="n"/>
      <c r="E18" s="358" t="n"/>
      <c r="F18" s="356" t="n"/>
      <c r="G18" s="356" t="n"/>
      <c r="H18" s="356" t="n"/>
      <c r="I18" s="356" t="n"/>
      <c r="J18" s="356" t="n"/>
      <c r="K18" s="356" t="n"/>
      <c r="L18" s="356" t="n"/>
      <c r="M18" s="356" t="n"/>
      <c r="N18" s="357" t="n"/>
      <c r="O18" s="359" t="n"/>
      <c r="P18" s="359" t="n"/>
      <c r="Q18" s="359" t="n"/>
      <c r="R18" s="358" t="n"/>
      <c r="S18" s="285" t="inlineStr">
        <is>
          <t>начиная с</t>
        </is>
      </c>
      <c r="T18" s="285" t="inlineStr">
        <is>
          <t>до</t>
        </is>
      </c>
      <c r="U18" s="356" t="n"/>
      <c r="V18" s="356" t="n"/>
      <c r="W18" s="360" t="n"/>
      <c r="X18" s="356" t="n"/>
      <c r="Y18" s="361" t="n"/>
      <c r="Z18" s="361" t="n"/>
      <c r="AA18" s="362" t="n"/>
      <c r="AB18" s="363" t="n"/>
      <c r="AC18" s="364" t="n"/>
      <c r="AD18" s="365" t="n"/>
      <c r="BA18" s="1" t="n"/>
    </row>
    <row r="19" ht="27.75" customHeight="1">
      <c r="A19" s="195" t="inlineStr">
        <is>
          <t>Ядрена копоть</t>
        </is>
      </c>
      <c r="B19" s="366" t="n"/>
      <c r="C19" s="366" t="n"/>
      <c r="D19" s="366" t="n"/>
      <c r="E19" s="366" t="n"/>
      <c r="F19" s="366" t="n"/>
      <c r="G19" s="366" t="n"/>
      <c r="H19" s="366" t="n"/>
      <c r="I19" s="366" t="n"/>
      <c r="J19" s="366" t="n"/>
      <c r="K19" s="366" t="n"/>
      <c r="L19" s="366" t="n"/>
      <c r="M19" s="366" t="n"/>
      <c r="N19" s="366" t="n"/>
      <c r="O19" s="366" t="n"/>
      <c r="P19" s="366" t="n"/>
      <c r="Q19" s="366" t="n"/>
      <c r="R19" s="366" t="n"/>
      <c r="S19" s="366" t="n"/>
      <c r="T19" s="366" t="n"/>
      <c r="U19" s="366" t="n"/>
      <c r="V19" s="366" t="n"/>
      <c r="W19" s="366" t="n"/>
      <c r="X19" s="366" t="n"/>
      <c r="Y19" s="55" t="n"/>
      <c r="Z19" s="55" t="n"/>
    </row>
    <row r="20" ht="16.5" customHeight="1">
      <c r="A20" s="19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6" t="n"/>
      <c r="Z20" s="196" t="n"/>
    </row>
    <row r="21" ht="14.25" customHeight="1">
      <c r="A21" s="18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5" t="n"/>
      <c r="F22" s="367" t="n">
        <v>0.43</v>
      </c>
      <c r="G22" s="38" t="n">
        <v>16</v>
      </c>
      <c r="H22" s="367" t="n">
        <v>6.88</v>
      </c>
      <c r="I22" s="36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69" t="n"/>
      <c r="P22" s="369" t="n"/>
      <c r="Q22" s="369" t="n"/>
      <c r="R22" s="335" t="n"/>
      <c r="S22" s="40" t="inlineStr"/>
      <c r="T22" s="40" t="inlineStr"/>
      <c r="U22" s="41" t="inlineStr">
        <is>
          <t>кор</t>
        </is>
      </c>
      <c r="V22" s="370" t="n">
        <v>0</v>
      </c>
      <c r="W22" s="37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2" t="n"/>
      <c r="N23" s="373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43" t="inlineStr">
        <is>
          <t>кор</t>
        </is>
      </c>
      <c r="V23" s="374">
        <f>IFERROR(SUM(V22:V22),"0")</f>
        <v/>
      </c>
      <c r="W23" s="374">
        <f>IFERROR(SUM(W22:W22),"0")</f>
        <v/>
      </c>
      <c r="X23" s="374">
        <f>IFERROR(IF(X22="",0,X22),"0")</f>
        <v/>
      </c>
      <c r="Y23" s="375" t="n"/>
      <c r="Z23" s="37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2" t="n"/>
      <c r="N24" s="373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43" t="inlineStr">
        <is>
          <t>кг</t>
        </is>
      </c>
      <c r="V24" s="374">
        <f>IFERROR(SUMPRODUCT(V22:V22*H22:H22),"0")</f>
        <v/>
      </c>
      <c r="W24" s="374">
        <f>IFERROR(SUMPRODUCT(W22:W22*H22:H22),"0")</f>
        <v/>
      </c>
      <c r="X24" s="43" t="n"/>
      <c r="Y24" s="375" t="n"/>
      <c r="Z24" s="375" t="n"/>
    </row>
    <row r="25" ht="27.75" customHeight="1">
      <c r="A25" s="195" t="inlineStr">
        <is>
          <t>Горячая штучка</t>
        </is>
      </c>
      <c r="B25" s="366" t="n"/>
      <c r="C25" s="366" t="n"/>
      <c r="D25" s="366" t="n"/>
      <c r="E25" s="366" t="n"/>
      <c r="F25" s="366" t="n"/>
      <c r="G25" s="366" t="n"/>
      <c r="H25" s="366" t="n"/>
      <c r="I25" s="366" t="n"/>
      <c r="J25" s="366" t="n"/>
      <c r="K25" s="366" t="n"/>
      <c r="L25" s="366" t="n"/>
      <c r="M25" s="366" t="n"/>
      <c r="N25" s="366" t="n"/>
      <c r="O25" s="366" t="n"/>
      <c r="P25" s="366" t="n"/>
      <c r="Q25" s="366" t="n"/>
      <c r="R25" s="366" t="n"/>
      <c r="S25" s="366" t="n"/>
      <c r="T25" s="366" t="n"/>
      <c r="U25" s="366" t="n"/>
      <c r="V25" s="366" t="n"/>
      <c r="W25" s="366" t="n"/>
      <c r="X25" s="366" t="n"/>
      <c r="Y25" s="55" t="n"/>
      <c r="Z25" s="55" t="n"/>
    </row>
    <row r="26" ht="16.5" customHeight="1">
      <c r="A26" s="19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6" t="n"/>
      <c r="Z26" s="196" t="n"/>
    </row>
    <row r="27" ht="14.25" customHeight="1">
      <c r="A27" s="18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5" t="n"/>
      <c r="F28" s="367" t="n">
        <v>0.25</v>
      </c>
      <c r="G28" s="38" t="n">
        <v>6</v>
      </c>
      <c r="H28" s="367" t="n">
        <v>1.5</v>
      </c>
      <c r="I28" s="36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9" t="n"/>
      <c r="P28" s="369" t="n"/>
      <c r="Q28" s="369" t="n"/>
      <c r="R28" s="335" t="n"/>
      <c r="S28" s="40" t="inlineStr"/>
      <c r="T28" s="40" t="inlineStr"/>
      <c r="U28" s="41" t="inlineStr">
        <is>
          <t>кор</t>
        </is>
      </c>
      <c r="V28" s="370" t="n">
        <v>0</v>
      </c>
      <c r="W28" s="37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5" t="n"/>
      <c r="F29" s="367" t="n">
        <v>0.25</v>
      </c>
      <c r="G29" s="38" t="n">
        <v>6</v>
      </c>
      <c r="H29" s="367" t="n">
        <v>1.5</v>
      </c>
      <c r="I29" s="36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9" t="n"/>
      <c r="P29" s="369" t="n"/>
      <c r="Q29" s="369" t="n"/>
      <c r="R29" s="335" t="n"/>
      <c r="S29" s="40" t="inlineStr"/>
      <c r="T29" s="40" t="inlineStr"/>
      <c r="U29" s="41" t="inlineStr">
        <is>
          <t>кор</t>
        </is>
      </c>
      <c r="V29" s="370" t="n">
        <v>0</v>
      </c>
      <c r="W29" s="37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5" t="n"/>
      <c r="F30" s="367" t="n">
        <v>0.25</v>
      </c>
      <c r="G30" s="38" t="n">
        <v>6</v>
      </c>
      <c r="H30" s="367" t="n">
        <v>1.5</v>
      </c>
      <c r="I30" s="36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9" t="n"/>
      <c r="P30" s="369" t="n"/>
      <c r="Q30" s="369" t="n"/>
      <c r="R30" s="335" t="n"/>
      <c r="S30" s="40" t="inlineStr"/>
      <c r="T30" s="40" t="inlineStr"/>
      <c r="U30" s="41" t="inlineStr">
        <is>
          <t>кор</t>
        </is>
      </c>
      <c r="V30" s="370" t="n">
        <v>0</v>
      </c>
      <c r="W30" s="37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5" t="n"/>
      <c r="F31" s="367" t="n">
        <v>0.25</v>
      </c>
      <c r="G31" s="38" t="n">
        <v>6</v>
      </c>
      <c r="H31" s="367" t="n">
        <v>1.5</v>
      </c>
      <c r="I31" s="36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9" t="n"/>
      <c r="P31" s="369" t="n"/>
      <c r="Q31" s="369" t="n"/>
      <c r="R31" s="335" t="n"/>
      <c r="S31" s="40" t="inlineStr"/>
      <c r="T31" s="40" t="inlineStr"/>
      <c r="U31" s="41" t="inlineStr">
        <is>
          <t>кор</t>
        </is>
      </c>
      <c r="V31" s="370" t="n">
        <v>0</v>
      </c>
      <c r="W31" s="37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2" t="n"/>
      <c r="N32" s="373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43" t="inlineStr">
        <is>
          <t>кор</t>
        </is>
      </c>
      <c r="V32" s="374">
        <f>IFERROR(SUM(V28:V31),"0")</f>
        <v/>
      </c>
      <c r="W32" s="374">
        <f>IFERROR(SUM(W28:W31),"0")</f>
        <v/>
      </c>
      <c r="X32" s="374">
        <f>IFERROR(IF(X28="",0,X28),"0")+IFERROR(IF(X29="",0,X29),"0")+IFERROR(IF(X30="",0,X30),"0")+IFERROR(IF(X31="",0,X31),"0")</f>
        <v/>
      </c>
      <c r="Y32" s="375" t="n"/>
      <c r="Z32" s="37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2" t="n"/>
      <c r="N33" s="373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43" t="inlineStr">
        <is>
          <t>кг</t>
        </is>
      </c>
      <c r="V33" s="374">
        <f>IFERROR(SUMPRODUCT(V28:V31*H28:H31),"0")</f>
        <v/>
      </c>
      <c r="W33" s="374">
        <f>IFERROR(SUMPRODUCT(W28:W31*H28:H31),"0")</f>
        <v/>
      </c>
      <c r="X33" s="43" t="n"/>
      <c r="Y33" s="375" t="n"/>
      <c r="Z33" s="375" t="n"/>
    </row>
    <row r="34" ht="16.5" customHeight="1">
      <c r="A34" s="19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6" t="n"/>
      <c r="Z34" s="196" t="n"/>
    </row>
    <row r="35" ht="14.25" customHeight="1">
      <c r="A35" s="18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5" t="n"/>
      <c r="F36" s="367" t="n">
        <v>0.75</v>
      </c>
      <c r="G36" s="38" t="n">
        <v>8</v>
      </c>
      <c r="H36" s="367" t="n">
        <v>6</v>
      </c>
      <c r="I36" s="36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9" t="n"/>
      <c r="P36" s="369" t="n"/>
      <c r="Q36" s="369" t="n"/>
      <c r="R36" s="335" t="n"/>
      <c r="S36" s="40" t="inlineStr"/>
      <c r="T36" s="40" t="inlineStr"/>
      <c r="U36" s="41" t="inlineStr">
        <is>
          <t>кор</t>
        </is>
      </c>
      <c r="V36" s="370" t="n">
        <v>0</v>
      </c>
      <c r="W36" s="37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5" t="n"/>
      <c r="F37" s="367" t="n">
        <v>0.75</v>
      </c>
      <c r="G37" s="38" t="n">
        <v>8</v>
      </c>
      <c r="H37" s="367" t="n">
        <v>6</v>
      </c>
      <c r="I37" s="36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1" t="inlineStr">
        <is>
          <t>Пельмени Grandmeni с говядиной в сливочном соусе Grandmeni 0,75 Сфера Горячая штучка</t>
        </is>
      </c>
      <c r="O37" s="369" t="n"/>
      <c r="P37" s="369" t="n"/>
      <c r="Q37" s="369" t="n"/>
      <c r="R37" s="335" t="n"/>
      <c r="S37" s="40" t="inlineStr"/>
      <c r="T37" s="40" t="inlineStr"/>
      <c r="U37" s="41" t="inlineStr">
        <is>
          <t>кор</t>
        </is>
      </c>
      <c r="V37" s="370" t="n">
        <v>0</v>
      </c>
      <c r="W37" s="37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5" t="n"/>
      <c r="F38" s="367" t="n">
        <v>0.75</v>
      </c>
      <c r="G38" s="38" t="n">
        <v>8</v>
      </c>
      <c r="H38" s="367" t="n">
        <v>6</v>
      </c>
      <c r="I38" s="36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69" t="n"/>
      <c r="P38" s="369" t="n"/>
      <c r="Q38" s="369" t="n"/>
      <c r="R38" s="335" t="n"/>
      <c r="S38" s="40" t="inlineStr"/>
      <c r="T38" s="40" t="inlineStr"/>
      <c r="U38" s="41" t="inlineStr">
        <is>
          <t>кор</t>
        </is>
      </c>
      <c r="V38" s="370" t="n">
        <v>0</v>
      </c>
      <c r="W38" s="37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5" t="n"/>
      <c r="F39" s="367" t="n">
        <v>0.75</v>
      </c>
      <c r="G39" s="38" t="n">
        <v>8</v>
      </c>
      <c r="H39" s="367" t="n">
        <v>6</v>
      </c>
      <c r="I39" s="36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69" t="n"/>
      <c r="P39" s="369" t="n"/>
      <c r="Q39" s="369" t="n"/>
      <c r="R39" s="335" t="n"/>
      <c r="S39" s="40" t="inlineStr"/>
      <c r="T39" s="40" t="inlineStr"/>
      <c r="U39" s="41" t="inlineStr">
        <is>
          <t>кор</t>
        </is>
      </c>
      <c r="V39" s="370" t="n">
        <v>0</v>
      </c>
      <c r="W39" s="37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2" t="n"/>
      <c r="N40" s="373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43" t="inlineStr">
        <is>
          <t>кор</t>
        </is>
      </c>
      <c r="V40" s="374">
        <f>IFERROR(SUM(V36:V39),"0")</f>
        <v/>
      </c>
      <c r="W40" s="374">
        <f>IFERROR(SUM(W36:W39),"0")</f>
        <v/>
      </c>
      <c r="X40" s="374">
        <f>IFERROR(IF(X36="",0,X36),"0")+IFERROR(IF(X37="",0,X37),"0")+IFERROR(IF(X38="",0,X38),"0")+IFERROR(IF(X39="",0,X39),"0")</f>
        <v/>
      </c>
      <c r="Y40" s="375" t="n"/>
      <c r="Z40" s="37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2" t="n"/>
      <c r="N41" s="373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43" t="inlineStr">
        <is>
          <t>кг</t>
        </is>
      </c>
      <c r="V41" s="374">
        <f>IFERROR(SUMPRODUCT(V36:V39*H36:H39),"0")</f>
        <v/>
      </c>
      <c r="W41" s="374">
        <f>IFERROR(SUMPRODUCT(W36:W39*H36:H39),"0")</f>
        <v/>
      </c>
      <c r="X41" s="43" t="n"/>
      <c r="Y41" s="375" t="n"/>
      <c r="Z41" s="375" t="n"/>
    </row>
    <row r="42" ht="16.5" customHeight="1">
      <c r="A42" s="19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5" t="n"/>
      <c r="F44" s="367" t="n">
        <v>0.2</v>
      </c>
      <c r="G44" s="38" t="n">
        <v>6</v>
      </c>
      <c r="H44" s="367" t="n">
        <v>1.2</v>
      </c>
      <c r="I44" s="36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69" t="n"/>
      <c r="P44" s="369" t="n"/>
      <c r="Q44" s="369" t="n"/>
      <c r="R44" s="335" t="n"/>
      <c r="S44" s="40" t="inlineStr"/>
      <c r="T44" s="40" t="inlineStr"/>
      <c r="U44" s="41" t="inlineStr">
        <is>
          <t>кор</t>
        </is>
      </c>
      <c r="V44" s="370" t="n">
        <v>0</v>
      </c>
      <c r="W44" s="37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6" t="n">
        <v>4607111037060</v>
      </c>
      <c r="E45" s="335" t="n"/>
      <c r="F45" s="367" t="n">
        <v>0.2</v>
      </c>
      <c r="G45" s="38" t="n">
        <v>6</v>
      </c>
      <c r="H45" s="367" t="n">
        <v>1.2</v>
      </c>
      <c r="I45" s="36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69" t="n"/>
      <c r="P45" s="369" t="n"/>
      <c r="Q45" s="369" t="n"/>
      <c r="R45" s="335" t="n"/>
      <c r="S45" s="40" t="inlineStr"/>
      <c r="T45" s="40" t="inlineStr"/>
      <c r="U45" s="41" t="inlineStr">
        <is>
          <t>кор</t>
        </is>
      </c>
      <c r="V45" s="370" t="n">
        <v>0</v>
      </c>
      <c r="W45" s="37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2" t="n"/>
      <c r="N46" s="373" t="inlineStr">
        <is>
          <t>Итого</t>
        </is>
      </c>
      <c r="O46" s="343" t="n"/>
      <c r="P46" s="343" t="n"/>
      <c r="Q46" s="343" t="n"/>
      <c r="R46" s="343" t="n"/>
      <c r="S46" s="343" t="n"/>
      <c r="T46" s="344" t="n"/>
      <c r="U46" s="43" t="inlineStr">
        <is>
          <t>кор</t>
        </is>
      </c>
      <c r="V46" s="374">
        <f>IFERROR(SUM(V44:V45),"0")</f>
        <v/>
      </c>
      <c r="W46" s="374">
        <f>IFERROR(SUM(W44:W45),"0")</f>
        <v/>
      </c>
      <c r="X46" s="374">
        <f>IFERROR(IF(X44="",0,X44),"0")+IFERROR(IF(X45="",0,X45),"0")</f>
        <v/>
      </c>
      <c r="Y46" s="375" t="n"/>
      <c r="Z46" s="37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2" t="n"/>
      <c r="N47" s="373" t="inlineStr">
        <is>
          <t>Итого</t>
        </is>
      </c>
      <c r="O47" s="343" t="n"/>
      <c r="P47" s="343" t="n"/>
      <c r="Q47" s="343" t="n"/>
      <c r="R47" s="343" t="n"/>
      <c r="S47" s="343" t="n"/>
      <c r="T47" s="344" t="n"/>
      <c r="U47" s="43" t="inlineStr">
        <is>
          <t>кг</t>
        </is>
      </c>
      <c r="V47" s="374">
        <f>IFERROR(SUMPRODUCT(V44:V45*H44:H45),"0")</f>
        <v/>
      </c>
      <c r="W47" s="374">
        <f>IFERROR(SUMPRODUCT(W44:W45*H44:H45),"0")</f>
        <v/>
      </c>
      <c r="X47" s="43" t="n"/>
      <c r="Y47" s="375" t="n"/>
      <c r="Z47" s="375" t="n"/>
    </row>
    <row r="48" ht="16.5" customHeight="1">
      <c r="A48" s="19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6" t="n"/>
      <c r="Z48" s="196" t="n"/>
    </row>
    <row r="49" ht="14.25" customHeight="1">
      <c r="A49" s="18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5" t="n"/>
      <c r="F50" s="367" t="n">
        <v>0.43</v>
      </c>
      <c r="G50" s="38" t="n">
        <v>16</v>
      </c>
      <c r="H50" s="367" t="n">
        <v>6.88</v>
      </c>
      <c r="I50" s="36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69" t="n"/>
      <c r="P50" s="369" t="n"/>
      <c r="Q50" s="369" t="n"/>
      <c r="R50" s="335" t="n"/>
      <c r="S50" s="40" t="inlineStr"/>
      <c r="T50" s="40" t="inlineStr"/>
      <c r="U50" s="41" t="inlineStr">
        <is>
          <t>кор</t>
        </is>
      </c>
      <c r="V50" s="370" t="n">
        <v>0</v>
      </c>
      <c r="W50" s="37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5" t="n"/>
      <c r="F51" s="367" t="n">
        <v>0.9</v>
      </c>
      <c r="G51" s="38" t="n">
        <v>8</v>
      </c>
      <c r="H51" s="367" t="n">
        <v>7.2</v>
      </c>
      <c r="I51" s="36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7" t="inlineStr">
        <is>
          <t>Пельмени «Бигбули #МЕГАВКУСИЩЕ с сочной грудинкой» 0,9 сфера ТМ «Горячая штучка»</t>
        </is>
      </c>
      <c r="O51" s="369" t="n"/>
      <c r="P51" s="369" t="n"/>
      <c r="Q51" s="369" t="n"/>
      <c r="R51" s="335" t="n"/>
      <c r="S51" s="40" t="inlineStr"/>
      <c r="T51" s="40" t="inlineStr"/>
      <c r="U51" s="41" t="inlineStr">
        <is>
          <t>кор</t>
        </is>
      </c>
      <c r="V51" s="370" t="n">
        <v>9</v>
      </c>
      <c r="W51" s="37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6" t="n">
        <v>4607111037091</v>
      </c>
      <c r="E52" s="335" t="n"/>
      <c r="F52" s="367" t="n">
        <v>0.43</v>
      </c>
      <c r="G52" s="38" t="n">
        <v>16</v>
      </c>
      <c r="H52" s="367" t="n">
        <v>6.88</v>
      </c>
      <c r="I52" s="36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8" t="inlineStr">
        <is>
          <t>Пельмени «Бигбули #МЕГАМАСЛИЩЕ со сливочным маслом» 0,43 сфера ТМ «Горячая штучка»</t>
        </is>
      </c>
      <c r="O52" s="369" t="n"/>
      <c r="P52" s="369" t="n"/>
      <c r="Q52" s="369" t="n"/>
      <c r="R52" s="335" t="n"/>
      <c r="S52" s="40" t="inlineStr"/>
      <c r="T52" s="40" t="inlineStr"/>
      <c r="U52" s="41" t="inlineStr">
        <is>
          <t>кор</t>
        </is>
      </c>
      <c r="V52" s="370" t="n">
        <v>0</v>
      </c>
      <c r="W52" s="37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6" t="n">
        <v>4607111036902</v>
      </c>
      <c r="E53" s="335" t="n"/>
      <c r="F53" s="367" t="n">
        <v>0.9</v>
      </c>
      <c r="G53" s="38" t="n">
        <v>8</v>
      </c>
      <c r="H53" s="367" t="n">
        <v>7.2</v>
      </c>
      <c r="I53" s="36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9" t="inlineStr">
        <is>
          <t>Пельмени «Бигбули #МЕГАМАСЛИЩЕ со сливочным маслом» ф/в 0,9 ТМ «Горячая штучка»</t>
        </is>
      </c>
      <c r="O53" s="369" t="n"/>
      <c r="P53" s="369" t="n"/>
      <c r="Q53" s="369" t="n"/>
      <c r="R53" s="335" t="n"/>
      <c r="S53" s="40" t="inlineStr"/>
      <c r="T53" s="40" t="inlineStr"/>
      <c r="U53" s="41" t="inlineStr">
        <is>
          <t>кор</t>
        </is>
      </c>
      <c r="V53" s="370" t="n">
        <v>14</v>
      </c>
      <c r="W53" s="37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6" t="n">
        <v>4607111036858</v>
      </c>
      <c r="E54" s="335" t="n"/>
      <c r="F54" s="367" t="n">
        <v>0.43</v>
      </c>
      <c r="G54" s="38" t="n">
        <v>16</v>
      </c>
      <c r="H54" s="367" t="n">
        <v>6.88</v>
      </c>
      <c r="I54" s="36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0" t="inlineStr">
        <is>
          <t>Пельмени «Бигбули с мясом» 0,43 Сфера ТМ «Горячая штучка»</t>
        </is>
      </c>
      <c r="O54" s="369" t="n"/>
      <c r="P54" s="369" t="n"/>
      <c r="Q54" s="369" t="n"/>
      <c r="R54" s="335" t="n"/>
      <c r="S54" s="40" t="inlineStr"/>
      <c r="T54" s="40" t="inlineStr"/>
      <c r="U54" s="41" t="inlineStr">
        <is>
          <t>кор</t>
        </is>
      </c>
      <c r="V54" s="370" t="n">
        <v>0</v>
      </c>
      <c r="W54" s="37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6" t="n">
        <v>4607111036889</v>
      </c>
      <c r="E55" s="335" t="n"/>
      <c r="F55" s="367" t="n">
        <v>0.9</v>
      </c>
      <c r="G55" s="38" t="n">
        <v>8</v>
      </c>
      <c r="H55" s="367" t="n">
        <v>7.2</v>
      </c>
      <c r="I55" s="36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1" t="inlineStr">
        <is>
          <t>Пельмени «Бигбули с мясом» 0,9 Сфера ТМ «Горячая штучка»</t>
        </is>
      </c>
      <c r="O55" s="369" t="n"/>
      <c r="P55" s="369" t="n"/>
      <c r="Q55" s="369" t="n"/>
      <c r="R55" s="335" t="n"/>
      <c r="S55" s="40" t="inlineStr"/>
      <c r="T55" s="40" t="inlineStr"/>
      <c r="U55" s="41" t="inlineStr">
        <is>
          <t>кор</t>
        </is>
      </c>
      <c r="V55" s="370" t="n">
        <v>13</v>
      </c>
      <c r="W55" s="37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2" t="n"/>
      <c r="N56" s="373" t="inlineStr">
        <is>
          <t>Итого</t>
        </is>
      </c>
      <c r="O56" s="343" t="n"/>
      <c r="P56" s="343" t="n"/>
      <c r="Q56" s="343" t="n"/>
      <c r="R56" s="343" t="n"/>
      <c r="S56" s="343" t="n"/>
      <c r="T56" s="344" t="n"/>
      <c r="U56" s="43" t="inlineStr">
        <is>
          <t>кор</t>
        </is>
      </c>
      <c r="V56" s="374">
        <f>IFERROR(SUM(V50:V55),"0")</f>
        <v/>
      </c>
      <c r="W56" s="374">
        <f>IFERROR(SUM(W50:W55),"0")</f>
        <v/>
      </c>
      <c r="X56" s="374">
        <f>IFERROR(IF(X50="",0,X50),"0")+IFERROR(IF(X51="",0,X51),"0")+IFERROR(IF(X52="",0,X52),"0")+IFERROR(IF(X53="",0,X53),"0")+IFERROR(IF(X54="",0,X54),"0")+IFERROR(IF(X55="",0,X55),"0")</f>
        <v/>
      </c>
      <c r="Y56" s="375" t="n"/>
      <c r="Z56" s="37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2" t="n"/>
      <c r="N57" s="373" t="inlineStr">
        <is>
          <t>Итого</t>
        </is>
      </c>
      <c r="O57" s="343" t="n"/>
      <c r="P57" s="343" t="n"/>
      <c r="Q57" s="343" t="n"/>
      <c r="R57" s="343" t="n"/>
      <c r="S57" s="343" t="n"/>
      <c r="T57" s="344" t="n"/>
      <c r="U57" s="43" t="inlineStr">
        <is>
          <t>кг</t>
        </is>
      </c>
      <c r="V57" s="374">
        <f>IFERROR(SUMPRODUCT(V50:V55*H50:H55),"0")</f>
        <v/>
      </c>
      <c r="W57" s="374">
        <f>IFERROR(SUMPRODUCT(W50:W55*H50:H55),"0")</f>
        <v/>
      </c>
      <c r="X57" s="43" t="n"/>
      <c r="Y57" s="375" t="n"/>
      <c r="Z57" s="375" t="n"/>
    </row>
    <row r="58" ht="16.5" customHeight="1">
      <c r="A58" s="19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6" t="n"/>
      <c r="Z58" s="196" t="n"/>
    </row>
    <row r="59" ht="14.25" customHeight="1">
      <c r="A59" s="18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6" t="n">
        <v>4607111037411</v>
      </c>
      <c r="E60" s="335" t="n"/>
      <c r="F60" s="367" t="n">
        <v>2.7</v>
      </c>
      <c r="G60" s="38" t="n">
        <v>1</v>
      </c>
      <c r="H60" s="367" t="n">
        <v>2.7</v>
      </c>
      <c r="I60" s="36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2" t="inlineStr">
        <is>
          <t>Пельмени «Бульмени с говядиной и свининой Наваристые» Весовые Сфера ТМ «Горячая штучка» 2,7 кг</t>
        </is>
      </c>
      <c r="O60" s="369" t="n"/>
      <c r="P60" s="369" t="n"/>
      <c r="Q60" s="369" t="n"/>
      <c r="R60" s="335" t="n"/>
      <c r="S60" s="40" t="inlineStr"/>
      <c r="T60" s="40" t="inlineStr"/>
      <c r="U60" s="41" t="inlineStr">
        <is>
          <t>кор</t>
        </is>
      </c>
      <c r="V60" s="370" t="n">
        <v>0</v>
      </c>
      <c r="W60" s="37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6" t="n">
        <v>4607111036728</v>
      </c>
      <c r="E61" s="335" t="n"/>
      <c r="F61" s="367" t="n">
        <v>5</v>
      </c>
      <c r="G61" s="38" t="n">
        <v>1</v>
      </c>
      <c r="H61" s="367" t="n">
        <v>5</v>
      </c>
      <c r="I61" s="36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3" t="inlineStr">
        <is>
          <t>Пельмени «Бульмени с говядиной и свининой Наваристые» Весовые Сфера ТМ «Горячая штучка» 5 кг</t>
        </is>
      </c>
      <c r="O61" s="369" t="n"/>
      <c r="P61" s="369" t="n"/>
      <c r="Q61" s="369" t="n"/>
      <c r="R61" s="335" t="n"/>
      <c r="S61" s="40" t="inlineStr"/>
      <c r="T61" s="40" t="inlineStr"/>
      <c r="U61" s="41" t="inlineStr">
        <is>
          <t>кор</t>
        </is>
      </c>
      <c r="V61" s="370" t="n">
        <v>13</v>
      </c>
      <c r="W61" s="37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2" t="n"/>
      <c r="N62" s="373" t="inlineStr">
        <is>
          <t>Итого</t>
        </is>
      </c>
      <c r="O62" s="343" t="n"/>
      <c r="P62" s="343" t="n"/>
      <c r="Q62" s="343" t="n"/>
      <c r="R62" s="343" t="n"/>
      <c r="S62" s="343" t="n"/>
      <c r="T62" s="344" t="n"/>
      <c r="U62" s="43" t="inlineStr">
        <is>
          <t>кор</t>
        </is>
      </c>
      <c r="V62" s="374">
        <f>IFERROR(SUM(V60:V61),"0")</f>
        <v/>
      </c>
      <c r="W62" s="374">
        <f>IFERROR(SUM(W60:W61),"0")</f>
        <v/>
      </c>
      <c r="X62" s="374">
        <f>IFERROR(IF(X60="",0,X60),"0")+IFERROR(IF(X61="",0,X61),"0")</f>
        <v/>
      </c>
      <c r="Y62" s="375" t="n"/>
      <c r="Z62" s="37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2" t="n"/>
      <c r="N63" s="373" t="inlineStr">
        <is>
          <t>Итого</t>
        </is>
      </c>
      <c r="O63" s="343" t="n"/>
      <c r="P63" s="343" t="n"/>
      <c r="Q63" s="343" t="n"/>
      <c r="R63" s="343" t="n"/>
      <c r="S63" s="343" t="n"/>
      <c r="T63" s="344" t="n"/>
      <c r="U63" s="43" t="inlineStr">
        <is>
          <t>кг</t>
        </is>
      </c>
      <c r="V63" s="374">
        <f>IFERROR(SUMPRODUCT(V60:V61*H60:H61),"0")</f>
        <v/>
      </c>
      <c r="W63" s="374">
        <f>IFERROR(SUMPRODUCT(W60:W61*H60:H61),"0")</f>
        <v/>
      </c>
      <c r="X63" s="43" t="n"/>
      <c r="Y63" s="375" t="n"/>
      <c r="Z63" s="375" t="n"/>
    </row>
    <row r="64" ht="16.5" customHeight="1">
      <c r="A64" s="19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6" t="n"/>
      <c r="Z64" s="196" t="n"/>
    </row>
    <row r="65" ht="14.25" customHeight="1">
      <c r="A65" s="18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6" t="n">
        <v>4607111033659</v>
      </c>
      <c r="E66" s="335" t="n"/>
      <c r="F66" s="367" t="n">
        <v>0.3</v>
      </c>
      <c r="G66" s="38" t="n">
        <v>12</v>
      </c>
      <c r="H66" s="367" t="n">
        <v>3.6</v>
      </c>
      <c r="I66" s="36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9" t="n"/>
      <c r="P66" s="369" t="n"/>
      <c r="Q66" s="369" t="n"/>
      <c r="R66" s="335" t="n"/>
      <c r="S66" s="40" t="inlineStr"/>
      <c r="T66" s="40" t="inlineStr"/>
      <c r="U66" s="41" t="inlineStr">
        <is>
          <t>кор</t>
        </is>
      </c>
      <c r="V66" s="370" t="n">
        <v>0</v>
      </c>
      <c r="W66" s="37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2" t="n"/>
      <c r="N67" s="373" t="inlineStr">
        <is>
          <t>Итого</t>
        </is>
      </c>
      <c r="O67" s="343" t="n"/>
      <c r="P67" s="343" t="n"/>
      <c r="Q67" s="343" t="n"/>
      <c r="R67" s="343" t="n"/>
      <c r="S67" s="343" t="n"/>
      <c r="T67" s="344" t="n"/>
      <c r="U67" s="43" t="inlineStr">
        <is>
          <t>кор</t>
        </is>
      </c>
      <c r="V67" s="374">
        <f>IFERROR(SUM(V66:V66),"0")</f>
        <v/>
      </c>
      <c r="W67" s="374">
        <f>IFERROR(SUM(W66:W66),"0")</f>
        <v/>
      </c>
      <c r="X67" s="374">
        <f>IFERROR(IF(X66="",0,X66),"0")</f>
        <v/>
      </c>
      <c r="Y67" s="375" t="n"/>
      <c r="Z67" s="37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2" t="n"/>
      <c r="N68" s="373" t="inlineStr">
        <is>
          <t>Итого</t>
        </is>
      </c>
      <c r="O68" s="343" t="n"/>
      <c r="P68" s="343" t="n"/>
      <c r="Q68" s="343" t="n"/>
      <c r="R68" s="343" t="n"/>
      <c r="S68" s="343" t="n"/>
      <c r="T68" s="344" t="n"/>
      <c r="U68" s="43" t="inlineStr">
        <is>
          <t>кг</t>
        </is>
      </c>
      <c r="V68" s="374">
        <f>IFERROR(SUMPRODUCT(V66:V66*H66:H66),"0")</f>
        <v/>
      </c>
      <c r="W68" s="374">
        <f>IFERROR(SUMPRODUCT(W66:W66*H66:H66),"0")</f>
        <v/>
      </c>
      <c r="X68" s="43" t="n"/>
      <c r="Y68" s="375" t="n"/>
      <c r="Z68" s="375" t="n"/>
    </row>
    <row r="69" ht="16.5" customHeight="1">
      <c r="A69" s="19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6" t="n"/>
      <c r="Z69" s="196" t="n"/>
    </row>
    <row r="70" ht="14.25" customHeight="1">
      <c r="A70" s="18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6" t="n">
        <v>4607111034137</v>
      </c>
      <c r="E71" s="335" t="n"/>
      <c r="F71" s="367" t="n">
        <v>0.3</v>
      </c>
      <c r="G71" s="38" t="n">
        <v>12</v>
      </c>
      <c r="H71" s="367" t="n">
        <v>3.6</v>
      </c>
      <c r="I71" s="36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9" t="n"/>
      <c r="P71" s="369" t="n"/>
      <c r="Q71" s="369" t="n"/>
      <c r="R71" s="335" t="n"/>
      <c r="S71" s="40" t="inlineStr"/>
      <c r="T71" s="40" t="inlineStr"/>
      <c r="U71" s="41" t="inlineStr">
        <is>
          <t>кор</t>
        </is>
      </c>
      <c r="V71" s="370" t="n">
        <v>0</v>
      </c>
      <c r="W71" s="37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6" t="n">
        <v>4607111034120</v>
      </c>
      <c r="E72" s="335" t="n"/>
      <c r="F72" s="367" t="n">
        <v>0.3</v>
      </c>
      <c r="G72" s="38" t="n">
        <v>12</v>
      </c>
      <c r="H72" s="367" t="n">
        <v>3.6</v>
      </c>
      <c r="I72" s="36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9" t="n"/>
      <c r="P72" s="369" t="n"/>
      <c r="Q72" s="369" t="n"/>
      <c r="R72" s="335" t="n"/>
      <c r="S72" s="40" t="inlineStr"/>
      <c r="T72" s="40" t="inlineStr"/>
      <c r="U72" s="41" t="inlineStr">
        <is>
          <t>кор</t>
        </is>
      </c>
      <c r="V72" s="370" t="n">
        <v>0</v>
      </c>
      <c r="W72" s="37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2" t="n"/>
      <c r="N73" s="373" t="inlineStr">
        <is>
          <t>Итого</t>
        </is>
      </c>
      <c r="O73" s="343" t="n"/>
      <c r="P73" s="343" t="n"/>
      <c r="Q73" s="343" t="n"/>
      <c r="R73" s="343" t="n"/>
      <c r="S73" s="343" t="n"/>
      <c r="T73" s="344" t="n"/>
      <c r="U73" s="43" t="inlineStr">
        <is>
          <t>кор</t>
        </is>
      </c>
      <c r="V73" s="374">
        <f>IFERROR(SUM(V71:V72),"0")</f>
        <v/>
      </c>
      <c r="W73" s="374">
        <f>IFERROR(SUM(W71:W72),"0")</f>
        <v/>
      </c>
      <c r="X73" s="374">
        <f>IFERROR(IF(X71="",0,X71),"0")+IFERROR(IF(X72="",0,X72),"0")</f>
        <v/>
      </c>
      <c r="Y73" s="375" t="n"/>
      <c r="Z73" s="37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2" t="n"/>
      <c r="N74" s="373" t="inlineStr">
        <is>
          <t>Итого</t>
        </is>
      </c>
      <c r="O74" s="343" t="n"/>
      <c r="P74" s="343" t="n"/>
      <c r="Q74" s="343" t="n"/>
      <c r="R74" s="343" t="n"/>
      <c r="S74" s="343" t="n"/>
      <c r="T74" s="344" t="n"/>
      <c r="U74" s="43" t="inlineStr">
        <is>
          <t>кг</t>
        </is>
      </c>
      <c r="V74" s="374">
        <f>IFERROR(SUMPRODUCT(V71:V72*H71:H72),"0")</f>
        <v/>
      </c>
      <c r="W74" s="374">
        <f>IFERROR(SUMPRODUCT(W71:W72*H71:H72),"0")</f>
        <v/>
      </c>
      <c r="X74" s="43" t="n"/>
      <c r="Y74" s="375" t="n"/>
      <c r="Z74" s="375" t="n"/>
    </row>
    <row r="75" ht="16.5" customHeight="1">
      <c r="A75" s="19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6" t="n"/>
      <c r="Z75" s="196" t="n"/>
    </row>
    <row r="76" ht="14.25" customHeight="1">
      <c r="A76" s="18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5" t="n"/>
      <c r="Z76" s="18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6" t="n">
        <v>4607111036407</v>
      </c>
      <c r="E77" s="335" t="n"/>
      <c r="F77" s="367" t="n">
        <v>0.3</v>
      </c>
      <c r="G77" s="38" t="n">
        <v>14</v>
      </c>
      <c r="H77" s="367" t="n">
        <v>4.2</v>
      </c>
      <c r="I77" s="36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69" t="n"/>
      <c r="P77" s="369" t="n"/>
      <c r="Q77" s="369" t="n"/>
      <c r="R77" s="335" t="n"/>
      <c r="S77" s="40" t="inlineStr"/>
      <c r="T77" s="40" t="inlineStr"/>
      <c r="U77" s="41" t="inlineStr">
        <is>
          <t>кор</t>
        </is>
      </c>
      <c r="V77" s="370" t="n">
        <v>0</v>
      </c>
      <c r="W77" s="37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6" t="n">
        <v>4607111033628</v>
      </c>
      <c r="E78" s="335" t="n"/>
      <c r="F78" s="367" t="n">
        <v>0.3</v>
      </c>
      <c r="G78" s="38" t="n">
        <v>12</v>
      </c>
      <c r="H78" s="367" t="n">
        <v>3.6</v>
      </c>
      <c r="I78" s="36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69" t="n"/>
      <c r="P78" s="369" t="n"/>
      <c r="Q78" s="369" t="n"/>
      <c r="R78" s="335" t="n"/>
      <c r="S78" s="40" t="inlineStr"/>
      <c r="T78" s="40" t="inlineStr"/>
      <c r="U78" s="41" t="inlineStr">
        <is>
          <t>кор</t>
        </is>
      </c>
      <c r="V78" s="370" t="n">
        <v>0</v>
      </c>
      <c r="W78" s="37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6" t="n">
        <v>4607111033451</v>
      </c>
      <c r="E79" s="335" t="n"/>
      <c r="F79" s="367" t="n">
        <v>0.3</v>
      </c>
      <c r="G79" s="38" t="n">
        <v>12</v>
      </c>
      <c r="H79" s="367" t="n">
        <v>3.6</v>
      </c>
      <c r="I79" s="36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69" t="n"/>
      <c r="P79" s="369" t="n"/>
      <c r="Q79" s="369" t="n"/>
      <c r="R79" s="335" t="n"/>
      <c r="S79" s="40" t="inlineStr"/>
      <c r="T79" s="40" t="inlineStr"/>
      <c r="U79" s="41" t="inlineStr">
        <is>
          <t>кор</t>
        </is>
      </c>
      <c r="V79" s="370" t="n">
        <v>0</v>
      </c>
      <c r="W79" s="37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6" t="n">
        <v>4607111035141</v>
      </c>
      <c r="E80" s="335" t="n"/>
      <c r="F80" s="367" t="n">
        <v>0.3</v>
      </c>
      <c r="G80" s="38" t="n">
        <v>12</v>
      </c>
      <c r="H80" s="367" t="n">
        <v>3.6</v>
      </c>
      <c r="I80" s="36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69" t="n"/>
      <c r="P80" s="369" t="n"/>
      <c r="Q80" s="369" t="n"/>
      <c r="R80" s="335" t="n"/>
      <c r="S80" s="40" t="inlineStr"/>
      <c r="T80" s="40" t="inlineStr"/>
      <c r="U80" s="41" t="inlineStr">
        <is>
          <t>кор</t>
        </is>
      </c>
      <c r="V80" s="370" t="n">
        <v>0</v>
      </c>
      <c r="W80" s="37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6" t="n">
        <v>4607111035028</v>
      </c>
      <c r="E81" s="335" t="n"/>
      <c r="F81" s="367" t="n">
        <v>0.48</v>
      </c>
      <c r="G81" s="38" t="n">
        <v>8</v>
      </c>
      <c r="H81" s="367" t="n">
        <v>3.84</v>
      </c>
      <c r="I81" s="36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69" t="n"/>
      <c r="P81" s="369" t="n"/>
      <c r="Q81" s="369" t="n"/>
      <c r="R81" s="335" t="n"/>
      <c r="S81" s="40" t="inlineStr"/>
      <c r="T81" s="40" t="inlineStr"/>
      <c r="U81" s="41" t="inlineStr">
        <is>
          <t>кор</t>
        </is>
      </c>
      <c r="V81" s="370" t="n">
        <v>0</v>
      </c>
      <c r="W81" s="37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6" t="n">
        <v>4607111033444</v>
      </c>
      <c r="E82" s="335" t="n"/>
      <c r="F82" s="367" t="n">
        <v>0.3</v>
      </c>
      <c r="G82" s="38" t="n">
        <v>12</v>
      </c>
      <c r="H82" s="367" t="n">
        <v>3.6</v>
      </c>
      <c r="I82" s="36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69" t="n"/>
      <c r="P82" s="369" t="n"/>
      <c r="Q82" s="369" t="n"/>
      <c r="R82" s="335" t="n"/>
      <c r="S82" s="40" t="inlineStr"/>
      <c r="T82" s="40" t="inlineStr"/>
      <c r="U82" s="41" t="inlineStr">
        <is>
          <t>кор</t>
        </is>
      </c>
      <c r="V82" s="370" t="n">
        <v>0</v>
      </c>
      <c r="W82" s="37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2" t="n"/>
      <c r="N83" s="373" t="inlineStr">
        <is>
          <t>Итого</t>
        </is>
      </c>
      <c r="O83" s="343" t="n"/>
      <c r="P83" s="343" t="n"/>
      <c r="Q83" s="343" t="n"/>
      <c r="R83" s="343" t="n"/>
      <c r="S83" s="343" t="n"/>
      <c r="T83" s="344" t="n"/>
      <c r="U83" s="43" t="inlineStr">
        <is>
          <t>кор</t>
        </is>
      </c>
      <c r="V83" s="374">
        <f>IFERROR(SUM(V77:V82),"0")</f>
        <v/>
      </c>
      <c r="W83" s="374">
        <f>IFERROR(SUM(W77:W82),"0")</f>
        <v/>
      </c>
      <c r="X83" s="374">
        <f>IFERROR(IF(X77="",0,X77),"0")+IFERROR(IF(X78="",0,X78),"0")+IFERROR(IF(X79="",0,X79),"0")+IFERROR(IF(X80="",0,X80),"0")+IFERROR(IF(X81="",0,X81),"0")+IFERROR(IF(X82="",0,X82),"0")</f>
        <v/>
      </c>
      <c r="Y83" s="375" t="n"/>
      <c r="Z83" s="37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2" t="n"/>
      <c r="N84" s="373" t="inlineStr">
        <is>
          <t>Итого</t>
        </is>
      </c>
      <c r="O84" s="343" t="n"/>
      <c r="P84" s="343" t="n"/>
      <c r="Q84" s="343" t="n"/>
      <c r="R84" s="343" t="n"/>
      <c r="S84" s="343" t="n"/>
      <c r="T84" s="344" t="n"/>
      <c r="U84" s="43" t="inlineStr">
        <is>
          <t>кг</t>
        </is>
      </c>
      <c r="V84" s="374">
        <f>IFERROR(SUMPRODUCT(V77:V82*H77:H82),"0")</f>
        <v/>
      </c>
      <c r="W84" s="374">
        <f>IFERROR(SUMPRODUCT(W77:W82*H77:H82),"0")</f>
        <v/>
      </c>
      <c r="X84" s="43" t="n"/>
      <c r="Y84" s="375" t="n"/>
      <c r="Z84" s="375" t="n"/>
    </row>
    <row r="85" ht="16.5" customHeight="1">
      <c r="A85" s="19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6" t="n"/>
      <c r="Z85" s="196" t="n"/>
    </row>
    <row r="86" ht="14.25" customHeight="1">
      <c r="A86" s="18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5" t="n"/>
      <c r="Z86" s="18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6" t="n">
        <v>4607025784012</v>
      </c>
      <c r="E87" s="335" t="n"/>
      <c r="F87" s="367" t="n">
        <v>0.09</v>
      </c>
      <c r="G87" s="38" t="n">
        <v>24</v>
      </c>
      <c r="H87" s="367" t="n">
        <v>2.16</v>
      </c>
      <c r="I87" s="36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69" t="n"/>
      <c r="P87" s="369" t="n"/>
      <c r="Q87" s="369" t="n"/>
      <c r="R87" s="335" t="n"/>
      <c r="S87" s="40" t="inlineStr"/>
      <c r="T87" s="40" t="inlineStr"/>
      <c r="U87" s="41" t="inlineStr">
        <is>
          <t>кор</t>
        </is>
      </c>
      <c r="V87" s="370" t="n">
        <v>0</v>
      </c>
      <c r="W87" s="37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6" t="n">
        <v>4607025784319</v>
      </c>
      <c r="E88" s="335" t="n"/>
      <c r="F88" s="367" t="n">
        <v>0.36</v>
      </c>
      <c r="G88" s="38" t="n">
        <v>10</v>
      </c>
      <c r="H88" s="367" t="n">
        <v>3.6</v>
      </c>
      <c r="I88" s="36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69" t="n"/>
      <c r="P88" s="369" t="n"/>
      <c r="Q88" s="369" t="n"/>
      <c r="R88" s="335" t="n"/>
      <c r="S88" s="40" t="inlineStr"/>
      <c r="T88" s="40" t="inlineStr"/>
      <c r="U88" s="41" t="inlineStr">
        <is>
          <t>кор</t>
        </is>
      </c>
      <c r="V88" s="370" t="n">
        <v>0</v>
      </c>
      <c r="W88" s="37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6" t="n">
        <v>4607111035370</v>
      </c>
      <c r="E89" s="335" t="n"/>
      <c r="F89" s="367" t="n">
        <v>0.14</v>
      </c>
      <c r="G89" s="38" t="n">
        <v>22</v>
      </c>
      <c r="H89" s="367" t="n">
        <v>3.08</v>
      </c>
      <c r="I89" s="36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69" t="n"/>
      <c r="P89" s="369" t="n"/>
      <c r="Q89" s="369" t="n"/>
      <c r="R89" s="335" t="n"/>
      <c r="S89" s="40" t="inlineStr"/>
      <c r="T89" s="40" t="inlineStr"/>
      <c r="U89" s="41" t="inlineStr">
        <is>
          <t>кор</t>
        </is>
      </c>
      <c r="V89" s="370" t="n">
        <v>6</v>
      </c>
      <c r="W89" s="37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2" t="n"/>
      <c r="N90" s="373" t="inlineStr">
        <is>
          <t>Итого</t>
        </is>
      </c>
      <c r="O90" s="343" t="n"/>
      <c r="P90" s="343" t="n"/>
      <c r="Q90" s="343" t="n"/>
      <c r="R90" s="343" t="n"/>
      <c r="S90" s="343" t="n"/>
      <c r="T90" s="344" t="n"/>
      <c r="U90" s="43" t="inlineStr">
        <is>
          <t>кор</t>
        </is>
      </c>
      <c r="V90" s="374">
        <f>IFERROR(SUM(V87:V89),"0")</f>
        <v/>
      </c>
      <c r="W90" s="374">
        <f>IFERROR(SUM(W87:W89),"0")</f>
        <v/>
      </c>
      <c r="X90" s="374">
        <f>IFERROR(IF(X87="",0,X87),"0")+IFERROR(IF(X88="",0,X88),"0")+IFERROR(IF(X89="",0,X89),"0")</f>
        <v/>
      </c>
      <c r="Y90" s="375" t="n"/>
      <c r="Z90" s="37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2" t="n"/>
      <c r="N91" s="373" t="inlineStr">
        <is>
          <t>Итого</t>
        </is>
      </c>
      <c r="O91" s="343" t="n"/>
      <c r="P91" s="343" t="n"/>
      <c r="Q91" s="343" t="n"/>
      <c r="R91" s="343" t="n"/>
      <c r="S91" s="343" t="n"/>
      <c r="T91" s="344" t="n"/>
      <c r="U91" s="43" t="inlineStr">
        <is>
          <t>кг</t>
        </is>
      </c>
      <c r="V91" s="374">
        <f>IFERROR(SUMPRODUCT(V87:V89*H87:H89),"0")</f>
        <v/>
      </c>
      <c r="W91" s="374">
        <f>IFERROR(SUMPRODUCT(W87:W89*H87:H89),"0")</f>
        <v/>
      </c>
      <c r="X91" s="43" t="n"/>
      <c r="Y91" s="375" t="n"/>
      <c r="Z91" s="375" t="n"/>
    </row>
    <row r="92" ht="16.5" customHeight="1">
      <c r="A92" s="19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6" t="n"/>
      <c r="Z92" s="196" t="n"/>
    </row>
    <row r="93" ht="14.25" customHeight="1">
      <c r="A93" s="18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5" t="n"/>
      <c r="Z93" s="18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6" t="n">
        <v>4607111033970</v>
      </c>
      <c r="E94" s="335" t="n"/>
      <c r="F94" s="367" t="n">
        <v>0.43</v>
      </c>
      <c r="G94" s="38" t="n">
        <v>16</v>
      </c>
      <c r="H94" s="367" t="n">
        <v>6.88</v>
      </c>
      <c r="I94" s="36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6" t="inlineStr">
        <is>
          <t>Пельмени «Бульмени с говядиной и свининой» 0,43 Сфера ТМ «Горячая штучка»</t>
        </is>
      </c>
      <c r="O94" s="369" t="n"/>
      <c r="P94" s="369" t="n"/>
      <c r="Q94" s="369" t="n"/>
      <c r="R94" s="335" t="n"/>
      <c r="S94" s="40" t="inlineStr"/>
      <c r="T94" s="40" t="inlineStr"/>
      <c r="U94" s="41" t="inlineStr">
        <is>
          <t>кор</t>
        </is>
      </c>
      <c r="V94" s="370" t="n">
        <v>0</v>
      </c>
      <c r="W94" s="37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6" t="n">
        <v>4607111034144</v>
      </c>
      <c r="E95" s="335" t="n"/>
      <c r="F95" s="367" t="n">
        <v>0.9</v>
      </c>
      <c r="G95" s="38" t="n">
        <v>8</v>
      </c>
      <c r="H95" s="367" t="n">
        <v>7.2</v>
      </c>
      <c r="I95" s="36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7" t="inlineStr">
        <is>
          <t>Пельмени «Бульмени с говядиной и свининой» 0,9 Сфера ТМ «Горячая штучка»</t>
        </is>
      </c>
      <c r="O95" s="369" t="n"/>
      <c r="P95" s="369" t="n"/>
      <c r="Q95" s="369" t="n"/>
      <c r="R95" s="335" t="n"/>
      <c r="S95" s="40" t="inlineStr"/>
      <c r="T95" s="40" t="inlineStr"/>
      <c r="U95" s="41" t="inlineStr">
        <is>
          <t>кор</t>
        </is>
      </c>
      <c r="V95" s="370" t="n">
        <v>0</v>
      </c>
      <c r="W95" s="37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6" t="n">
        <v>4607111033987</v>
      </c>
      <c r="E96" s="335" t="n"/>
      <c r="F96" s="367" t="n">
        <v>0.43</v>
      </c>
      <c r="G96" s="38" t="n">
        <v>16</v>
      </c>
      <c r="H96" s="367" t="n">
        <v>6.88</v>
      </c>
      <c r="I96" s="36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8" t="inlineStr">
        <is>
          <t>Пельмени «Бульмени со сливочным маслом» 0,43 Сфера ТМ «Горячая штучка»</t>
        </is>
      </c>
      <c r="O96" s="369" t="n"/>
      <c r="P96" s="369" t="n"/>
      <c r="Q96" s="369" t="n"/>
      <c r="R96" s="335" t="n"/>
      <c r="S96" s="40" t="inlineStr"/>
      <c r="T96" s="40" t="inlineStr"/>
      <c r="U96" s="41" t="inlineStr">
        <is>
          <t>кор</t>
        </is>
      </c>
      <c r="V96" s="370" t="n">
        <v>0</v>
      </c>
      <c r="W96" s="37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6" t="n">
        <v>4607111034151</v>
      </c>
      <c r="E97" s="335" t="n"/>
      <c r="F97" s="367" t="n">
        <v>0.9</v>
      </c>
      <c r="G97" s="38" t="n">
        <v>8</v>
      </c>
      <c r="H97" s="367" t="n">
        <v>7.2</v>
      </c>
      <c r="I97" s="36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9" t="inlineStr">
        <is>
          <t>Пельмени «Бульмени со сливочным маслом» 0,9 Сфера ТМ «Горячая штучка»</t>
        </is>
      </c>
      <c r="O97" s="369" t="n"/>
      <c r="P97" s="369" t="n"/>
      <c r="Q97" s="369" t="n"/>
      <c r="R97" s="335" t="n"/>
      <c r="S97" s="40" t="inlineStr"/>
      <c r="T97" s="40" t="inlineStr"/>
      <c r="U97" s="41" t="inlineStr">
        <is>
          <t>кор</t>
        </is>
      </c>
      <c r="V97" s="370" t="n">
        <v>0</v>
      </c>
      <c r="W97" s="37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2" t="n"/>
      <c r="N98" s="373" t="inlineStr">
        <is>
          <t>Итого</t>
        </is>
      </c>
      <c r="O98" s="343" t="n"/>
      <c r="P98" s="343" t="n"/>
      <c r="Q98" s="343" t="n"/>
      <c r="R98" s="343" t="n"/>
      <c r="S98" s="343" t="n"/>
      <c r="T98" s="344" t="n"/>
      <c r="U98" s="43" t="inlineStr">
        <is>
          <t>кор</t>
        </is>
      </c>
      <c r="V98" s="374">
        <f>IFERROR(SUM(V94:V97),"0")</f>
        <v/>
      </c>
      <c r="W98" s="374">
        <f>IFERROR(SUM(W94:W97),"0")</f>
        <v/>
      </c>
      <c r="X98" s="374">
        <f>IFERROR(IF(X94="",0,X94),"0")+IFERROR(IF(X95="",0,X95),"0")+IFERROR(IF(X96="",0,X96),"0")+IFERROR(IF(X97="",0,X97),"0")</f>
        <v/>
      </c>
      <c r="Y98" s="375" t="n"/>
      <c r="Z98" s="37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2" t="n"/>
      <c r="N99" s="373" t="inlineStr">
        <is>
          <t>Итого</t>
        </is>
      </c>
      <c r="O99" s="343" t="n"/>
      <c r="P99" s="343" t="n"/>
      <c r="Q99" s="343" t="n"/>
      <c r="R99" s="343" t="n"/>
      <c r="S99" s="343" t="n"/>
      <c r="T99" s="344" t="n"/>
      <c r="U99" s="43" t="inlineStr">
        <is>
          <t>кг</t>
        </is>
      </c>
      <c r="V99" s="374">
        <f>IFERROR(SUMPRODUCT(V94:V97*H94:H97),"0")</f>
        <v/>
      </c>
      <c r="W99" s="374">
        <f>IFERROR(SUMPRODUCT(W94:W97*H94:H97),"0")</f>
        <v/>
      </c>
      <c r="X99" s="43" t="n"/>
      <c r="Y99" s="375" t="n"/>
      <c r="Z99" s="375" t="n"/>
    </row>
    <row r="100" ht="16.5" customHeight="1">
      <c r="A100" s="19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6" t="n"/>
      <c r="Z100" s="196" t="n"/>
    </row>
    <row r="101" ht="14.25" customHeight="1">
      <c r="A101" s="18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5" t="n"/>
      <c r="Z101" s="18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6" t="n">
        <v>4607111034014</v>
      </c>
      <c r="E102" s="335" t="n"/>
      <c r="F102" s="367" t="n">
        <v>0.25</v>
      </c>
      <c r="G102" s="38" t="n">
        <v>12</v>
      </c>
      <c r="H102" s="367" t="n">
        <v>3</v>
      </c>
      <c r="I102" s="36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69" t="n"/>
      <c r="P102" s="369" t="n"/>
      <c r="Q102" s="369" t="n"/>
      <c r="R102" s="335" t="n"/>
      <c r="S102" s="40" t="inlineStr"/>
      <c r="T102" s="40" t="inlineStr"/>
      <c r="U102" s="41" t="inlineStr">
        <is>
          <t>кор</t>
        </is>
      </c>
      <c r="V102" s="370" t="n">
        <v>0</v>
      </c>
      <c r="W102" s="37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6" t="n">
        <v>4607111033994</v>
      </c>
      <c r="E103" s="335" t="n"/>
      <c r="F103" s="367" t="n">
        <v>0.25</v>
      </c>
      <c r="G103" s="38" t="n">
        <v>12</v>
      </c>
      <c r="H103" s="367" t="n">
        <v>3</v>
      </c>
      <c r="I103" s="36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69" t="n"/>
      <c r="P103" s="369" t="n"/>
      <c r="Q103" s="369" t="n"/>
      <c r="R103" s="335" t="n"/>
      <c r="S103" s="40" t="inlineStr"/>
      <c r="T103" s="40" t="inlineStr"/>
      <c r="U103" s="41" t="inlineStr">
        <is>
          <t>кор</t>
        </is>
      </c>
      <c r="V103" s="370" t="n">
        <v>15</v>
      </c>
      <c r="W103" s="37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2" t="n"/>
      <c r="N104" s="373" t="inlineStr">
        <is>
          <t>Итого</t>
        </is>
      </c>
      <c r="O104" s="343" t="n"/>
      <c r="P104" s="343" t="n"/>
      <c r="Q104" s="343" t="n"/>
      <c r="R104" s="343" t="n"/>
      <c r="S104" s="343" t="n"/>
      <c r="T104" s="344" t="n"/>
      <c r="U104" s="43" t="inlineStr">
        <is>
          <t>кор</t>
        </is>
      </c>
      <c r="V104" s="374">
        <f>IFERROR(SUM(V102:V103),"0")</f>
        <v/>
      </c>
      <c r="W104" s="374">
        <f>IFERROR(SUM(W102:W103),"0")</f>
        <v/>
      </c>
      <c r="X104" s="374">
        <f>IFERROR(IF(X102="",0,X102),"0")+IFERROR(IF(X103="",0,X103),"0")</f>
        <v/>
      </c>
      <c r="Y104" s="375" t="n"/>
      <c r="Z104" s="37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2" t="n"/>
      <c r="N105" s="373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43" t="inlineStr">
        <is>
          <t>кг</t>
        </is>
      </c>
      <c r="V105" s="374">
        <f>IFERROR(SUMPRODUCT(V102:V103*H102:H103),"0")</f>
        <v/>
      </c>
      <c r="W105" s="374">
        <f>IFERROR(SUMPRODUCT(W102:W103*H102:H103),"0")</f>
        <v/>
      </c>
      <c r="X105" s="43" t="n"/>
      <c r="Y105" s="375" t="n"/>
      <c r="Z105" s="375" t="n"/>
    </row>
    <row r="106" ht="16.5" customHeight="1">
      <c r="A106" s="19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6" t="n"/>
      <c r="Z106" s="196" t="n"/>
    </row>
    <row r="107" ht="14.25" customHeight="1">
      <c r="A107" s="18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5" t="n"/>
      <c r="Z107" s="18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6" t="n">
        <v>4607111034199</v>
      </c>
      <c r="E108" s="335" t="n"/>
      <c r="F108" s="367" t="n">
        <v>0.25</v>
      </c>
      <c r="G108" s="38" t="n">
        <v>12</v>
      </c>
      <c r="H108" s="367" t="n">
        <v>3</v>
      </c>
      <c r="I108" s="36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69" t="n"/>
      <c r="P108" s="369" t="n"/>
      <c r="Q108" s="369" t="n"/>
      <c r="R108" s="335" t="n"/>
      <c r="S108" s="40" t="inlineStr"/>
      <c r="T108" s="40" t="inlineStr"/>
      <c r="U108" s="41" t="inlineStr">
        <is>
          <t>кор</t>
        </is>
      </c>
      <c r="V108" s="370" t="n">
        <v>8</v>
      </c>
      <c r="W108" s="37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2" t="n"/>
      <c r="N109" s="373" t="inlineStr">
        <is>
          <t>Итого</t>
        </is>
      </c>
      <c r="O109" s="343" t="n"/>
      <c r="P109" s="343" t="n"/>
      <c r="Q109" s="343" t="n"/>
      <c r="R109" s="343" t="n"/>
      <c r="S109" s="343" t="n"/>
      <c r="T109" s="344" t="n"/>
      <c r="U109" s="43" t="inlineStr">
        <is>
          <t>кор</t>
        </is>
      </c>
      <c r="V109" s="374">
        <f>IFERROR(SUM(V108:V108),"0")</f>
        <v/>
      </c>
      <c r="W109" s="374">
        <f>IFERROR(SUM(W108:W108),"0")</f>
        <v/>
      </c>
      <c r="X109" s="374">
        <f>IFERROR(IF(X108="",0,X108),"0")</f>
        <v/>
      </c>
      <c r="Y109" s="375" t="n"/>
      <c r="Z109" s="37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2" t="n"/>
      <c r="N110" s="373" t="inlineStr">
        <is>
          <t>Итого</t>
        </is>
      </c>
      <c r="O110" s="343" t="n"/>
      <c r="P110" s="343" t="n"/>
      <c r="Q110" s="343" t="n"/>
      <c r="R110" s="343" t="n"/>
      <c r="S110" s="343" t="n"/>
      <c r="T110" s="344" t="n"/>
      <c r="U110" s="43" t="inlineStr">
        <is>
          <t>кг</t>
        </is>
      </c>
      <c r="V110" s="374">
        <f>IFERROR(SUMPRODUCT(V108:V108*H108:H108),"0")</f>
        <v/>
      </c>
      <c r="W110" s="374">
        <f>IFERROR(SUMPRODUCT(W108:W108*H108:H108),"0")</f>
        <v/>
      </c>
      <c r="X110" s="43" t="n"/>
      <c r="Y110" s="375" t="n"/>
      <c r="Z110" s="375" t="n"/>
    </row>
    <row r="111" ht="16.5" customHeight="1">
      <c r="A111" s="19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6" t="n"/>
      <c r="Z111" s="196" t="n"/>
    </row>
    <row r="112" ht="14.25" customHeight="1">
      <c r="A112" s="18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5" t="n"/>
      <c r="Z112" s="18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6" t="n">
        <v>4607111034670</v>
      </c>
      <c r="E113" s="335" t="n"/>
      <c r="F113" s="367" t="n">
        <v>3</v>
      </c>
      <c r="G113" s="38" t="n">
        <v>1</v>
      </c>
      <c r="H113" s="367" t="n">
        <v>3</v>
      </c>
      <c r="I113" s="36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69" t="n"/>
      <c r="P113" s="369" t="n"/>
      <c r="Q113" s="369" t="n"/>
      <c r="R113" s="335" t="n"/>
      <c r="S113" s="40" t="inlineStr"/>
      <c r="T113" s="40" t="inlineStr"/>
      <c r="U113" s="41" t="inlineStr">
        <is>
          <t>кор</t>
        </is>
      </c>
      <c r="V113" s="370" t="n">
        <v>0</v>
      </c>
      <c r="W113" s="37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6" t="n">
        <v>4607111034687</v>
      </c>
      <c r="E114" s="335" t="n"/>
      <c r="F114" s="367" t="n">
        <v>3</v>
      </c>
      <c r="G114" s="38" t="n">
        <v>1</v>
      </c>
      <c r="H114" s="367" t="n">
        <v>3</v>
      </c>
      <c r="I114" s="36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4" t="inlineStr">
        <is>
          <t>Круггетсы сочные Хорека Весовые Пакет 3 кг Горячая штучка</t>
        </is>
      </c>
      <c r="O114" s="369" t="n"/>
      <c r="P114" s="369" t="n"/>
      <c r="Q114" s="369" t="n"/>
      <c r="R114" s="335" t="n"/>
      <c r="S114" s="40" t="inlineStr"/>
      <c r="T114" s="40" t="inlineStr"/>
      <c r="U114" s="41" t="inlineStr">
        <is>
          <t>кор</t>
        </is>
      </c>
      <c r="V114" s="370" t="n">
        <v>0</v>
      </c>
      <c r="W114" s="37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6" t="n">
        <v>4607111034380</v>
      </c>
      <c r="E115" s="335" t="n"/>
      <c r="F115" s="367" t="n">
        <v>0.25</v>
      </c>
      <c r="G115" s="38" t="n">
        <v>12</v>
      </c>
      <c r="H115" s="367" t="n">
        <v>3</v>
      </c>
      <c r="I115" s="36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69" t="n"/>
      <c r="P115" s="369" t="n"/>
      <c r="Q115" s="369" t="n"/>
      <c r="R115" s="335" t="n"/>
      <c r="S115" s="40" t="inlineStr"/>
      <c r="T115" s="40" t="inlineStr"/>
      <c r="U115" s="41" t="inlineStr">
        <is>
          <t>кор</t>
        </is>
      </c>
      <c r="V115" s="370" t="n">
        <v>0</v>
      </c>
      <c r="W115" s="37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6" t="n">
        <v>4607111034397</v>
      </c>
      <c r="E116" s="335" t="n"/>
      <c r="F116" s="367" t="n">
        <v>0.25</v>
      </c>
      <c r="G116" s="38" t="n">
        <v>12</v>
      </c>
      <c r="H116" s="367" t="n">
        <v>3</v>
      </c>
      <c r="I116" s="36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69" t="n"/>
      <c r="P116" s="369" t="n"/>
      <c r="Q116" s="369" t="n"/>
      <c r="R116" s="335" t="n"/>
      <c r="S116" s="40" t="inlineStr"/>
      <c r="T116" s="40" t="inlineStr"/>
      <c r="U116" s="41" t="inlineStr">
        <is>
          <t>кор</t>
        </is>
      </c>
      <c r="V116" s="370" t="n">
        <v>0</v>
      </c>
      <c r="W116" s="37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2" t="n"/>
      <c r="N117" s="373" t="inlineStr">
        <is>
          <t>Итого</t>
        </is>
      </c>
      <c r="O117" s="343" t="n"/>
      <c r="P117" s="343" t="n"/>
      <c r="Q117" s="343" t="n"/>
      <c r="R117" s="343" t="n"/>
      <c r="S117" s="343" t="n"/>
      <c r="T117" s="344" t="n"/>
      <c r="U117" s="43" t="inlineStr">
        <is>
          <t>кор</t>
        </is>
      </c>
      <c r="V117" s="374">
        <f>IFERROR(SUM(V113:V116),"0")</f>
        <v/>
      </c>
      <c r="W117" s="374">
        <f>IFERROR(SUM(W113:W116),"0")</f>
        <v/>
      </c>
      <c r="X117" s="374">
        <f>IFERROR(IF(X113="",0,X113),"0")+IFERROR(IF(X114="",0,X114),"0")+IFERROR(IF(X115="",0,X115),"0")+IFERROR(IF(X116="",0,X116),"0")</f>
        <v/>
      </c>
      <c r="Y117" s="375" t="n"/>
      <c r="Z117" s="37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2" t="n"/>
      <c r="N118" s="373" t="inlineStr">
        <is>
          <t>Итого</t>
        </is>
      </c>
      <c r="O118" s="343" t="n"/>
      <c r="P118" s="343" t="n"/>
      <c r="Q118" s="343" t="n"/>
      <c r="R118" s="343" t="n"/>
      <c r="S118" s="343" t="n"/>
      <c r="T118" s="344" t="n"/>
      <c r="U118" s="43" t="inlineStr">
        <is>
          <t>кг</t>
        </is>
      </c>
      <c r="V118" s="374">
        <f>IFERROR(SUMPRODUCT(V113:V116*H113:H116),"0")</f>
        <v/>
      </c>
      <c r="W118" s="374">
        <f>IFERROR(SUMPRODUCT(W113:W116*H113:H116),"0")</f>
        <v/>
      </c>
      <c r="X118" s="43" t="n"/>
      <c r="Y118" s="375" t="n"/>
      <c r="Z118" s="375" t="n"/>
    </row>
    <row r="119" ht="16.5" customHeight="1">
      <c r="A119" s="19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6" t="n"/>
      <c r="Z119" s="196" t="n"/>
    </row>
    <row r="120" ht="14.25" customHeight="1">
      <c r="A120" s="18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5" t="n"/>
      <c r="Z120" s="18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6" t="n">
        <v>4607111035806</v>
      </c>
      <c r="E121" s="335" t="n"/>
      <c r="F121" s="367" t="n">
        <v>0.25</v>
      </c>
      <c r="G121" s="38" t="n">
        <v>12</v>
      </c>
      <c r="H121" s="367" t="n">
        <v>3</v>
      </c>
      <c r="I121" s="36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69" t="n"/>
      <c r="P121" s="369" t="n"/>
      <c r="Q121" s="369" t="n"/>
      <c r="R121" s="335" t="n"/>
      <c r="S121" s="40" t="inlineStr"/>
      <c r="T121" s="40" t="inlineStr"/>
      <c r="U121" s="41" t="inlineStr">
        <is>
          <t>кор</t>
        </is>
      </c>
      <c r="V121" s="370" t="n">
        <v>0</v>
      </c>
      <c r="W121" s="37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2" t="n"/>
      <c r="N122" s="373" t="inlineStr">
        <is>
          <t>Итого</t>
        </is>
      </c>
      <c r="O122" s="343" t="n"/>
      <c r="P122" s="343" t="n"/>
      <c r="Q122" s="343" t="n"/>
      <c r="R122" s="343" t="n"/>
      <c r="S122" s="343" t="n"/>
      <c r="T122" s="344" t="n"/>
      <c r="U122" s="43" t="inlineStr">
        <is>
          <t>кор</t>
        </is>
      </c>
      <c r="V122" s="374">
        <f>IFERROR(SUM(V121:V121),"0")</f>
        <v/>
      </c>
      <c r="W122" s="374">
        <f>IFERROR(SUM(W121:W121),"0")</f>
        <v/>
      </c>
      <c r="X122" s="374">
        <f>IFERROR(IF(X121="",0,X121),"0")</f>
        <v/>
      </c>
      <c r="Y122" s="375" t="n"/>
      <c r="Z122" s="37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2" t="n"/>
      <c r="N123" s="373" t="inlineStr">
        <is>
          <t>Итого</t>
        </is>
      </c>
      <c r="O123" s="343" t="n"/>
      <c r="P123" s="343" t="n"/>
      <c r="Q123" s="343" t="n"/>
      <c r="R123" s="343" t="n"/>
      <c r="S123" s="343" t="n"/>
      <c r="T123" s="344" t="n"/>
      <c r="U123" s="43" t="inlineStr">
        <is>
          <t>кг</t>
        </is>
      </c>
      <c r="V123" s="374">
        <f>IFERROR(SUMPRODUCT(V121:V121*H121:H121),"0")</f>
        <v/>
      </c>
      <c r="W123" s="374">
        <f>IFERROR(SUMPRODUCT(W121:W121*H121:H121),"0")</f>
        <v/>
      </c>
      <c r="X123" s="43" t="n"/>
      <c r="Y123" s="375" t="n"/>
      <c r="Z123" s="375" t="n"/>
    </row>
    <row r="124" ht="16.5" customHeight="1">
      <c r="A124" s="19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6" t="n"/>
      <c r="Z124" s="196" t="n"/>
    </row>
    <row r="125" ht="14.25" customHeight="1">
      <c r="A125" s="18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5" t="n"/>
      <c r="Z125" s="18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6" t="n">
        <v>4607111035639</v>
      </c>
      <c r="E126" s="335" t="n"/>
      <c r="F126" s="367" t="n">
        <v>0.2</v>
      </c>
      <c r="G126" s="38" t="n">
        <v>12</v>
      </c>
      <c r="H126" s="367" t="n">
        <v>2.4</v>
      </c>
      <c r="I126" s="36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69" t="n"/>
      <c r="P126" s="369" t="n"/>
      <c r="Q126" s="369" t="n"/>
      <c r="R126" s="335" t="n"/>
      <c r="S126" s="40" t="inlineStr"/>
      <c r="T126" s="40" t="inlineStr"/>
      <c r="U126" s="41" t="inlineStr">
        <is>
          <t>кор</t>
        </is>
      </c>
      <c r="V126" s="370" t="n">
        <v>0</v>
      </c>
      <c r="W126" s="37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6" t="n">
        <v>4607111035646</v>
      </c>
      <c r="E127" s="335" t="n"/>
      <c r="F127" s="367" t="n">
        <v>0.2</v>
      </c>
      <c r="G127" s="38" t="n">
        <v>8</v>
      </c>
      <c r="H127" s="367" t="n">
        <v>1.6</v>
      </c>
      <c r="I127" s="36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69" t="n"/>
      <c r="P127" s="369" t="n"/>
      <c r="Q127" s="369" t="n"/>
      <c r="R127" s="335" t="n"/>
      <c r="S127" s="40" t="inlineStr"/>
      <c r="T127" s="40" t="inlineStr"/>
      <c r="U127" s="41" t="inlineStr">
        <is>
          <t>кор</t>
        </is>
      </c>
      <c r="V127" s="370" t="n">
        <v>0</v>
      </c>
      <c r="W127" s="37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2" t="n"/>
      <c r="N128" s="373" t="inlineStr">
        <is>
          <t>Итого</t>
        </is>
      </c>
      <c r="O128" s="343" t="n"/>
      <c r="P128" s="343" t="n"/>
      <c r="Q128" s="343" t="n"/>
      <c r="R128" s="343" t="n"/>
      <c r="S128" s="343" t="n"/>
      <c r="T128" s="344" t="n"/>
      <c r="U128" s="43" t="inlineStr">
        <is>
          <t>кор</t>
        </is>
      </c>
      <c r="V128" s="374">
        <f>IFERROR(SUM(V126:V127),"0")</f>
        <v/>
      </c>
      <c r="W128" s="374">
        <f>IFERROR(SUM(W126:W127),"0")</f>
        <v/>
      </c>
      <c r="X128" s="374">
        <f>IFERROR(IF(X126="",0,X126),"0")+IFERROR(IF(X127="",0,X127),"0")</f>
        <v/>
      </c>
      <c r="Y128" s="375" t="n"/>
      <c r="Z128" s="37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2" t="n"/>
      <c r="N129" s="373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43" t="inlineStr">
        <is>
          <t>кг</t>
        </is>
      </c>
      <c r="V129" s="374">
        <f>IFERROR(SUMPRODUCT(V126:V127*H126:H127),"0")</f>
        <v/>
      </c>
      <c r="W129" s="374">
        <f>IFERROR(SUMPRODUCT(W126:W127*H126:H127),"0")</f>
        <v/>
      </c>
      <c r="X129" s="43" t="n"/>
      <c r="Y129" s="375" t="n"/>
      <c r="Z129" s="375" t="n"/>
    </row>
    <row r="130" ht="16.5" customHeight="1">
      <c r="A130" s="19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6" t="n"/>
      <c r="Z130" s="196" t="n"/>
    </row>
    <row r="131" ht="14.25" customHeight="1">
      <c r="A131" s="18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5" t="n"/>
      <c r="Z131" s="18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6" t="n">
        <v>4607111036568</v>
      </c>
      <c r="E132" s="335" t="n"/>
      <c r="F132" s="367" t="n">
        <v>0.28</v>
      </c>
      <c r="G132" s="38" t="n">
        <v>6</v>
      </c>
      <c r="H132" s="367" t="n">
        <v>1.68</v>
      </c>
      <c r="I132" s="36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69" t="n"/>
      <c r="P132" s="369" t="n"/>
      <c r="Q132" s="369" t="n"/>
      <c r="R132" s="335" t="n"/>
      <c r="S132" s="40" t="inlineStr"/>
      <c r="T132" s="40" t="inlineStr"/>
      <c r="U132" s="41" t="inlineStr">
        <is>
          <t>кор</t>
        </is>
      </c>
      <c r="V132" s="370" t="n">
        <v>0</v>
      </c>
      <c r="W132" s="37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2" t="n"/>
      <c r="N133" s="373" t="inlineStr">
        <is>
          <t>Итого</t>
        </is>
      </c>
      <c r="O133" s="343" t="n"/>
      <c r="P133" s="343" t="n"/>
      <c r="Q133" s="343" t="n"/>
      <c r="R133" s="343" t="n"/>
      <c r="S133" s="343" t="n"/>
      <c r="T133" s="344" t="n"/>
      <c r="U133" s="43" t="inlineStr">
        <is>
          <t>кор</t>
        </is>
      </c>
      <c r="V133" s="374">
        <f>IFERROR(SUM(V132:V132),"0")</f>
        <v/>
      </c>
      <c r="W133" s="374">
        <f>IFERROR(SUM(W132:W132),"0")</f>
        <v/>
      </c>
      <c r="X133" s="374">
        <f>IFERROR(IF(X132="",0,X132),"0")</f>
        <v/>
      </c>
      <c r="Y133" s="375" t="n"/>
      <c r="Z133" s="37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2" t="n"/>
      <c r="N134" s="373" t="inlineStr">
        <is>
          <t>Итого</t>
        </is>
      </c>
      <c r="O134" s="343" t="n"/>
      <c r="P134" s="343" t="n"/>
      <c r="Q134" s="343" t="n"/>
      <c r="R134" s="343" t="n"/>
      <c r="S134" s="343" t="n"/>
      <c r="T134" s="344" t="n"/>
      <c r="U134" s="43" t="inlineStr">
        <is>
          <t>кг</t>
        </is>
      </c>
      <c r="V134" s="374">
        <f>IFERROR(SUMPRODUCT(V132:V132*H132:H132),"0")</f>
        <v/>
      </c>
      <c r="W134" s="374">
        <f>IFERROR(SUMPRODUCT(W132:W132*H132:H132),"0")</f>
        <v/>
      </c>
      <c r="X134" s="43" t="n"/>
      <c r="Y134" s="375" t="n"/>
      <c r="Z134" s="375" t="n"/>
    </row>
    <row r="135" ht="27.75" customHeight="1">
      <c r="A135" s="195" t="inlineStr">
        <is>
          <t>No Name</t>
        </is>
      </c>
      <c r="B135" s="366" t="n"/>
      <c r="C135" s="366" t="n"/>
      <c r="D135" s="366" t="n"/>
      <c r="E135" s="366" t="n"/>
      <c r="F135" s="366" t="n"/>
      <c r="G135" s="366" t="n"/>
      <c r="H135" s="366" t="n"/>
      <c r="I135" s="366" t="n"/>
      <c r="J135" s="366" t="n"/>
      <c r="K135" s="366" t="n"/>
      <c r="L135" s="366" t="n"/>
      <c r="M135" s="366" t="n"/>
      <c r="N135" s="366" t="n"/>
      <c r="O135" s="366" t="n"/>
      <c r="P135" s="366" t="n"/>
      <c r="Q135" s="366" t="n"/>
      <c r="R135" s="366" t="n"/>
      <c r="S135" s="366" t="n"/>
      <c r="T135" s="366" t="n"/>
      <c r="U135" s="366" t="n"/>
      <c r="V135" s="366" t="n"/>
      <c r="W135" s="366" t="n"/>
      <c r="X135" s="366" t="n"/>
      <c r="Y135" s="55" t="n"/>
      <c r="Z135" s="55" t="n"/>
    </row>
    <row r="136" ht="16.5" customHeight="1">
      <c r="A136" s="19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6" t="n"/>
      <c r="Z136" s="196" t="n"/>
    </row>
    <row r="137" ht="14.25" customHeight="1">
      <c r="A137" s="18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5" t="n"/>
      <c r="Z137" s="18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6" t="n">
        <v>4607111037701</v>
      </c>
      <c r="E138" s="335" t="n"/>
      <c r="F138" s="367" t="n">
        <v>5</v>
      </c>
      <c r="G138" s="38" t="n">
        <v>1</v>
      </c>
      <c r="H138" s="367" t="n">
        <v>5</v>
      </c>
      <c r="I138" s="36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1">
        <f>HYPERLINK("https://abi.ru/products/Замороженные/No Name/Стародворье ПГП/Пельмени ПГП/P003301/","Пельмени «Быстромени» Весовой ТМ «No Name» 5")</f>
        <v/>
      </c>
      <c r="O138" s="369" t="n"/>
      <c r="P138" s="369" t="n"/>
      <c r="Q138" s="369" t="n"/>
      <c r="R138" s="335" t="n"/>
      <c r="S138" s="40" t="inlineStr"/>
      <c r="T138" s="40" t="inlineStr"/>
      <c r="U138" s="41" t="inlineStr">
        <is>
          <t>кор</t>
        </is>
      </c>
      <c r="V138" s="370" t="n">
        <v>0</v>
      </c>
      <c r="W138" s="37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2" t="n"/>
      <c r="N139" s="373" t="inlineStr">
        <is>
          <t>Итого</t>
        </is>
      </c>
      <c r="O139" s="343" t="n"/>
      <c r="P139" s="343" t="n"/>
      <c r="Q139" s="343" t="n"/>
      <c r="R139" s="343" t="n"/>
      <c r="S139" s="343" t="n"/>
      <c r="T139" s="344" t="n"/>
      <c r="U139" s="43" t="inlineStr">
        <is>
          <t>кор</t>
        </is>
      </c>
      <c r="V139" s="374">
        <f>IFERROR(SUM(V138:V138),"0")</f>
        <v/>
      </c>
      <c r="W139" s="374">
        <f>IFERROR(SUM(W138:W138),"0")</f>
        <v/>
      </c>
      <c r="X139" s="374">
        <f>IFERROR(IF(X138="",0,X138),"0")</f>
        <v/>
      </c>
      <c r="Y139" s="375" t="n"/>
      <c r="Z139" s="37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2" t="n"/>
      <c r="N140" s="373" t="inlineStr">
        <is>
          <t>Итого</t>
        </is>
      </c>
      <c r="O140" s="343" t="n"/>
      <c r="P140" s="343" t="n"/>
      <c r="Q140" s="343" t="n"/>
      <c r="R140" s="343" t="n"/>
      <c r="S140" s="343" t="n"/>
      <c r="T140" s="344" t="n"/>
      <c r="U140" s="43" t="inlineStr">
        <is>
          <t>кг</t>
        </is>
      </c>
      <c r="V140" s="374">
        <f>IFERROR(SUMPRODUCT(V138:V138*H138:H138),"0")</f>
        <v/>
      </c>
      <c r="W140" s="374">
        <f>IFERROR(SUMPRODUCT(W138:W138*H138:H138),"0")</f>
        <v/>
      </c>
      <c r="X140" s="43" t="n"/>
      <c r="Y140" s="375" t="n"/>
      <c r="Z140" s="375" t="n"/>
    </row>
    <row r="141" ht="16.5" customHeight="1">
      <c r="A141" s="19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6" t="n"/>
      <c r="Z141" s="196" t="n"/>
    </row>
    <row r="142" ht="14.25" customHeight="1">
      <c r="A142" s="18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5" t="n"/>
      <c r="Z142" s="185" t="n"/>
    </row>
    <row r="143" ht="16.5" customHeight="1">
      <c r="A143" s="64" t="inlineStr">
        <is>
          <t>SU002396</t>
        </is>
      </c>
      <c r="B143" s="64" t="inlineStr">
        <is>
          <t>P002689</t>
        </is>
      </c>
      <c r="C143" s="37" t="n">
        <v>4301070871</v>
      </c>
      <c r="D143" s="166" t="n">
        <v>4607111036384</v>
      </c>
      <c r="E143" s="335" t="n"/>
      <c r="F143" s="367" t="n">
        <v>1</v>
      </c>
      <c r="G143" s="38" t="n">
        <v>5</v>
      </c>
      <c r="H143" s="367" t="n">
        <v>5</v>
      </c>
      <c r="I143" s="36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90</v>
      </c>
      <c r="N143" s="422">
        <f>HYPERLINK("https://abi.ru/products/Замороженные/No Name/No Name ЗПФ/Пельмени/P002689/","Пельмени Зареченские No name Весовые Сфера No name 5 кг")</f>
        <v/>
      </c>
      <c r="O143" s="369" t="n"/>
      <c r="P143" s="369" t="n"/>
      <c r="Q143" s="369" t="n"/>
      <c r="R143" s="335" t="n"/>
      <c r="S143" s="40" t="inlineStr"/>
      <c r="T143" s="40" t="inlineStr"/>
      <c r="U143" s="41" t="inlineStr">
        <is>
          <t>кор</t>
        </is>
      </c>
      <c r="V143" s="370" t="n">
        <v>0</v>
      </c>
      <c r="W143" s="37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6" t="n">
        <v>4640242180250</v>
      </c>
      <c r="E144" s="335" t="n"/>
      <c r="F144" s="367" t="n">
        <v>5</v>
      </c>
      <c r="G144" s="38" t="n">
        <v>1</v>
      </c>
      <c r="H144" s="367" t="n">
        <v>5</v>
      </c>
      <c r="I144" s="36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3" t="inlineStr">
        <is>
          <t>Пельмени «Хинкали Классические» Весовые Хинкали ТМ «Зареченские» 5 кг</t>
        </is>
      </c>
      <c r="O144" s="369" t="n"/>
      <c r="P144" s="369" t="n"/>
      <c r="Q144" s="369" t="n"/>
      <c r="R144" s="335" t="n"/>
      <c r="S144" s="40" t="inlineStr"/>
      <c r="T144" s="40" t="inlineStr"/>
      <c r="U144" s="41" t="inlineStr">
        <is>
          <t>кор</t>
        </is>
      </c>
      <c r="V144" s="370" t="n">
        <v>0</v>
      </c>
      <c r="W144" s="37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P002413</t>
        </is>
      </c>
      <c r="C145" s="37" t="n">
        <v>4301070827</v>
      </c>
      <c r="D145" s="166" t="n">
        <v>4607111036216</v>
      </c>
      <c r="E145" s="335" t="n"/>
      <c r="F145" s="367" t="n">
        <v>1</v>
      </c>
      <c r="G145" s="38" t="n">
        <v>5</v>
      </c>
      <c r="H145" s="367" t="n">
        <v>5</v>
      </c>
      <c r="I145" s="36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5" s="369" t="n"/>
      <c r="P145" s="369" t="n"/>
      <c r="Q145" s="369" t="n"/>
      <c r="R145" s="335" t="n"/>
      <c r="S145" s="40" t="inlineStr"/>
      <c r="T145" s="40" t="inlineStr"/>
      <c r="U145" s="41" t="inlineStr">
        <is>
          <t>кор</t>
        </is>
      </c>
      <c r="V145" s="370" t="n">
        <v>32</v>
      </c>
      <c r="W145" s="37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P002980</t>
        </is>
      </c>
      <c r="C146" s="37" t="n">
        <v>4301070911</v>
      </c>
      <c r="D146" s="166" t="n">
        <v>4607111036278</v>
      </c>
      <c r="E146" s="335" t="n"/>
      <c r="F146" s="367" t="n">
        <v>1</v>
      </c>
      <c r="G146" s="38" t="n">
        <v>5</v>
      </c>
      <c r="H146" s="367" t="n">
        <v>5</v>
      </c>
      <c r="I146" s="36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120</v>
      </c>
      <c r="N146" s="425">
        <f>HYPERLINK("https://abi.ru/products/Замороженные/No Name/No Name ЗПФ/Пельмени/P002980/","Пельмени Умелый повар No name Весовые Равиоли No name 5 кг")</f>
        <v/>
      </c>
      <c r="O146" s="369" t="n"/>
      <c r="P146" s="369" t="n"/>
      <c r="Q146" s="369" t="n"/>
      <c r="R146" s="335" t="n"/>
      <c r="S146" s="40" t="inlineStr"/>
      <c r="T146" s="40" t="inlineStr"/>
      <c r="U146" s="41" t="inlineStr">
        <is>
          <t>кор</t>
        </is>
      </c>
      <c r="V146" s="370" t="n">
        <v>0</v>
      </c>
      <c r="W146" s="37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2" t="n"/>
      <c r="N147" s="373" t="inlineStr">
        <is>
          <t>Итого</t>
        </is>
      </c>
      <c r="O147" s="343" t="n"/>
      <c r="P147" s="343" t="n"/>
      <c r="Q147" s="343" t="n"/>
      <c r="R147" s="343" t="n"/>
      <c r="S147" s="343" t="n"/>
      <c r="T147" s="344" t="n"/>
      <c r="U147" s="43" t="inlineStr">
        <is>
          <t>кор</t>
        </is>
      </c>
      <c r="V147" s="374">
        <f>IFERROR(SUM(V143:V146),"0")</f>
        <v/>
      </c>
      <c r="W147" s="374">
        <f>IFERROR(SUM(W143:W146),"0")</f>
        <v/>
      </c>
      <c r="X147" s="374">
        <f>IFERROR(IF(X143="",0,X143),"0")+IFERROR(IF(X144="",0,X144),"0")+IFERROR(IF(X145="",0,X145),"0")+IFERROR(IF(X146="",0,X146),"0")</f>
        <v/>
      </c>
      <c r="Y147" s="375" t="n"/>
      <c r="Z147" s="37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2" t="n"/>
      <c r="N148" s="373" t="inlineStr">
        <is>
          <t>Итого</t>
        </is>
      </c>
      <c r="O148" s="343" t="n"/>
      <c r="P148" s="343" t="n"/>
      <c r="Q148" s="343" t="n"/>
      <c r="R148" s="343" t="n"/>
      <c r="S148" s="343" t="n"/>
      <c r="T148" s="344" t="n"/>
      <c r="U148" s="43" t="inlineStr">
        <is>
          <t>кг</t>
        </is>
      </c>
      <c r="V148" s="374">
        <f>IFERROR(SUMPRODUCT(V143:V146*H143:H146),"0")</f>
        <v/>
      </c>
      <c r="W148" s="374">
        <f>IFERROR(SUMPRODUCT(W143:W146*H143:H146),"0")</f>
        <v/>
      </c>
      <c r="X148" s="43" t="n"/>
      <c r="Y148" s="375" t="n"/>
      <c r="Z148" s="375" t="n"/>
    </row>
    <row r="149" ht="14.25" customHeight="1">
      <c r="A149" s="18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5" t="n"/>
      <c r="Z149" s="18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6" t="n">
        <v>4607111036827</v>
      </c>
      <c r="E150" s="335" t="n"/>
      <c r="F150" s="367" t="n">
        <v>1</v>
      </c>
      <c r="G150" s="38" t="n">
        <v>5</v>
      </c>
      <c r="H150" s="367" t="n">
        <v>5</v>
      </c>
      <c r="I150" s="36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2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69" t="n"/>
      <c r="P150" s="369" t="n"/>
      <c r="Q150" s="369" t="n"/>
      <c r="R150" s="335" t="n"/>
      <c r="S150" s="40" t="inlineStr"/>
      <c r="T150" s="40" t="inlineStr"/>
      <c r="U150" s="41" t="inlineStr">
        <is>
          <t>кор</t>
        </is>
      </c>
      <c r="V150" s="370" t="n">
        <v>0</v>
      </c>
      <c r="W150" s="37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6" t="n">
        <v>4607111036834</v>
      </c>
      <c r="E151" s="335" t="n"/>
      <c r="F151" s="367" t="n">
        <v>1</v>
      </c>
      <c r="G151" s="38" t="n">
        <v>5</v>
      </c>
      <c r="H151" s="367" t="n">
        <v>5</v>
      </c>
      <c r="I151" s="36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69" t="n"/>
      <c r="P151" s="369" t="n"/>
      <c r="Q151" s="369" t="n"/>
      <c r="R151" s="335" t="n"/>
      <c r="S151" s="40" t="inlineStr"/>
      <c r="T151" s="40" t="inlineStr"/>
      <c r="U151" s="41" t="inlineStr">
        <is>
          <t>кор</t>
        </is>
      </c>
      <c r="V151" s="370" t="n">
        <v>0</v>
      </c>
      <c r="W151" s="37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2" t="n"/>
      <c r="N152" s="373" t="inlineStr">
        <is>
          <t>Итого</t>
        </is>
      </c>
      <c r="O152" s="343" t="n"/>
      <c r="P152" s="343" t="n"/>
      <c r="Q152" s="343" t="n"/>
      <c r="R152" s="343" t="n"/>
      <c r="S152" s="343" t="n"/>
      <c r="T152" s="344" t="n"/>
      <c r="U152" s="43" t="inlineStr">
        <is>
          <t>кор</t>
        </is>
      </c>
      <c r="V152" s="374">
        <f>IFERROR(SUM(V150:V151),"0")</f>
        <v/>
      </c>
      <c r="W152" s="374">
        <f>IFERROR(SUM(W150:W151),"0")</f>
        <v/>
      </c>
      <c r="X152" s="374">
        <f>IFERROR(IF(X150="",0,X150),"0")+IFERROR(IF(X151="",0,X151),"0")</f>
        <v/>
      </c>
      <c r="Y152" s="375" t="n"/>
      <c r="Z152" s="37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2" t="n"/>
      <c r="N153" s="373" t="inlineStr">
        <is>
          <t>Итого</t>
        </is>
      </c>
      <c r="O153" s="343" t="n"/>
      <c r="P153" s="343" t="n"/>
      <c r="Q153" s="343" t="n"/>
      <c r="R153" s="343" t="n"/>
      <c r="S153" s="343" t="n"/>
      <c r="T153" s="344" t="n"/>
      <c r="U153" s="43" t="inlineStr">
        <is>
          <t>кг</t>
        </is>
      </c>
      <c r="V153" s="374">
        <f>IFERROR(SUMPRODUCT(V150:V151*H150:H151),"0")</f>
        <v/>
      </c>
      <c r="W153" s="374">
        <f>IFERROR(SUMPRODUCT(W150:W151*H150:H151),"0")</f>
        <v/>
      </c>
      <c r="X153" s="43" t="n"/>
      <c r="Y153" s="375" t="n"/>
      <c r="Z153" s="375" t="n"/>
    </row>
    <row r="154" ht="27.75" customHeight="1">
      <c r="A154" s="195" t="inlineStr">
        <is>
          <t>Вязанка</t>
        </is>
      </c>
      <c r="B154" s="366" t="n"/>
      <c r="C154" s="366" t="n"/>
      <c r="D154" s="366" t="n"/>
      <c r="E154" s="366" t="n"/>
      <c r="F154" s="366" t="n"/>
      <c r="G154" s="366" t="n"/>
      <c r="H154" s="366" t="n"/>
      <c r="I154" s="366" t="n"/>
      <c r="J154" s="366" t="n"/>
      <c r="K154" s="366" t="n"/>
      <c r="L154" s="366" t="n"/>
      <c r="M154" s="366" t="n"/>
      <c r="N154" s="366" t="n"/>
      <c r="O154" s="366" t="n"/>
      <c r="P154" s="366" t="n"/>
      <c r="Q154" s="366" t="n"/>
      <c r="R154" s="366" t="n"/>
      <c r="S154" s="366" t="n"/>
      <c r="T154" s="366" t="n"/>
      <c r="U154" s="366" t="n"/>
      <c r="V154" s="366" t="n"/>
      <c r="W154" s="366" t="n"/>
      <c r="X154" s="366" t="n"/>
      <c r="Y154" s="55" t="n"/>
      <c r="Z154" s="55" t="n"/>
    </row>
    <row r="155" ht="16.5" customHeight="1">
      <c r="A155" s="19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6" t="n"/>
      <c r="Z155" s="196" t="n"/>
    </row>
    <row r="156" ht="14.25" customHeight="1">
      <c r="A156" s="18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5" t="n"/>
      <c r="Z156" s="18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6" t="n">
        <v>4607111035721</v>
      </c>
      <c r="E157" s="335" t="n"/>
      <c r="F157" s="367" t="n">
        <v>0.25</v>
      </c>
      <c r="G157" s="38" t="n">
        <v>12</v>
      </c>
      <c r="H157" s="367" t="n">
        <v>3</v>
      </c>
      <c r="I157" s="36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2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69" t="n"/>
      <c r="P157" s="369" t="n"/>
      <c r="Q157" s="369" t="n"/>
      <c r="R157" s="335" t="n"/>
      <c r="S157" s="40" t="inlineStr"/>
      <c r="T157" s="40" t="inlineStr"/>
      <c r="U157" s="41" t="inlineStr">
        <is>
          <t>кор</t>
        </is>
      </c>
      <c r="V157" s="370" t="n">
        <v>0</v>
      </c>
      <c r="W157" s="37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6" t="n">
        <v>4607111035691</v>
      </c>
      <c r="E158" s="335" t="n"/>
      <c r="F158" s="367" t="n">
        <v>0.25</v>
      </c>
      <c r="G158" s="38" t="n">
        <v>12</v>
      </c>
      <c r="H158" s="367" t="n">
        <v>3</v>
      </c>
      <c r="I158" s="36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2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69" t="n"/>
      <c r="P158" s="369" t="n"/>
      <c r="Q158" s="369" t="n"/>
      <c r="R158" s="335" t="n"/>
      <c r="S158" s="40" t="inlineStr"/>
      <c r="T158" s="40" t="inlineStr"/>
      <c r="U158" s="41" t="inlineStr">
        <is>
          <t>кор</t>
        </is>
      </c>
      <c r="V158" s="370" t="n">
        <v>0</v>
      </c>
      <c r="W158" s="37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2" t="n"/>
      <c r="N159" s="373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43" t="inlineStr">
        <is>
          <t>кор</t>
        </is>
      </c>
      <c r="V159" s="374">
        <f>IFERROR(SUM(V157:V158),"0")</f>
        <v/>
      </c>
      <c r="W159" s="374">
        <f>IFERROR(SUM(W157:W158),"0")</f>
        <v/>
      </c>
      <c r="X159" s="374">
        <f>IFERROR(IF(X157="",0,X157),"0")+IFERROR(IF(X158="",0,X158),"0")</f>
        <v/>
      </c>
      <c r="Y159" s="375" t="n"/>
      <c r="Z159" s="37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2" t="n"/>
      <c r="N160" s="373" t="inlineStr">
        <is>
          <t>Итого</t>
        </is>
      </c>
      <c r="O160" s="343" t="n"/>
      <c r="P160" s="343" t="n"/>
      <c r="Q160" s="343" t="n"/>
      <c r="R160" s="343" t="n"/>
      <c r="S160" s="343" t="n"/>
      <c r="T160" s="344" t="n"/>
      <c r="U160" s="43" t="inlineStr">
        <is>
          <t>кг</t>
        </is>
      </c>
      <c r="V160" s="374">
        <f>IFERROR(SUMPRODUCT(V157:V158*H157:H158),"0")</f>
        <v/>
      </c>
      <c r="W160" s="374">
        <f>IFERROR(SUMPRODUCT(W157:W158*H157:H158),"0")</f>
        <v/>
      </c>
      <c r="X160" s="43" t="n"/>
      <c r="Y160" s="375" t="n"/>
      <c r="Z160" s="375" t="n"/>
    </row>
    <row r="161" ht="16.5" customHeight="1">
      <c r="A161" s="19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6" t="n"/>
      <c r="Z161" s="196" t="n"/>
    </row>
    <row r="162" ht="14.25" customHeight="1">
      <c r="A162" s="18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5" t="n"/>
      <c r="Z162" s="18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6" t="n">
        <v>4607111035783</v>
      </c>
      <c r="E163" s="335" t="n"/>
      <c r="F163" s="367" t="n">
        <v>0.2</v>
      </c>
      <c r="G163" s="38" t="n">
        <v>8</v>
      </c>
      <c r="H163" s="367" t="n">
        <v>1.6</v>
      </c>
      <c r="I163" s="36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69" t="n"/>
      <c r="P163" s="369" t="n"/>
      <c r="Q163" s="369" t="n"/>
      <c r="R163" s="335" t="n"/>
      <c r="S163" s="40" t="inlineStr"/>
      <c r="T163" s="40" t="inlineStr"/>
      <c r="U163" s="41" t="inlineStr">
        <is>
          <t>кор</t>
        </is>
      </c>
      <c r="V163" s="370" t="n">
        <v>0</v>
      </c>
      <c r="W163" s="37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2" t="n"/>
      <c r="N164" s="373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43" t="inlineStr">
        <is>
          <t>кор</t>
        </is>
      </c>
      <c r="V164" s="374">
        <f>IFERROR(SUM(V163:V163),"0")</f>
        <v/>
      </c>
      <c r="W164" s="374">
        <f>IFERROR(SUM(W163:W163),"0")</f>
        <v/>
      </c>
      <c r="X164" s="374">
        <f>IFERROR(IF(X163="",0,X163),"0")</f>
        <v/>
      </c>
      <c r="Y164" s="375" t="n"/>
      <c r="Z164" s="37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2" t="n"/>
      <c r="N165" s="373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43" t="inlineStr">
        <is>
          <t>кг</t>
        </is>
      </c>
      <c r="V165" s="374">
        <f>IFERROR(SUMPRODUCT(V163:V163*H163:H163),"0")</f>
        <v/>
      </c>
      <c r="W165" s="374">
        <f>IFERROR(SUMPRODUCT(W163:W163*H163:H163),"0")</f>
        <v/>
      </c>
      <c r="X165" s="43" t="n"/>
      <c r="Y165" s="375" t="n"/>
      <c r="Z165" s="375" t="n"/>
    </row>
    <row r="166" ht="16.5" customHeight="1">
      <c r="A166" s="19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6" t="n"/>
      <c r="Z166" s="196" t="n"/>
    </row>
    <row r="167" ht="14.25" customHeight="1">
      <c r="A167" s="18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5" t="n"/>
      <c r="Z167" s="18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6" t="n">
        <v>4680115881204</v>
      </c>
      <c r="E168" s="335" t="n"/>
      <c r="F168" s="367" t="n">
        <v>0.33</v>
      </c>
      <c r="G168" s="38" t="n">
        <v>6</v>
      </c>
      <c r="H168" s="367" t="n">
        <v>1.98</v>
      </c>
      <c r="I168" s="36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1" t="inlineStr">
        <is>
          <t>Сосиски «Сливушки #нежнушки» замороженные Фикс.вес 0,33 п/а ТМ «Вязанка»</t>
        </is>
      </c>
      <c r="O168" s="369" t="n"/>
      <c r="P168" s="369" t="n"/>
      <c r="Q168" s="369" t="n"/>
      <c r="R168" s="335" t="n"/>
      <c r="S168" s="40" t="inlineStr"/>
      <c r="T168" s="40" t="inlineStr"/>
      <c r="U168" s="41" t="inlineStr">
        <is>
          <t>кор</t>
        </is>
      </c>
      <c r="V168" s="370" t="n">
        <v>0</v>
      </c>
      <c r="W168" s="37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2" t="n"/>
      <c r="N169" s="373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43" t="inlineStr">
        <is>
          <t>кор</t>
        </is>
      </c>
      <c r="V169" s="374">
        <f>IFERROR(SUM(V168:V168),"0")</f>
        <v/>
      </c>
      <c r="W169" s="374">
        <f>IFERROR(SUM(W168:W168),"0")</f>
        <v/>
      </c>
      <c r="X169" s="374">
        <f>IFERROR(IF(X168="",0,X168),"0")</f>
        <v/>
      </c>
      <c r="Y169" s="375" t="n"/>
      <c r="Z169" s="37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2" t="n"/>
      <c r="N170" s="373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43" t="inlineStr">
        <is>
          <t>кг</t>
        </is>
      </c>
      <c r="V170" s="374">
        <f>IFERROR(SUMPRODUCT(V168:V168*H168:H168),"0")</f>
        <v/>
      </c>
      <c r="W170" s="374">
        <f>IFERROR(SUMPRODUCT(W168:W168*H168:H168),"0")</f>
        <v/>
      </c>
      <c r="X170" s="43" t="n"/>
      <c r="Y170" s="375" t="n"/>
      <c r="Z170" s="375" t="n"/>
    </row>
    <row r="171" ht="16.5" customHeight="1">
      <c r="A171" s="19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6" t="n"/>
      <c r="Z171" s="196" t="n"/>
    </row>
    <row r="172" ht="14.25" customHeight="1">
      <c r="A172" s="18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5" t="n"/>
      <c r="Z172" s="185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6" t="n">
        <v>4607111038487</v>
      </c>
      <c r="E173" s="335" t="n"/>
      <c r="F173" s="367" t="n">
        <v>0.25</v>
      </c>
      <c r="G173" s="38" t="n">
        <v>12</v>
      </c>
      <c r="H173" s="367" t="n">
        <v>3</v>
      </c>
      <c r="I173" s="367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2" t="inlineStr">
        <is>
          <t>Наггетсы «с куриным филе и сыром» ф/в 0,25 ТМ «Вязанка»</t>
        </is>
      </c>
      <c r="O173" s="369" t="n"/>
      <c r="P173" s="369" t="n"/>
      <c r="Q173" s="369" t="n"/>
      <c r="R173" s="335" t="n"/>
      <c r="S173" s="40" t="inlineStr"/>
      <c r="T173" s="40" t="inlineStr"/>
      <c r="U173" s="41" t="inlineStr">
        <is>
          <t>кор</t>
        </is>
      </c>
      <c r="V173" s="370" t="n">
        <v>1</v>
      </c>
      <c r="W173" s="371">
        <f>IFERROR(IF(V173="","",V173),"")</f>
        <v/>
      </c>
      <c r="X173" s="42">
        <f>IFERROR(IF(V173="","",V173*0.01788),"")</f>
        <v/>
      </c>
      <c r="Y173" s="69" t="inlineStr"/>
      <c r="Z173" s="70" t="inlineStr">
        <is>
          <t>Новинка</t>
        </is>
      </c>
      <c r="AD173" s="74" t="n"/>
      <c r="BA173" s="133" t="inlineStr">
        <is>
          <t>ПГП</t>
        </is>
      </c>
    </row>
    <row r="174">
      <c r="A174" s="175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2" t="n"/>
      <c r="N174" s="373" t="inlineStr">
        <is>
          <t>Итого</t>
        </is>
      </c>
      <c r="O174" s="343" t="n"/>
      <c r="P174" s="343" t="n"/>
      <c r="Q174" s="343" t="n"/>
      <c r="R174" s="343" t="n"/>
      <c r="S174" s="343" t="n"/>
      <c r="T174" s="344" t="n"/>
      <c r="U174" s="43" t="inlineStr">
        <is>
          <t>кор</t>
        </is>
      </c>
      <c r="V174" s="374">
        <f>IFERROR(SUM(V173:V173),"0")</f>
        <v/>
      </c>
      <c r="W174" s="374">
        <f>IFERROR(SUM(W173:W173),"0")</f>
        <v/>
      </c>
      <c r="X174" s="374">
        <f>IFERROR(IF(X173="",0,X173),"0")</f>
        <v/>
      </c>
      <c r="Y174" s="375" t="n"/>
      <c r="Z174" s="375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2" t="n"/>
      <c r="N175" s="373" t="inlineStr">
        <is>
          <t>Итого</t>
        </is>
      </c>
      <c r="O175" s="343" t="n"/>
      <c r="P175" s="343" t="n"/>
      <c r="Q175" s="343" t="n"/>
      <c r="R175" s="343" t="n"/>
      <c r="S175" s="343" t="n"/>
      <c r="T175" s="344" t="n"/>
      <c r="U175" s="43" t="inlineStr">
        <is>
          <t>кг</t>
        </is>
      </c>
      <c r="V175" s="374">
        <f>IFERROR(SUMPRODUCT(V173:V173*H173:H173),"0")</f>
        <v/>
      </c>
      <c r="W175" s="374">
        <f>IFERROR(SUMPRODUCT(W173:W173*H173:H173),"0")</f>
        <v/>
      </c>
      <c r="X175" s="43" t="n"/>
      <c r="Y175" s="375" t="n"/>
      <c r="Z175" s="375" t="n"/>
    </row>
    <row r="176" ht="27.75" customHeight="1">
      <c r="A176" s="195" t="inlineStr">
        <is>
          <t>Стародворье</t>
        </is>
      </c>
      <c r="B176" s="366" t="n"/>
      <c r="C176" s="366" t="n"/>
      <c r="D176" s="366" t="n"/>
      <c r="E176" s="366" t="n"/>
      <c r="F176" s="366" t="n"/>
      <c r="G176" s="366" t="n"/>
      <c r="H176" s="366" t="n"/>
      <c r="I176" s="366" t="n"/>
      <c r="J176" s="366" t="n"/>
      <c r="K176" s="366" t="n"/>
      <c r="L176" s="366" t="n"/>
      <c r="M176" s="366" t="n"/>
      <c r="N176" s="366" t="n"/>
      <c r="O176" s="366" t="n"/>
      <c r="P176" s="366" t="n"/>
      <c r="Q176" s="366" t="n"/>
      <c r="R176" s="366" t="n"/>
      <c r="S176" s="366" t="n"/>
      <c r="T176" s="366" t="n"/>
      <c r="U176" s="366" t="n"/>
      <c r="V176" s="366" t="n"/>
      <c r="W176" s="366" t="n"/>
      <c r="X176" s="366" t="n"/>
      <c r="Y176" s="55" t="n"/>
      <c r="Z176" s="55" t="n"/>
    </row>
    <row r="177" ht="16.5" customHeight="1">
      <c r="A177" s="196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6" t="n"/>
      <c r="Z177" s="196" t="n"/>
    </row>
    <row r="178" ht="14.25" customHeight="1">
      <c r="A178" s="185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5" t="n"/>
      <c r="Z178" s="185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6" t="n">
        <v>4607111037022</v>
      </c>
      <c r="E179" s="335" t="n"/>
      <c r="F179" s="367" t="n">
        <v>0.7</v>
      </c>
      <c r="G179" s="38" t="n">
        <v>8</v>
      </c>
      <c r="H179" s="367" t="n">
        <v>5.6</v>
      </c>
      <c r="I179" s="367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3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69" t="n"/>
      <c r="P179" s="369" t="n"/>
      <c r="Q179" s="369" t="n"/>
      <c r="R179" s="335" t="n"/>
      <c r="S179" s="40" t="inlineStr"/>
      <c r="T179" s="40" t="inlineStr"/>
      <c r="U179" s="41" t="inlineStr">
        <is>
          <t>кор</t>
        </is>
      </c>
      <c r="V179" s="370" t="n">
        <v>0</v>
      </c>
      <c r="W179" s="371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5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2" t="n"/>
      <c r="N180" s="373" t="inlineStr">
        <is>
          <t>Итого</t>
        </is>
      </c>
      <c r="O180" s="343" t="n"/>
      <c r="P180" s="343" t="n"/>
      <c r="Q180" s="343" t="n"/>
      <c r="R180" s="343" t="n"/>
      <c r="S180" s="343" t="n"/>
      <c r="T180" s="344" t="n"/>
      <c r="U180" s="43" t="inlineStr">
        <is>
          <t>кор</t>
        </is>
      </c>
      <c r="V180" s="374">
        <f>IFERROR(SUM(V179:V179),"0")</f>
        <v/>
      </c>
      <c r="W180" s="374">
        <f>IFERROR(SUM(W179:W179),"0")</f>
        <v/>
      </c>
      <c r="X180" s="374">
        <f>IFERROR(IF(X179="",0,X179),"0")</f>
        <v/>
      </c>
      <c r="Y180" s="375" t="n"/>
      <c r="Z180" s="375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2" t="n"/>
      <c r="N181" s="373" t="inlineStr">
        <is>
          <t>Итого</t>
        </is>
      </c>
      <c r="O181" s="343" t="n"/>
      <c r="P181" s="343" t="n"/>
      <c r="Q181" s="343" t="n"/>
      <c r="R181" s="343" t="n"/>
      <c r="S181" s="343" t="n"/>
      <c r="T181" s="344" t="n"/>
      <c r="U181" s="43" t="inlineStr">
        <is>
          <t>кг</t>
        </is>
      </c>
      <c r="V181" s="374">
        <f>IFERROR(SUMPRODUCT(V179:V179*H179:H179),"0")</f>
        <v/>
      </c>
      <c r="W181" s="374">
        <f>IFERROR(SUMPRODUCT(W179:W179*H179:H179),"0")</f>
        <v/>
      </c>
      <c r="X181" s="43" t="n"/>
      <c r="Y181" s="375" t="n"/>
      <c r="Z181" s="375" t="n"/>
    </row>
    <row r="182" ht="16.5" customHeight="1">
      <c r="A182" s="196" t="inlineStr">
        <is>
          <t>Мясорубская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6" t="n"/>
      <c r="Z182" s="196" t="n"/>
    </row>
    <row r="183" ht="14.25" customHeight="1">
      <c r="A183" s="185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5" t="n"/>
      <c r="Z183" s="185" t="n"/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166" t="n">
        <v>4607111038494</v>
      </c>
      <c r="E184" s="335" t="n"/>
      <c r="F184" s="367" t="n">
        <v>0.7</v>
      </c>
      <c r="G184" s="38" t="n">
        <v>8</v>
      </c>
      <c r="H184" s="367" t="n">
        <v>5.6</v>
      </c>
      <c r="I184" s="367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 t="inlineStr">
        <is>
          <t>Пельмени «Мясорубские с рубленой говядиной» 0,7 сфера ТМ «Стародворье»</t>
        </is>
      </c>
      <c r="O184" s="369" t="n"/>
      <c r="P184" s="369" t="n"/>
      <c r="Q184" s="369" t="n"/>
      <c r="R184" s="335" t="n"/>
      <c r="S184" s="40" t="inlineStr"/>
      <c r="T184" s="40" t="inlineStr"/>
      <c r="U184" s="41" t="inlineStr">
        <is>
          <t>кор</t>
        </is>
      </c>
      <c r="V184" s="370" t="n">
        <v>0</v>
      </c>
      <c r="W184" s="371">
        <f>IFERROR(IF(V184="","",V184),"")</f>
        <v/>
      </c>
      <c r="X184" s="42">
        <f>IFERROR(IF(V184="","",V184*0.0155),"")</f>
        <v/>
      </c>
      <c r="Y184" s="69" t="inlineStr"/>
      <c r="Z184" s="70" t="inlineStr">
        <is>
          <t>Новинка</t>
        </is>
      </c>
      <c r="AD184" s="74" t="n"/>
      <c r="BA184" s="135" t="inlineStr">
        <is>
          <t>ЗПФ</t>
        </is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166" t="n">
        <v>4607111038135</v>
      </c>
      <c r="E185" s="335" t="n"/>
      <c r="F185" s="367" t="n">
        <v>0.7</v>
      </c>
      <c r="G185" s="38" t="n">
        <v>8</v>
      </c>
      <c r="H185" s="367" t="n">
        <v>5.6</v>
      </c>
      <c r="I185" s="367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5" t="inlineStr">
        <is>
          <t>Пельмени «Мясорубские с рубленой грудинкой» 0,7 Классическая форма ТМ «Стародворье»</t>
        </is>
      </c>
      <c r="O185" s="369" t="n"/>
      <c r="P185" s="369" t="n"/>
      <c r="Q185" s="369" t="n"/>
      <c r="R185" s="335" t="n"/>
      <c r="S185" s="40" t="inlineStr"/>
      <c r="T185" s="40" t="inlineStr"/>
      <c r="U185" s="41" t="inlineStr">
        <is>
          <t>кор</t>
        </is>
      </c>
      <c r="V185" s="370" t="n">
        <v>0</v>
      </c>
      <c r="W185" s="371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5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2" t="n"/>
      <c r="N186" s="373" t="inlineStr">
        <is>
          <t>Итого</t>
        </is>
      </c>
      <c r="O186" s="343" t="n"/>
      <c r="P186" s="343" t="n"/>
      <c r="Q186" s="343" t="n"/>
      <c r="R186" s="343" t="n"/>
      <c r="S186" s="343" t="n"/>
      <c r="T186" s="344" t="n"/>
      <c r="U186" s="43" t="inlineStr">
        <is>
          <t>кор</t>
        </is>
      </c>
      <c r="V186" s="374">
        <f>IFERROR(SUM(V184:V185),"0")</f>
        <v/>
      </c>
      <c r="W186" s="374">
        <f>IFERROR(SUM(W184:W185),"0")</f>
        <v/>
      </c>
      <c r="X186" s="374">
        <f>IFERROR(IF(X184="",0,X184),"0")+IFERROR(IF(X185="",0,X185),"0")</f>
        <v/>
      </c>
      <c r="Y186" s="375" t="n"/>
      <c r="Z186" s="375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2" t="n"/>
      <c r="N187" s="373" t="inlineStr">
        <is>
          <t>Итого</t>
        </is>
      </c>
      <c r="O187" s="343" t="n"/>
      <c r="P187" s="343" t="n"/>
      <c r="Q187" s="343" t="n"/>
      <c r="R187" s="343" t="n"/>
      <c r="S187" s="343" t="n"/>
      <c r="T187" s="344" t="n"/>
      <c r="U187" s="43" t="inlineStr">
        <is>
          <t>кг</t>
        </is>
      </c>
      <c r="V187" s="374">
        <f>IFERROR(SUMPRODUCT(V184:V185*H184:H185),"0")</f>
        <v/>
      </c>
      <c r="W187" s="374">
        <f>IFERROR(SUMPRODUCT(W184:W185*H184:H185),"0")</f>
        <v/>
      </c>
      <c r="X187" s="43" t="n"/>
      <c r="Y187" s="375" t="n"/>
      <c r="Z187" s="375" t="n"/>
    </row>
    <row r="188" ht="16.5" customHeight="1">
      <c r="A188" s="196" t="inlineStr">
        <is>
          <t>Медвежье ушко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6" t="n"/>
      <c r="Z188" s="196" t="n"/>
    </row>
    <row r="189" ht="14.25" customHeight="1">
      <c r="A189" s="185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5" t="n"/>
      <c r="Z189" s="185" t="n"/>
    </row>
    <row r="190" ht="27" customHeight="1">
      <c r="A190" s="64" t="inlineStr">
        <is>
          <t>SU002067</t>
        </is>
      </c>
      <c r="B190" s="64" t="inlineStr">
        <is>
          <t>P002999</t>
        </is>
      </c>
      <c r="C190" s="37" t="n">
        <v>4301070915</v>
      </c>
      <c r="D190" s="166" t="n">
        <v>4607111035882</v>
      </c>
      <c r="E190" s="335" t="n"/>
      <c r="F190" s="367" t="n">
        <v>0.43</v>
      </c>
      <c r="G190" s="38" t="n">
        <v>16</v>
      </c>
      <c r="H190" s="367" t="n">
        <v>6.88</v>
      </c>
      <c r="I190" s="36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0" s="369" t="n"/>
      <c r="P190" s="369" t="n"/>
      <c r="Q190" s="369" t="n"/>
      <c r="R190" s="335" t="n"/>
      <c r="S190" s="40" t="inlineStr"/>
      <c r="T190" s="40" t="inlineStr"/>
      <c r="U190" s="41" t="inlineStr">
        <is>
          <t>кор</t>
        </is>
      </c>
      <c r="V190" s="370" t="n">
        <v>0</v>
      </c>
      <c r="W190" s="37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SU002068</t>
        </is>
      </c>
      <c r="B191" s="64" t="inlineStr">
        <is>
          <t>P003005</t>
        </is>
      </c>
      <c r="C191" s="37" t="n">
        <v>4301070921</v>
      </c>
      <c r="D191" s="166" t="n">
        <v>4607111035905</v>
      </c>
      <c r="E191" s="335" t="n"/>
      <c r="F191" s="367" t="n">
        <v>0.9</v>
      </c>
      <c r="G191" s="38" t="n">
        <v>8</v>
      </c>
      <c r="H191" s="367" t="n">
        <v>7.2</v>
      </c>
      <c r="I191" s="36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1" s="369" t="n"/>
      <c r="P191" s="369" t="n"/>
      <c r="Q191" s="369" t="n"/>
      <c r="R191" s="335" t="n"/>
      <c r="S191" s="40" t="inlineStr"/>
      <c r="T191" s="40" t="inlineStr"/>
      <c r="U191" s="41" t="inlineStr">
        <is>
          <t>кор</t>
        </is>
      </c>
      <c r="V191" s="370" t="n">
        <v>0</v>
      </c>
      <c r="W191" s="37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SU002069</t>
        </is>
      </c>
      <c r="B192" s="64" t="inlineStr">
        <is>
          <t>P003001</t>
        </is>
      </c>
      <c r="C192" s="37" t="n">
        <v>4301070917</v>
      </c>
      <c r="D192" s="166" t="n">
        <v>4607111035912</v>
      </c>
      <c r="E192" s="335" t="n"/>
      <c r="F192" s="367" t="n">
        <v>0.43</v>
      </c>
      <c r="G192" s="38" t="n">
        <v>16</v>
      </c>
      <c r="H192" s="367" t="n">
        <v>6.88</v>
      </c>
      <c r="I192" s="367" t="n">
        <v>7.19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2" s="369" t="n"/>
      <c r="P192" s="369" t="n"/>
      <c r="Q192" s="369" t="n"/>
      <c r="R192" s="335" t="n"/>
      <c r="S192" s="40" t="inlineStr"/>
      <c r="T192" s="40" t="inlineStr"/>
      <c r="U192" s="41" t="inlineStr">
        <is>
          <t>кор</t>
        </is>
      </c>
      <c r="V192" s="370" t="n">
        <v>0</v>
      </c>
      <c r="W192" s="371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SU002066</t>
        </is>
      </c>
      <c r="B193" s="64" t="inlineStr">
        <is>
          <t>P003004</t>
        </is>
      </c>
      <c r="C193" s="37" t="n">
        <v>4301070920</v>
      </c>
      <c r="D193" s="166" t="n">
        <v>4607111035929</v>
      </c>
      <c r="E193" s="335" t="n"/>
      <c r="F193" s="367" t="n">
        <v>0.9</v>
      </c>
      <c r="G193" s="38" t="n">
        <v>8</v>
      </c>
      <c r="H193" s="367" t="n">
        <v>7.2</v>
      </c>
      <c r="I193" s="367" t="n">
        <v>7.47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3" s="369" t="n"/>
      <c r="P193" s="369" t="n"/>
      <c r="Q193" s="369" t="n"/>
      <c r="R193" s="335" t="n"/>
      <c r="S193" s="40" t="inlineStr"/>
      <c r="T193" s="40" t="inlineStr"/>
      <c r="U193" s="41" t="inlineStr">
        <is>
          <t>кор</t>
        </is>
      </c>
      <c r="V193" s="370" t="n">
        <v>0</v>
      </c>
      <c r="W193" s="371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>
      <c r="A194" s="175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2" t="n"/>
      <c r="N194" s="373" t="inlineStr">
        <is>
          <t>Итого</t>
        </is>
      </c>
      <c r="O194" s="343" t="n"/>
      <c r="P194" s="343" t="n"/>
      <c r="Q194" s="343" t="n"/>
      <c r="R194" s="343" t="n"/>
      <c r="S194" s="343" t="n"/>
      <c r="T194" s="344" t="n"/>
      <c r="U194" s="43" t="inlineStr">
        <is>
          <t>кор</t>
        </is>
      </c>
      <c r="V194" s="374">
        <f>IFERROR(SUM(V190:V193),"0")</f>
        <v/>
      </c>
      <c r="W194" s="374">
        <f>IFERROR(SUM(W190:W193),"0")</f>
        <v/>
      </c>
      <c r="X194" s="374">
        <f>IFERROR(IF(X190="",0,X190),"0")+IFERROR(IF(X191="",0,X191),"0")+IFERROR(IF(X192="",0,X192),"0")+IFERROR(IF(X193="",0,X193),"0")</f>
        <v/>
      </c>
      <c r="Y194" s="375" t="n"/>
      <c r="Z194" s="375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2" t="n"/>
      <c r="N195" s="373" t="inlineStr">
        <is>
          <t>Итого</t>
        </is>
      </c>
      <c r="O195" s="343" t="n"/>
      <c r="P195" s="343" t="n"/>
      <c r="Q195" s="343" t="n"/>
      <c r="R195" s="343" t="n"/>
      <c r="S195" s="343" t="n"/>
      <c r="T195" s="344" t="n"/>
      <c r="U195" s="43" t="inlineStr">
        <is>
          <t>кг</t>
        </is>
      </c>
      <c r="V195" s="374">
        <f>IFERROR(SUMPRODUCT(V190:V193*H190:H193),"0")</f>
        <v/>
      </c>
      <c r="W195" s="374">
        <f>IFERROR(SUMPRODUCT(W190:W193*H190:H193),"0")</f>
        <v/>
      </c>
      <c r="X195" s="43" t="n"/>
      <c r="Y195" s="375" t="n"/>
      <c r="Z195" s="375" t="n"/>
    </row>
    <row r="196" ht="16.5" customHeight="1">
      <c r="A196" s="196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6" t="n"/>
      <c r="Z196" s="196" t="n"/>
    </row>
    <row r="197" ht="14.25" customHeight="1">
      <c r="A197" s="18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85" t="n"/>
      <c r="Z197" s="185" t="n"/>
    </row>
    <row r="198" ht="27" customHeight="1">
      <c r="A198" s="64" t="inlineStr">
        <is>
          <t>SU002678</t>
        </is>
      </c>
      <c r="B198" s="64" t="inlineStr">
        <is>
          <t>P003054</t>
        </is>
      </c>
      <c r="C198" s="37" t="n">
        <v>4301051320</v>
      </c>
      <c r="D198" s="166" t="n">
        <v>4680115881334</v>
      </c>
      <c r="E198" s="335" t="n"/>
      <c r="F198" s="367" t="n">
        <v>0.33</v>
      </c>
      <c r="G198" s="38" t="n">
        <v>6</v>
      </c>
      <c r="H198" s="367" t="n">
        <v>1.98</v>
      </c>
      <c r="I198" s="367" t="n">
        <v>2.27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365</v>
      </c>
      <c r="N198" s="440" t="inlineStr">
        <is>
          <t>Сосиски «Оригинальные» замороженные Фикс.вес 0,33 п/а ТМ «Стародворье»</t>
        </is>
      </c>
      <c r="O198" s="369" t="n"/>
      <c r="P198" s="369" t="n"/>
      <c r="Q198" s="369" t="n"/>
      <c r="R198" s="335" t="n"/>
      <c r="S198" s="40" t="inlineStr"/>
      <c r="T198" s="40" t="inlineStr"/>
      <c r="U198" s="41" t="inlineStr">
        <is>
          <t>кор</t>
        </is>
      </c>
      <c r="V198" s="370" t="n">
        <v>0</v>
      </c>
      <c r="W198" s="371">
        <f>IFERROR(IF(V198="","",V198),"")</f>
        <v/>
      </c>
      <c r="X198" s="42">
        <f>IFERROR(IF(V198="","",V198*0.00753),"")</f>
        <v/>
      </c>
      <c r="Y198" s="69" t="inlineStr"/>
      <c r="Z198" s="70" t="inlineStr"/>
      <c r="AD198" s="74" t="n"/>
      <c r="BA198" s="141" t="inlineStr">
        <is>
          <t>КИЗ</t>
        </is>
      </c>
    </row>
    <row r="199">
      <c r="A199" s="175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2" t="n"/>
      <c r="N199" s="373" t="inlineStr">
        <is>
          <t>Итого</t>
        </is>
      </c>
      <c r="O199" s="343" t="n"/>
      <c r="P199" s="343" t="n"/>
      <c r="Q199" s="343" t="n"/>
      <c r="R199" s="343" t="n"/>
      <c r="S199" s="343" t="n"/>
      <c r="T199" s="344" t="n"/>
      <c r="U199" s="43" t="inlineStr">
        <is>
          <t>кор</t>
        </is>
      </c>
      <c r="V199" s="374">
        <f>IFERROR(SUM(V198:V198),"0")</f>
        <v/>
      </c>
      <c r="W199" s="374">
        <f>IFERROR(SUM(W198:W198),"0")</f>
        <v/>
      </c>
      <c r="X199" s="374">
        <f>IFERROR(IF(X198="",0,X198),"0")</f>
        <v/>
      </c>
      <c r="Y199" s="375" t="n"/>
      <c r="Z199" s="375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2" t="n"/>
      <c r="N200" s="373" t="inlineStr">
        <is>
          <t>Итого</t>
        </is>
      </c>
      <c r="O200" s="343" t="n"/>
      <c r="P200" s="343" t="n"/>
      <c r="Q200" s="343" t="n"/>
      <c r="R200" s="343" t="n"/>
      <c r="S200" s="343" t="n"/>
      <c r="T200" s="344" t="n"/>
      <c r="U200" s="43" t="inlineStr">
        <is>
          <t>кг</t>
        </is>
      </c>
      <c r="V200" s="374">
        <f>IFERROR(SUMPRODUCT(V198:V198*H198:H198),"0")</f>
        <v/>
      </c>
      <c r="W200" s="374">
        <f>IFERROR(SUMPRODUCT(W198:W198*H198:H198),"0")</f>
        <v/>
      </c>
      <c r="X200" s="43" t="n"/>
      <c r="Y200" s="375" t="n"/>
      <c r="Z200" s="375" t="n"/>
    </row>
    <row r="201" ht="16.5" customHeight="1">
      <c r="A201" s="196" t="inlineStr">
        <is>
          <t>Сочные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6" t="n"/>
      <c r="Z201" s="196" t="n"/>
    </row>
    <row r="202" ht="14.25" customHeight="1">
      <c r="A202" s="185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85" t="n"/>
      <c r="Z202" s="185" t="n"/>
    </row>
    <row r="203" ht="16.5" customHeight="1">
      <c r="A203" s="64" t="inlineStr">
        <is>
          <t>SU001859</t>
        </is>
      </c>
      <c r="B203" s="64" t="inlineStr">
        <is>
          <t>P002720</t>
        </is>
      </c>
      <c r="C203" s="37" t="n">
        <v>4301070874</v>
      </c>
      <c r="D203" s="166" t="n">
        <v>4607111035332</v>
      </c>
      <c r="E203" s="335" t="n"/>
      <c r="F203" s="367" t="n">
        <v>0.43</v>
      </c>
      <c r="G203" s="38" t="n">
        <v>16</v>
      </c>
      <c r="H203" s="367" t="n">
        <v>6.88</v>
      </c>
      <c r="I203" s="367" t="n">
        <v>7.206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41">
        <f>HYPERLINK("https://abi.ru/products/Замороженные/Стародворье/Сочные/Пельмени/P002720/","Пельмени Сочные Сочные 0,43 Сфера Стародворье")</f>
        <v/>
      </c>
      <c r="O203" s="369" t="n"/>
      <c r="P203" s="369" t="n"/>
      <c r="Q203" s="369" t="n"/>
      <c r="R203" s="335" t="n"/>
      <c r="S203" s="40" t="inlineStr"/>
      <c r="T203" s="40" t="inlineStr"/>
      <c r="U203" s="41" t="inlineStr">
        <is>
          <t>кор</t>
        </is>
      </c>
      <c r="V203" s="370" t="n">
        <v>0</v>
      </c>
      <c r="W203" s="371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2" t="inlineStr">
        <is>
          <t>ЗПФ</t>
        </is>
      </c>
    </row>
    <row r="204" ht="16.5" customHeight="1">
      <c r="A204" s="64" t="inlineStr">
        <is>
          <t>SU001776</t>
        </is>
      </c>
      <c r="B204" s="64" t="inlineStr">
        <is>
          <t>P002719</t>
        </is>
      </c>
      <c r="C204" s="37" t="n">
        <v>4301070873</v>
      </c>
      <c r="D204" s="166" t="n">
        <v>4607111035080</v>
      </c>
      <c r="E204" s="335" t="n"/>
      <c r="F204" s="367" t="n">
        <v>0.9</v>
      </c>
      <c r="G204" s="38" t="n">
        <v>8</v>
      </c>
      <c r="H204" s="367" t="n">
        <v>7.2</v>
      </c>
      <c r="I204" s="367" t="n">
        <v>7.47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2">
        <f>HYPERLINK("https://abi.ru/products/Замороженные/Стародворье/Сочные/Пельмени/P002719/","Пельмени Сочные Сочные 0,9 Сфера Стародворье")</f>
        <v/>
      </c>
      <c r="O204" s="369" t="n"/>
      <c r="P204" s="369" t="n"/>
      <c r="Q204" s="369" t="n"/>
      <c r="R204" s="335" t="n"/>
      <c r="S204" s="40" t="inlineStr"/>
      <c r="T204" s="40" t="inlineStr"/>
      <c r="U204" s="41" t="inlineStr">
        <is>
          <t>кор</t>
        </is>
      </c>
      <c r="V204" s="370" t="n">
        <v>0</v>
      </c>
      <c r="W204" s="371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>
      <c r="A205" s="175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2" t="n"/>
      <c r="N205" s="373" t="inlineStr">
        <is>
          <t>Итого</t>
        </is>
      </c>
      <c r="O205" s="343" t="n"/>
      <c r="P205" s="343" t="n"/>
      <c r="Q205" s="343" t="n"/>
      <c r="R205" s="343" t="n"/>
      <c r="S205" s="343" t="n"/>
      <c r="T205" s="344" t="n"/>
      <c r="U205" s="43" t="inlineStr">
        <is>
          <t>кор</t>
        </is>
      </c>
      <c r="V205" s="374">
        <f>IFERROR(SUM(V203:V204),"0")</f>
        <v/>
      </c>
      <c r="W205" s="374">
        <f>IFERROR(SUM(W203:W204),"0")</f>
        <v/>
      </c>
      <c r="X205" s="374">
        <f>IFERROR(IF(X203="",0,X203),"0")+IFERROR(IF(X204="",0,X204),"0")</f>
        <v/>
      </c>
      <c r="Y205" s="375" t="n"/>
      <c r="Z205" s="375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2" t="n"/>
      <c r="N206" s="373" t="inlineStr">
        <is>
          <t>Итого</t>
        </is>
      </c>
      <c r="O206" s="343" t="n"/>
      <c r="P206" s="343" t="n"/>
      <c r="Q206" s="343" t="n"/>
      <c r="R206" s="343" t="n"/>
      <c r="S206" s="343" t="n"/>
      <c r="T206" s="344" t="n"/>
      <c r="U206" s="43" t="inlineStr">
        <is>
          <t>кг</t>
        </is>
      </c>
      <c r="V206" s="374">
        <f>IFERROR(SUMPRODUCT(V203:V204*H203:H204),"0")</f>
        <v/>
      </c>
      <c r="W206" s="374">
        <f>IFERROR(SUMPRODUCT(W203:W204*H203:H204),"0")</f>
        <v/>
      </c>
      <c r="X206" s="43" t="n"/>
      <c r="Y206" s="375" t="n"/>
      <c r="Z206" s="375" t="n"/>
    </row>
    <row r="207" ht="27.75" customHeight="1">
      <c r="A207" s="195" t="inlineStr">
        <is>
          <t>Колбасный стандарт</t>
        </is>
      </c>
      <c r="B207" s="366" t="n"/>
      <c r="C207" s="366" t="n"/>
      <c r="D207" s="366" t="n"/>
      <c r="E207" s="366" t="n"/>
      <c r="F207" s="366" t="n"/>
      <c r="G207" s="366" t="n"/>
      <c r="H207" s="366" t="n"/>
      <c r="I207" s="366" t="n"/>
      <c r="J207" s="366" t="n"/>
      <c r="K207" s="366" t="n"/>
      <c r="L207" s="366" t="n"/>
      <c r="M207" s="366" t="n"/>
      <c r="N207" s="366" t="n"/>
      <c r="O207" s="366" t="n"/>
      <c r="P207" s="366" t="n"/>
      <c r="Q207" s="366" t="n"/>
      <c r="R207" s="366" t="n"/>
      <c r="S207" s="366" t="n"/>
      <c r="T207" s="366" t="n"/>
      <c r="U207" s="366" t="n"/>
      <c r="V207" s="366" t="n"/>
      <c r="W207" s="366" t="n"/>
      <c r="X207" s="366" t="n"/>
      <c r="Y207" s="55" t="n"/>
      <c r="Z207" s="55" t="n"/>
    </row>
    <row r="208" ht="16.5" customHeight="1">
      <c r="A208" s="196" t="inlineStr">
        <is>
          <t>Владимирский Стандарт ЗПФ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6" t="n"/>
      <c r="Z208" s="196" t="n"/>
    </row>
    <row r="209" ht="14.25" customHeight="1">
      <c r="A209" s="185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5" t="n"/>
      <c r="Z209" s="185" t="n"/>
    </row>
    <row r="210" ht="27" customHeight="1">
      <c r="A210" s="64" t="inlineStr">
        <is>
          <t>SU002267</t>
        </is>
      </c>
      <c r="B210" s="64" t="inlineStr">
        <is>
          <t>P003223</t>
        </is>
      </c>
      <c r="C210" s="37" t="n">
        <v>4301070941</v>
      </c>
      <c r="D210" s="166" t="n">
        <v>4607111036162</v>
      </c>
      <c r="E210" s="335" t="n"/>
      <c r="F210" s="367" t="n">
        <v>0.8</v>
      </c>
      <c r="G210" s="38" t="n">
        <v>8</v>
      </c>
      <c r="H210" s="367" t="n">
        <v>6.4</v>
      </c>
      <c r="I210" s="367" t="n">
        <v>6.6812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90</v>
      </c>
      <c r="N210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0" s="369" t="n"/>
      <c r="P210" s="369" t="n"/>
      <c r="Q210" s="369" t="n"/>
      <c r="R210" s="335" t="n"/>
      <c r="S210" s="40" t="inlineStr"/>
      <c r="T210" s="40" t="inlineStr"/>
      <c r="U210" s="41" t="inlineStr">
        <is>
          <t>кор</t>
        </is>
      </c>
      <c r="V210" s="370" t="n">
        <v>0</v>
      </c>
      <c r="W210" s="371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4" t="inlineStr">
        <is>
          <t>ЗПФ</t>
        </is>
      </c>
    </row>
    <row r="211">
      <c r="A211" s="175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2" t="n"/>
      <c r="N211" s="373" t="inlineStr">
        <is>
          <t>Итого</t>
        </is>
      </c>
      <c r="O211" s="343" t="n"/>
      <c r="P211" s="343" t="n"/>
      <c r="Q211" s="343" t="n"/>
      <c r="R211" s="343" t="n"/>
      <c r="S211" s="343" t="n"/>
      <c r="T211" s="344" t="n"/>
      <c r="U211" s="43" t="inlineStr">
        <is>
          <t>кор</t>
        </is>
      </c>
      <c r="V211" s="374">
        <f>IFERROR(SUM(V210:V210),"0")</f>
        <v/>
      </c>
      <c r="W211" s="374">
        <f>IFERROR(SUM(W210:W210),"0")</f>
        <v/>
      </c>
      <c r="X211" s="374">
        <f>IFERROR(IF(X210="",0,X210),"0")</f>
        <v/>
      </c>
      <c r="Y211" s="375" t="n"/>
      <c r="Z211" s="375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2" t="n"/>
      <c r="N212" s="373" t="inlineStr">
        <is>
          <t>Итого</t>
        </is>
      </c>
      <c r="O212" s="343" t="n"/>
      <c r="P212" s="343" t="n"/>
      <c r="Q212" s="343" t="n"/>
      <c r="R212" s="343" t="n"/>
      <c r="S212" s="343" t="n"/>
      <c r="T212" s="344" t="n"/>
      <c r="U212" s="43" t="inlineStr">
        <is>
          <t>кг</t>
        </is>
      </c>
      <c r="V212" s="374">
        <f>IFERROR(SUMPRODUCT(V210:V210*H210:H210),"0")</f>
        <v/>
      </c>
      <c r="W212" s="374">
        <f>IFERROR(SUMPRODUCT(W210:W210*H210:H210),"0")</f>
        <v/>
      </c>
      <c r="X212" s="43" t="n"/>
      <c r="Y212" s="375" t="n"/>
      <c r="Z212" s="375" t="n"/>
    </row>
    <row r="213" ht="27.75" customHeight="1">
      <c r="A213" s="195" t="inlineStr">
        <is>
          <t>Особый рецепт</t>
        </is>
      </c>
      <c r="B213" s="366" t="n"/>
      <c r="C213" s="366" t="n"/>
      <c r="D213" s="366" t="n"/>
      <c r="E213" s="366" t="n"/>
      <c r="F213" s="366" t="n"/>
      <c r="G213" s="366" t="n"/>
      <c r="H213" s="366" t="n"/>
      <c r="I213" s="366" t="n"/>
      <c r="J213" s="366" t="n"/>
      <c r="K213" s="366" t="n"/>
      <c r="L213" s="366" t="n"/>
      <c r="M213" s="366" t="n"/>
      <c r="N213" s="366" t="n"/>
      <c r="O213" s="366" t="n"/>
      <c r="P213" s="366" t="n"/>
      <c r="Q213" s="366" t="n"/>
      <c r="R213" s="366" t="n"/>
      <c r="S213" s="366" t="n"/>
      <c r="T213" s="366" t="n"/>
      <c r="U213" s="366" t="n"/>
      <c r="V213" s="366" t="n"/>
      <c r="W213" s="366" t="n"/>
      <c r="X213" s="366" t="n"/>
      <c r="Y213" s="55" t="n"/>
      <c r="Z213" s="55" t="n"/>
    </row>
    <row r="214" ht="16.5" customHeight="1">
      <c r="A214" s="196" t="inlineStr">
        <is>
          <t>Любимая ложка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14.25" customHeight="1">
      <c r="A215" s="185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5" t="n"/>
      <c r="Z215" s="185" t="n"/>
    </row>
    <row r="216" ht="27" customHeight="1">
      <c r="A216" s="64" t="inlineStr">
        <is>
          <t>SU002268</t>
        </is>
      </c>
      <c r="B216" s="64" t="inlineStr">
        <is>
          <t>P003642</t>
        </is>
      </c>
      <c r="C216" s="37" t="n">
        <v>4301070965</v>
      </c>
      <c r="D216" s="166" t="n">
        <v>4607111035899</v>
      </c>
      <c r="E216" s="335" t="n"/>
      <c r="F216" s="367" t="n">
        <v>1</v>
      </c>
      <c r="G216" s="38" t="n">
        <v>5</v>
      </c>
      <c r="H216" s="367" t="n">
        <v>5</v>
      </c>
      <c r="I216" s="367" t="n">
        <v>5.262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180</v>
      </c>
      <c r="N216" s="444" t="inlineStr">
        <is>
          <t>Пельмени Со свининой и говядиной Любимая ложка 1,0 Равиоли Особый рецепт</t>
        </is>
      </c>
      <c r="O216" s="369" t="n"/>
      <c r="P216" s="369" t="n"/>
      <c r="Q216" s="369" t="n"/>
      <c r="R216" s="335" t="n"/>
      <c r="S216" s="40" t="inlineStr"/>
      <c r="T216" s="40" t="inlineStr"/>
      <c r="U216" s="41" t="inlineStr">
        <is>
          <t>кор</t>
        </is>
      </c>
      <c r="V216" s="370" t="n">
        <v>0</v>
      </c>
      <c r="W216" s="371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5" t="inlineStr">
        <is>
          <t>ЗПФ</t>
        </is>
      </c>
    </row>
    <row r="217">
      <c r="A217" s="175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2" t="n"/>
      <c r="N217" s="373" t="inlineStr">
        <is>
          <t>Итого</t>
        </is>
      </c>
      <c r="O217" s="343" t="n"/>
      <c r="P217" s="343" t="n"/>
      <c r="Q217" s="343" t="n"/>
      <c r="R217" s="343" t="n"/>
      <c r="S217" s="343" t="n"/>
      <c r="T217" s="344" t="n"/>
      <c r="U217" s="43" t="inlineStr">
        <is>
          <t>кор</t>
        </is>
      </c>
      <c r="V217" s="374">
        <f>IFERROR(SUM(V216:V216),"0")</f>
        <v/>
      </c>
      <c r="W217" s="374">
        <f>IFERROR(SUM(W216:W216),"0")</f>
        <v/>
      </c>
      <c r="X217" s="374">
        <f>IFERROR(IF(X216="",0,X216),"0")</f>
        <v/>
      </c>
      <c r="Y217" s="375" t="n"/>
      <c r="Z217" s="37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2" t="n"/>
      <c r="N218" s="373" t="inlineStr">
        <is>
          <t>Итого</t>
        </is>
      </c>
      <c r="O218" s="343" t="n"/>
      <c r="P218" s="343" t="n"/>
      <c r="Q218" s="343" t="n"/>
      <c r="R218" s="343" t="n"/>
      <c r="S218" s="343" t="n"/>
      <c r="T218" s="344" t="n"/>
      <c r="U218" s="43" t="inlineStr">
        <is>
          <t>кг</t>
        </is>
      </c>
      <c r="V218" s="374">
        <f>IFERROR(SUMPRODUCT(V216:V216*H216:H216),"0")</f>
        <v/>
      </c>
      <c r="W218" s="374">
        <f>IFERROR(SUMPRODUCT(W216:W216*H216:H216),"0")</f>
        <v/>
      </c>
      <c r="X218" s="43" t="n"/>
      <c r="Y218" s="375" t="n"/>
      <c r="Z218" s="375" t="n"/>
    </row>
    <row r="219" ht="16.5" customHeight="1">
      <c r="A219" s="196" t="inlineStr">
        <is>
          <t>Особая Без свинины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6" t="n"/>
      <c r="Z219" s="196" t="n"/>
    </row>
    <row r="220" ht="14.25" customHeight="1">
      <c r="A220" s="185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85" t="n"/>
      <c r="Z220" s="185" t="n"/>
    </row>
    <row r="221" ht="27" customHeight="1">
      <c r="A221" s="64" t="inlineStr">
        <is>
          <t>SU002408</t>
        </is>
      </c>
      <c r="B221" s="64" t="inlineStr">
        <is>
          <t>P002686</t>
        </is>
      </c>
      <c r="C221" s="37" t="n">
        <v>4301070870</v>
      </c>
      <c r="D221" s="166" t="n">
        <v>4607111036711</v>
      </c>
      <c r="E221" s="335" t="n"/>
      <c r="F221" s="367" t="n">
        <v>0.8</v>
      </c>
      <c r="G221" s="38" t="n">
        <v>8</v>
      </c>
      <c r="H221" s="367" t="n">
        <v>6.4</v>
      </c>
      <c r="I221" s="367" t="n">
        <v>6.67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90</v>
      </c>
      <c r="N221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1" s="369" t="n"/>
      <c r="P221" s="369" t="n"/>
      <c r="Q221" s="369" t="n"/>
      <c r="R221" s="335" t="n"/>
      <c r="S221" s="40" t="inlineStr"/>
      <c r="T221" s="40" t="inlineStr"/>
      <c r="U221" s="41" t="inlineStr">
        <is>
          <t>кор</t>
        </is>
      </c>
      <c r="V221" s="370" t="n">
        <v>0</v>
      </c>
      <c r="W221" s="371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175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2" t="n"/>
      <c r="N222" s="373" t="inlineStr">
        <is>
          <t>Итого</t>
        </is>
      </c>
      <c r="O222" s="343" t="n"/>
      <c r="P222" s="343" t="n"/>
      <c r="Q222" s="343" t="n"/>
      <c r="R222" s="343" t="n"/>
      <c r="S222" s="343" t="n"/>
      <c r="T222" s="344" t="n"/>
      <c r="U222" s="43" t="inlineStr">
        <is>
          <t>кор</t>
        </is>
      </c>
      <c r="V222" s="374">
        <f>IFERROR(SUM(V221:V221),"0")</f>
        <v/>
      </c>
      <c r="W222" s="374">
        <f>IFERROR(SUM(W221:W221),"0")</f>
        <v/>
      </c>
      <c r="X222" s="374">
        <f>IFERROR(IF(X221="",0,X221),"0")</f>
        <v/>
      </c>
      <c r="Y222" s="375" t="n"/>
      <c r="Z222" s="375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2" t="n"/>
      <c r="N223" s="373" t="inlineStr">
        <is>
          <t>Итого</t>
        </is>
      </c>
      <c r="O223" s="343" t="n"/>
      <c r="P223" s="343" t="n"/>
      <c r="Q223" s="343" t="n"/>
      <c r="R223" s="343" t="n"/>
      <c r="S223" s="343" t="n"/>
      <c r="T223" s="344" t="n"/>
      <c r="U223" s="43" t="inlineStr">
        <is>
          <t>кг</t>
        </is>
      </c>
      <c r="V223" s="374">
        <f>IFERROR(SUMPRODUCT(V221:V221*H221:H221),"0")</f>
        <v/>
      </c>
      <c r="W223" s="374">
        <f>IFERROR(SUMPRODUCT(W221:W221*H221:H221),"0")</f>
        <v/>
      </c>
      <c r="X223" s="43" t="n"/>
      <c r="Y223" s="375" t="n"/>
      <c r="Z223" s="375" t="n"/>
    </row>
    <row r="224" ht="27.75" customHeight="1">
      <c r="A224" s="195" t="inlineStr">
        <is>
          <t>Зареченские</t>
        </is>
      </c>
      <c r="B224" s="366" t="n"/>
      <c r="C224" s="366" t="n"/>
      <c r="D224" s="366" t="n"/>
      <c r="E224" s="366" t="n"/>
      <c r="F224" s="366" t="n"/>
      <c r="G224" s="366" t="n"/>
      <c r="H224" s="366" t="n"/>
      <c r="I224" s="366" t="n"/>
      <c r="J224" s="366" t="n"/>
      <c r="K224" s="366" t="n"/>
      <c r="L224" s="366" t="n"/>
      <c r="M224" s="366" t="n"/>
      <c r="N224" s="366" t="n"/>
      <c r="O224" s="366" t="n"/>
      <c r="P224" s="366" t="n"/>
      <c r="Q224" s="366" t="n"/>
      <c r="R224" s="366" t="n"/>
      <c r="S224" s="366" t="n"/>
      <c r="T224" s="366" t="n"/>
      <c r="U224" s="366" t="n"/>
      <c r="V224" s="366" t="n"/>
      <c r="W224" s="366" t="n"/>
      <c r="X224" s="366" t="n"/>
      <c r="Y224" s="55" t="n"/>
      <c r="Z224" s="55" t="n"/>
    </row>
    <row r="225" ht="16.5" customHeight="1">
      <c r="A225" s="196" t="inlineStr">
        <is>
          <t>Зареченские продукты ПГП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14.25" customHeight="1">
      <c r="A226" s="185" t="inlineStr">
        <is>
          <t>Крылья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5" t="n"/>
      <c r="Z226" s="185" t="n"/>
    </row>
    <row r="227" ht="27" customHeight="1">
      <c r="A227" s="64" t="inlineStr">
        <is>
          <t>SU003024</t>
        </is>
      </c>
      <c r="B227" s="64" t="inlineStr">
        <is>
          <t>P003488</t>
        </is>
      </c>
      <c r="C227" s="37" t="n">
        <v>4301131019</v>
      </c>
      <c r="D227" s="166" t="n">
        <v>4640242180427</v>
      </c>
      <c r="E227" s="335" t="n"/>
      <c r="F227" s="367" t="n">
        <v>1.8</v>
      </c>
      <c r="G227" s="38" t="n">
        <v>1</v>
      </c>
      <c r="H227" s="367" t="n">
        <v>1.8</v>
      </c>
      <c r="I227" s="367" t="n">
        <v>1.915</v>
      </c>
      <c r="J227" s="38" t="n">
        <v>234</v>
      </c>
      <c r="K227" s="38" t="inlineStr">
        <is>
          <t>18</t>
        </is>
      </c>
      <c r="L227" s="39" t="inlineStr">
        <is>
          <t>МГ</t>
        </is>
      </c>
      <c r="M227" s="38" t="n">
        <v>180</v>
      </c>
      <c r="N227" s="446" t="inlineStr">
        <is>
          <t>Крылья «Хрустящие крылышки» Весовой ТМ «Зареченские» 1,8 кг</t>
        </is>
      </c>
      <c r="O227" s="369" t="n"/>
      <c r="P227" s="369" t="n"/>
      <c r="Q227" s="369" t="n"/>
      <c r="R227" s="335" t="n"/>
      <c r="S227" s="40" t="inlineStr"/>
      <c r="T227" s="40" t="inlineStr"/>
      <c r="U227" s="41" t="inlineStr">
        <is>
          <t>кор</t>
        </is>
      </c>
      <c r="V227" s="370" t="n">
        <v>0</v>
      </c>
      <c r="W227" s="371">
        <f>IFERROR(IF(V227="","",V227),"")</f>
        <v/>
      </c>
      <c r="X227" s="42">
        <f>IFERROR(IF(V227="","",V227*0.00502),"")</f>
        <v/>
      </c>
      <c r="Y227" s="69" t="inlineStr"/>
      <c r="Z227" s="70" t="inlineStr"/>
      <c r="AD227" s="74" t="n"/>
      <c r="BA227" s="147" t="inlineStr">
        <is>
          <t>ПГП</t>
        </is>
      </c>
    </row>
    <row r="228">
      <c r="A228" s="175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2" t="n"/>
      <c r="N228" s="373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43" t="inlineStr">
        <is>
          <t>кор</t>
        </is>
      </c>
      <c r="V228" s="374">
        <f>IFERROR(SUM(V227:V227),"0")</f>
        <v/>
      </c>
      <c r="W228" s="374">
        <f>IFERROR(SUM(W227:W227),"0")</f>
        <v/>
      </c>
      <c r="X228" s="374">
        <f>IFERROR(IF(X227="",0,X227),"0")</f>
        <v/>
      </c>
      <c r="Y228" s="375" t="n"/>
      <c r="Z228" s="375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2" t="n"/>
      <c r="N229" s="373" t="inlineStr">
        <is>
          <t>Итого</t>
        </is>
      </c>
      <c r="O229" s="343" t="n"/>
      <c r="P229" s="343" t="n"/>
      <c r="Q229" s="343" t="n"/>
      <c r="R229" s="343" t="n"/>
      <c r="S229" s="343" t="n"/>
      <c r="T229" s="344" t="n"/>
      <c r="U229" s="43" t="inlineStr">
        <is>
          <t>кг</t>
        </is>
      </c>
      <c r="V229" s="374">
        <f>IFERROR(SUMPRODUCT(V227:V227*H227:H227),"0")</f>
        <v/>
      </c>
      <c r="W229" s="374">
        <f>IFERROR(SUMPRODUCT(W227:W227*H227:H227),"0")</f>
        <v/>
      </c>
      <c r="X229" s="43" t="n"/>
      <c r="Y229" s="375" t="n"/>
      <c r="Z229" s="375" t="n"/>
    </row>
    <row r="230" ht="14.25" customHeight="1">
      <c r="A230" s="185" t="inlineStr">
        <is>
          <t>Наггетсы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5" t="n"/>
      <c r="Z230" s="185" t="n"/>
    </row>
    <row r="231" ht="27" customHeight="1">
      <c r="A231" s="64" t="inlineStr">
        <is>
          <t>SU003020</t>
        </is>
      </c>
      <c r="B231" s="64" t="inlineStr">
        <is>
          <t>P003486</t>
        </is>
      </c>
      <c r="C231" s="37" t="n">
        <v>4301132080</v>
      </c>
      <c r="D231" s="166" t="n">
        <v>4640242180397</v>
      </c>
      <c r="E231" s="335" t="n"/>
      <c r="F231" s="367" t="n">
        <v>1</v>
      </c>
      <c r="G231" s="38" t="n">
        <v>6</v>
      </c>
      <c r="H231" s="367" t="n">
        <v>6</v>
      </c>
      <c r="I231" s="367" t="n">
        <v>6.26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180</v>
      </c>
      <c r="N231" s="447" t="inlineStr">
        <is>
          <t>Наггетсы «Хрустящие» Весовые ТМ «Зареченские» 6 кг</t>
        </is>
      </c>
      <c r="O231" s="369" t="n"/>
      <c r="P231" s="369" t="n"/>
      <c r="Q231" s="369" t="n"/>
      <c r="R231" s="335" t="n"/>
      <c r="S231" s="40" t="inlineStr"/>
      <c r="T231" s="40" t="inlineStr"/>
      <c r="U231" s="41" t="inlineStr">
        <is>
          <t>кор</t>
        </is>
      </c>
      <c r="V231" s="370" t="n">
        <v>24</v>
      </c>
      <c r="W231" s="371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72" t="n"/>
      <c r="N232" s="373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43" t="inlineStr">
        <is>
          <t>кор</t>
        </is>
      </c>
      <c r="V232" s="374">
        <f>IFERROR(SUM(V231:V231),"0")</f>
        <v/>
      </c>
      <c r="W232" s="374">
        <f>IFERROR(SUM(W231:W231),"0")</f>
        <v/>
      </c>
      <c r="X232" s="374">
        <f>IFERROR(IF(X231="",0,X231),"0")</f>
        <v/>
      </c>
      <c r="Y232" s="375" t="n"/>
      <c r="Z232" s="375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2" t="n"/>
      <c r="N233" s="373" t="inlineStr">
        <is>
          <t>Итого</t>
        </is>
      </c>
      <c r="O233" s="343" t="n"/>
      <c r="P233" s="343" t="n"/>
      <c r="Q233" s="343" t="n"/>
      <c r="R233" s="343" t="n"/>
      <c r="S233" s="343" t="n"/>
      <c r="T233" s="344" t="n"/>
      <c r="U233" s="43" t="inlineStr">
        <is>
          <t>кг</t>
        </is>
      </c>
      <c r="V233" s="374">
        <f>IFERROR(SUMPRODUCT(V231:V231*H231:H231),"0")</f>
        <v/>
      </c>
      <c r="W233" s="374">
        <f>IFERROR(SUMPRODUCT(W231:W231*H231:H231),"0")</f>
        <v/>
      </c>
      <c r="X233" s="43" t="n"/>
      <c r="Y233" s="375" t="n"/>
      <c r="Z233" s="375" t="n"/>
    </row>
    <row r="234" ht="14.25" customHeight="1">
      <c r="A234" s="185" t="inlineStr">
        <is>
          <t>Чебуреки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85" t="n"/>
      <c r="Z234" s="185" t="n"/>
    </row>
    <row r="235" ht="27" customHeight="1">
      <c r="A235" s="64" t="inlineStr">
        <is>
          <t>SU003012</t>
        </is>
      </c>
      <c r="B235" s="64" t="inlineStr">
        <is>
          <t>P003478</t>
        </is>
      </c>
      <c r="C235" s="37" t="n">
        <v>4301136028</v>
      </c>
      <c r="D235" s="166" t="n">
        <v>4640242180304</v>
      </c>
      <c r="E235" s="335" t="n"/>
      <c r="F235" s="367" t="n">
        <v>2.7</v>
      </c>
      <c r="G235" s="38" t="n">
        <v>1</v>
      </c>
      <c r="H235" s="367" t="n">
        <v>2.7</v>
      </c>
      <c r="I235" s="367" t="n">
        <v>2.8906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48" t="inlineStr">
        <is>
          <t>Чебуреки «Мясные» Весовые ТМ «Зареченские» 2,7 кг</t>
        </is>
      </c>
      <c r="O235" s="369" t="n"/>
      <c r="P235" s="369" t="n"/>
      <c r="Q235" s="369" t="n"/>
      <c r="R235" s="335" t="n"/>
      <c r="S235" s="40" t="inlineStr"/>
      <c r="T235" s="40" t="inlineStr"/>
      <c r="U235" s="41" t="inlineStr">
        <is>
          <t>кор</t>
        </is>
      </c>
      <c r="V235" s="370" t="n">
        <v>0</v>
      </c>
      <c r="W235" s="371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 ht="37.5" customHeight="1">
      <c r="A236" s="64" t="inlineStr">
        <is>
          <t>SU003011</t>
        </is>
      </c>
      <c r="B236" s="64" t="inlineStr">
        <is>
          <t>P003477</t>
        </is>
      </c>
      <c r="C236" s="37" t="n">
        <v>4301136027</v>
      </c>
      <c r="D236" s="166" t="n">
        <v>4640242180298</v>
      </c>
      <c r="E236" s="335" t="n"/>
      <c r="F236" s="367" t="n">
        <v>2.7</v>
      </c>
      <c r="G236" s="38" t="n">
        <v>1</v>
      </c>
      <c r="H236" s="367" t="n">
        <v>2.7</v>
      </c>
      <c r="I236" s="367" t="n">
        <v>2.892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49" t="inlineStr">
        <is>
          <t>Чебуреки «с мясом, грибами и картофелем» Весовые ТМ «Зареченские» 2,7 кг</t>
        </is>
      </c>
      <c r="O236" s="369" t="n"/>
      <c r="P236" s="369" t="n"/>
      <c r="Q236" s="369" t="n"/>
      <c r="R236" s="335" t="n"/>
      <c r="S236" s="40" t="inlineStr"/>
      <c r="T236" s="40" t="inlineStr"/>
      <c r="U236" s="41" t="inlineStr">
        <is>
          <t>кор</t>
        </is>
      </c>
      <c r="V236" s="370" t="n">
        <v>0</v>
      </c>
      <c r="W236" s="37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27" customHeight="1">
      <c r="A237" s="64" t="inlineStr">
        <is>
          <t>SU003010</t>
        </is>
      </c>
      <c r="B237" s="64" t="inlineStr">
        <is>
          <t>P003476</t>
        </is>
      </c>
      <c r="C237" s="37" t="n">
        <v>4301136026</v>
      </c>
      <c r="D237" s="166" t="n">
        <v>4640242180236</v>
      </c>
      <c r="E237" s="335" t="n"/>
      <c r="F237" s="367" t="n">
        <v>5</v>
      </c>
      <c r="G237" s="38" t="n">
        <v>1</v>
      </c>
      <c r="H237" s="367" t="n">
        <v>5</v>
      </c>
      <c r="I237" s="367" t="n">
        <v>5.235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0" t="inlineStr">
        <is>
          <t>Чебуреки «Сочные» Весовые ТМ «Зареченские» 5 кг</t>
        </is>
      </c>
      <c r="O237" s="369" t="n"/>
      <c r="P237" s="369" t="n"/>
      <c r="Q237" s="369" t="n"/>
      <c r="R237" s="335" t="n"/>
      <c r="S237" s="40" t="inlineStr"/>
      <c r="T237" s="40" t="inlineStr"/>
      <c r="U237" s="41" t="inlineStr">
        <is>
          <t>кор</t>
        </is>
      </c>
      <c r="V237" s="370" t="n">
        <v>46</v>
      </c>
      <c r="W237" s="371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SU003025</t>
        </is>
      </c>
      <c r="B238" s="64" t="inlineStr">
        <is>
          <t>P003495</t>
        </is>
      </c>
      <c r="C238" s="37" t="n">
        <v>4301136029</v>
      </c>
      <c r="D238" s="166" t="n">
        <v>4640242180410</v>
      </c>
      <c r="E238" s="335" t="n"/>
      <c r="F238" s="367" t="n">
        <v>2.24</v>
      </c>
      <c r="G238" s="38" t="n">
        <v>1</v>
      </c>
      <c r="H238" s="367" t="n">
        <v>2.24</v>
      </c>
      <c r="I238" s="367" t="n">
        <v>2.432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1" t="inlineStr">
        <is>
          <t>Чебуреки «Сочный мегачебурек» Весовой ТМ «Зареченские» 2,24 кг</t>
        </is>
      </c>
      <c r="O238" s="369" t="n"/>
      <c r="P238" s="369" t="n"/>
      <c r="Q238" s="369" t="n"/>
      <c r="R238" s="335" t="n"/>
      <c r="S238" s="40" t="inlineStr"/>
      <c r="T238" s="40" t="inlineStr"/>
      <c r="U238" s="41" t="inlineStr">
        <is>
          <t>кор</t>
        </is>
      </c>
      <c r="V238" s="370" t="n">
        <v>0</v>
      </c>
      <c r="W238" s="371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>
      <c r="A239" s="175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2" t="n"/>
      <c r="N239" s="373" t="inlineStr">
        <is>
          <t>Итого</t>
        </is>
      </c>
      <c r="O239" s="343" t="n"/>
      <c r="P239" s="343" t="n"/>
      <c r="Q239" s="343" t="n"/>
      <c r="R239" s="343" t="n"/>
      <c r="S239" s="343" t="n"/>
      <c r="T239" s="344" t="n"/>
      <c r="U239" s="43" t="inlineStr">
        <is>
          <t>кор</t>
        </is>
      </c>
      <c r="V239" s="374">
        <f>IFERROR(SUM(V235:V238),"0")</f>
        <v/>
      </c>
      <c r="W239" s="374">
        <f>IFERROR(SUM(W235:W238),"0")</f>
        <v/>
      </c>
      <c r="X239" s="374">
        <f>IFERROR(IF(X235="",0,X235),"0")+IFERROR(IF(X236="",0,X236),"0")+IFERROR(IF(X237="",0,X237),"0")+IFERROR(IF(X238="",0,X238),"0")</f>
        <v/>
      </c>
      <c r="Y239" s="375" t="n"/>
      <c r="Z239" s="375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2" t="n"/>
      <c r="N240" s="373" t="inlineStr">
        <is>
          <t>Итого</t>
        </is>
      </c>
      <c r="O240" s="343" t="n"/>
      <c r="P240" s="343" t="n"/>
      <c r="Q240" s="343" t="n"/>
      <c r="R240" s="343" t="n"/>
      <c r="S240" s="343" t="n"/>
      <c r="T240" s="344" t="n"/>
      <c r="U240" s="43" t="inlineStr">
        <is>
          <t>кг</t>
        </is>
      </c>
      <c r="V240" s="374">
        <f>IFERROR(SUMPRODUCT(V235:V238*H235:H238),"0")</f>
        <v/>
      </c>
      <c r="W240" s="374">
        <f>IFERROR(SUMPRODUCT(W235:W238*H235:H238),"0")</f>
        <v/>
      </c>
      <c r="X240" s="43" t="n"/>
      <c r="Y240" s="375" t="n"/>
      <c r="Z240" s="375" t="n"/>
    </row>
    <row r="241" ht="14.25" customHeight="1">
      <c r="A241" s="185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5" t="n"/>
      <c r="Z241" s="185" t="n"/>
    </row>
    <row r="242" ht="27" customHeight="1">
      <c r="A242" s="64" t="inlineStr">
        <is>
          <t>SU003018</t>
        </is>
      </c>
      <c r="B242" s="64" t="inlineStr">
        <is>
          <t>P003484</t>
        </is>
      </c>
      <c r="C242" s="37" t="n">
        <v>4301135191</v>
      </c>
      <c r="D242" s="166" t="n">
        <v>4640242180373</v>
      </c>
      <c r="E242" s="335" t="n"/>
      <c r="F242" s="367" t="n">
        <v>3</v>
      </c>
      <c r="G242" s="38" t="n">
        <v>1</v>
      </c>
      <c r="H242" s="367" t="n">
        <v>3</v>
      </c>
      <c r="I242" s="367" t="n">
        <v>3.192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2" t="inlineStr">
        <is>
          <t>Снеки «Жар-боллы с курочкой и сыром» Весовой ТМ «Зареченские» 3 кг</t>
        </is>
      </c>
      <c r="O242" s="369" t="n"/>
      <c r="P242" s="369" t="n"/>
      <c r="Q242" s="369" t="n"/>
      <c r="R242" s="335" t="n"/>
      <c r="S242" s="40" t="inlineStr"/>
      <c r="T242" s="40" t="inlineStr"/>
      <c r="U242" s="41" t="inlineStr">
        <is>
          <t>кор</t>
        </is>
      </c>
      <c r="V242" s="370" t="n">
        <v>0</v>
      </c>
      <c r="W242" s="37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SU003023</t>
        </is>
      </c>
      <c r="B243" s="64" t="inlineStr">
        <is>
          <t>P003490</t>
        </is>
      </c>
      <c r="C243" s="37" t="n">
        <v>4301135195</v>
      </c>
      <c r="D243" s="166" t="n">
        <v>4640242180366</v>
      </c>
      <c r="E243" s="335" t="n"/>
      <c r="F243" s="367" t="n">
        <v>3.7</v>
      </c>
      <c r="G243" s="38" t="n">
        <v>1</v>
      </c>
      <c r="H243" s="367" t="n">
        <v>3.7</v>
      </c>
      <c r="I243" s="36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3" t="inlineStr">
        <is>
          <t>Снеки «Жар-ладушки с клубникой и вишней» Весовые ТМ «Зареченские» 3,7 кг</t>
        </is>
      </c>
      <c r="O243" s="369" t="n"/>
      <c r="P243" s="369" t="n"/>
      <c r="Q243" s="369" t="n"/>
      <c r="R243" s="335" t="n"/>
      <c r="S243" s="40" t="inlineStr"/>
      <c r="T243" s="40" t="inlineStr"/>
      <c r="U243" s="41" t="inlineStr">
        <is>
          <t>кор</t>
        </is>
      </c>
      <c r="V243" s="370" t="n">
        <v>0</v>
      </c>
      <c r="W243" s="37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SU003015</t>
        </is>
      </c>
      <c r="B244" s="64" t="inlineStr">
        <is>
          <t>P003481</t>
        </is>
      </c>
      <c r="C244" s="37" t="n">
        <v>4301135188</v>
      </c>
      <c r="D244" s="166" t="n">
        <v>4640242180335</v>
      </c>
      <c r="E244" s="335" t="n"/>
      <c r="F244" s="367" t="n">
        <v>3.7</v>
      </c>
      <c r="G244" s="38" t="n">
        <v>1</v>
      </c>
      <c r="H244" s="367" t="n">
        <v>3.7</v>
      </c>
      <c r="I244" s="36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4" t="inlineStr">
        <is>
          <t>Снеки «Жар-ладушки с мясом» Весовые ТМ «Зареченские» 3,7 кг</t>
        </is>
      </c>
      <c r="O244" s="369" t="n"/>
      <c r="P244" s="369" t="n"/>
      <c r="Q244" s="369" t="n"/>
      <c r="R244" s="335" t="n"/>
      <c r="S244" s="40" t="inlineStr"/>
      <c r="T244" s="40" t="inlineStr"/>
      <c r="U244" s="41" t="inlineStr">
        <is>
          <t>кор</t>
        </is>
      </c>
      <c r="V244" s="370" t="n">
        <v>74</v>
      </c>
      <c r="W244" s="37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37.5" customHeight="1">
      <c r="A245" s="64" t="inlineStr">
        <is>
          <t>SU003016</t>
        </is>
      </c>
      <c r="B245" s="64" t="inlineStr">
        <is>
          <t>P003482</t>
        </is>
      </c>
      <c r="C245" s="37" t="n">
        <v>4301135189</v>
      </c>
      <c r="D245" s="166" t="n">
        <v>4640242180342</v>
      </c>
      <c r="E245" s="335" t="n"/>
      <c r="F245" s="367" t="n">
        <v>3.7</v>
      </c>
      <c r="G245" s="38" t="n">
        <v>1</v>
      </c>
      <c r="H245" s="367" t="n">
        <v>3.7</v>
      </c>
      <c r="I245" s="36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5" t="inlineStr">
        <is>
          <t>Снеки «Жар-ладушки с мясом, картофелем и грибами» Весовые ТМ «Зареченские» 3,7 кг</t>
        </is>
      </c>
      <c r="O245" s="369" t="n"/>
      <c r="P245" s="369" t="n"/>
      <c r="Q245" s="369" t="n"/>
      <c r="R245" s="335" t="n"/>
      <c r="S245" s="40" t="inlineStr"/>
      <c r="T245" s="40" t="inlineStr"/>
      <c r="U245" s="41" t="inlineStr">
        <is>
          <t>кор</t>
        </is>
      </c>
      <c r="V245" s="370" t="n">
        <v>0</v>
      </c>
      <c r="W245" s="37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27" customHeight="1">
      <c r="A246" s="64" t="inlineStr">
        <is>
          <t>SU003017</t>
        </is>
      </c>
      <c r="B246" s="64" t="inlineStr">
        <is>
          <t>P003483</t>
        </is>
      </c>
      <c r="C246" s="37" t="n">
        <v>4301135190</v>
      </c>
      <c r="D246" s="166" t="n">
        <v>4640242180359</v>
      </c>
      <c r="E246" s="335" t="n"/>
      <c r="F246" s="367" t="n">
        <v>3.7</v>
      </c>
      <c r="G246" s="38" t="n">
        <v>1</v>
      </c>
      <c r="H246" s="367" t="n">
        <v>3.7</v>
      </c>
      <c r="I246" s="367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6" t="inlineStr">
        <is>
          <t>Снеки «Жар-ладушки с яблоком и грушей» Весовые ТМ «Зареченские» 3,7 кг</t>
        </is>
      </c>
      <c r="O246" s="369" t="n"/>
      <c r="P246" s="369" t="n"/>
      <c r="Q246" s="369" t="n"/>
      <c r="R246" s="335" t="n"/>
      <c r="S246" s="40" t="inlineStr"/>
      <c r="T246" s="40" t="inlineStr"/>
      <c r="U246" s="41" t="inlineStr">
        <is>
          <t>кор</t>
        </is>
      </c>
      <c r="V246" s="370" t="n">
        <v>0</v>
      </c>
      <c r="W246" s="371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SU003019</t>
        </is>
      </c>
      <c r="B247" s="64" t="inlineStr">
        <is>
          <t>P003485</t>
        </is>
      </c>
      <c r="C247" s="37" t="n">
        <v>4301135192</v>
      </c>
      <c r="D247" s="166" t="n">
        <v>4640242180380</v>
      </c>
      <c r="E247" s="335" t="n"/>
      <c r="F247" s="367" t="n">
        <v>3.7</v>
      </c>
      <c r="G247" s="38" t="n">
        <v>1</v>
      </c>
      <c r="H247" s="367" t="n">
        <v>3.7</v>
      </c>
      <c r="I247" s="367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«Мини-сосиски в тесте Фрайпики» Весовые ТМ «Зареченские» 3,7 кг</t>
        </is>
      </c>
      <c r="O247" s="369" t="n"/>
      <c r="P247" s="369" t="n"/>
      <c r="Q247" s="369" t="n"/>
      <c r="R247" s="335" t="n"/>
      <c r="S247" s="40" t="inlineStr"/>
      <c r="T247" s="40" t="inlineStr"/>
      <c r="U247" s="41" t="inlineStr">
        <is>
          <t>кор</t>
        </is>
      </c>
      <c r="V247" s="370" t="n">
        <v>0</v>
      </c>
      <c r="W247" s="37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SU003013</t>
        </is>
      </c>
      <c r="B248" s="64" t="inlineStr">
        <is>
          <t>P003479</t>
        </is>
      </c>
      <c r="C248" s="37" t="n">
        <v>4301135186</v>
      </c>
      <c r="D248" s="166" t="n">
        <v>4640242180311</v>
      </c>
      <c r="E248" s="335" t="n"/>
      <c r="F248" s="367" t="n">
        <v>5.5</v>
      </c>
      <c r="G248" s="38" t="n">
        <v>1</v>
      </c>
      <c r="H248" s="367" t="n">
        <v>5.5</v>
      </c>
      <c r="I248" s="367" t="n">
        <v>5.735</v>
      </c>
      <c r="J248" s="38" t="n">
        <v>84</v>
      </c>
      <c r="K248" s="38" t="inlineStr">
        <is>
          <t>12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«Жар-мени» Весовые ТМ «Зареченские» 5,5 кг</t>
        </is>
      </c>
      <c r="O248" s="369" t="n"/>
      <c r="P248" s="369" t="n"/>
      <c r="Q248" s="369" t="n"/>
      <c r="R248" s="335" t="n"/>
      <c r="S248" s="40" t="inlineStr"/>
      <c r="T248" s="40" t="inlineStr"/>
      <c r="U248" s="41" t="inlineStr">
        <is>
          <t>кор</t>
        </is>
      </c>
      <c r="V248" s="370" t="n">
        <v>0</v>
      </c>
      <c r="W248" s="371">
        <f>IFERROR(IF(V248="","",V248),"")</f>
        <v/>
      </c>
      <c r="X248" s="42">
        <f>IFERROR(IF(V248="","",V248*0.0155),"")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SU003014</t>
        </is>
      </c>
      <c r="B249" s="64" t="inlineStr">
        <is>
          <t>P003480</t>
        </is>
      </c>
      <c r="C249" s="37" t="n">
        <v>4301135187</v>
      </c>
      <c r="D249" s="166" t="n">
        <v>4640242180328</v>
      </c>
      <c r="E249" s="335" t="n"/>
      <c r="F249" s="367" t="n">
        <v>3.5</v>
      </c>
      <c r="G249" s="38" t="n">
        <v>1</v>
      </c>
      <c r="H249" s="367" t="n">
        <v>3.5</v>
      </c>
      <c r="I249" s="367" t="n">
        <v>3.692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«Жар-мени с картофелем и сочной грудинкой» Весовые ТМ «Зареченские» 3,5 кг</t>
        </is>
      </c>
      <c r="O249" s="369" t="n"/>
      <c r="P249" s="369" t="n"/>
      <c r="Q249" s="369" t="n"/>
      <c r="R249" s="335" t="n"/>
      <c r="S249" s="40" t="inlineStr"/>
      <c r="T249" s="40" t="inlineStr"/>
      <c r="U249" s="41" t="inlineStr">
        <is>
          <t>кор</t>
        </is>
      </c>
      <c r="V249" s="370" t="n">
        <v>0</v>
      </c>
      <c r="W249" s="37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SU003022</t>
        </is>
      </c>
      <c r="B250" s="64" t="inlineStr">
        <is>
          <t>P003487</t>
        </is>
      </c>
      <c r="C250" s="37" t="n">
        <v>4301135194</v>
      </c>
      <c r="D250" s="166" t="n">
        <v>4640242180380</v>
      </c>
      <c r="E250" s="335" t="n"/>
      <c r="F250" s="367" t="n">
        <v>1.8</v>
      </c>
      <c r="G250" s="38" t="n">
        <v>1</v>
      </c>
      <c r="H250" s="367" t="n">
        <v>1.8</v>
      </c>
      <c r="I250" s="367" t="n">
        <v>1.912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8" t="n">
        <v>180</v>
      </c>
      <c r="N250" s="460" t="inlineStr">
        <is>
          <t>Снеки «Мини-сосиски в тесте Фрайпики» Весовые ТМ «Зареченские» 1,8 кг</t>
        </is>
      </c>
      <c r="O250" s="369" t="n"/>
      <c r="P250" s="369" t="n"/>
      <c r="Q250" s="369" t="n"/>
      <c r="R250" s="335" t="n"/>
      <c r="S250" s="40" t="inlineStr"/>
      <c r="T250" s="40" t="inlineStr"/>
      <c r="U250" s="41" t="inlineStr">
        <is>
          <t>кор</t>
        </is>
      </c>
      <c r="V250" s="370" t="n">
        <v>0</v>
      </c>
      <c r="W250" s="371">
        <f>IFERROR(IF(V250="","",V250),"")</f>
        <v/>
      </c>
      <c r="X250" s="42">
        <f>IFERROR(IF(V250="","",V250*0.00502),"")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SU003021</t>
        </is>
      </c>
      <c r="B251" s="64" t="inlineStr">
        <is>
          <t>P003489</t>
        </is>
      </c>
      <c r="C251" s="37" t="n">
        <v>4301135193</v>
      </c>
      <c r="D251" s="166" t="n">
        <v>4640242180403</v>
      </c>
      <c r="E251" s="335" t="n"/>
      <c r="F251" s="367" t="n">
        <v>3</v>
      </c>
      <c r="G251" s="38" t="n">
        <v>1</v>
      </c>
      <c r="H251" s="367" t="n">
        <v>3</v>
      </c>
      <c r="I251" s="367" t="n">
        <v>3.192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«Фрай-пицца с ветчиной и грибами» Весовые ТМ «Зареченские» 3 кг</t>
        </is>
      </c>
      <c r="O251" s="369" t="n"/>
      <c r="P251" s="369" t="n"/>
      <c r="Q251" s="369" t="n"/>
      <c r="R251" s="335" t="n"/>
      <c r="S251" s="40" t="inlineStr"/>
      <c r="T251" s="40" t="inlineStr"/>
      <c r="U251" s="41" t="inlineStr">
        <is>
          <t>кор</t>
        </is>
      </c>
      <c r="V251" s="370" t="n">
        <v>0</v>
      </c>
      <c r="W251" s="371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>
      <c r="A252" s="17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72" t="n"/>
      <c r="N252" s="373" t="inlineStr">
        <is>
          <t>Итого</t>
        </is>
      </c>
      <c r="O252" s="343" t="n"/>
      <c r="P252" s="343" t="n"/>
      <c r="Q252" s="343" t="n"/>
      <c r="R252" s="343" t="n"/>
      <c r="S252" s="343" t="n"/>
      <c r="T252" s="344" t="n"/>
      <c r="U252" s="43" t="inlineStr">
        <is>
          <t>кор</t>
        </is>
      </c>
      <c r="V252" s="374">
        <f>IFERROR(SUM(V242:V251),"0")</f>
        <v/>
      </c>
      <c r="W252" s="374">
        <f>IFERROR(SUM(W242:W251),"0")</f>
        <v/>
      </c>
      <c r="X252" s="37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/>
      </c>
      <c r="Y252" s="375" t="n"/>
      <c r="Z252" s="375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2" t="n"/>
      <c r="N253" s="373" t="inlineStr">
        <is>
          <t>Итого</t>
        </is>
      </c>
      <c r="O253" s="343" t="n"/>
      <c r="P253" s="343" t="n"/>
      <c r="Q253" s="343" t="n"/>
      <c r="R253" s="343" t="n"/>
      <c r="S253" s="343" t="n"/>
      <c r="T253" s="344" t="n"/>
      <c r="U253" s="43" t="inlineStr">
        <is>
          <t>кг</t>
        </is>
      </c>
      <c r="V253" s="374">
        <f>IFERROR(SUMPRODUCT(V242:V251*H242:H251),"0")</f>
        <v/>
      </c>
      <c r="W253" s="374">
        <f>IFERROR(SUMPRODUCT(W242:W251*H242:H251),"0")</f>
        <v/>
      </c>
      <c r="X253" s="43" t="n"/>
      <c r="Y253" s="375" t="n"/>
      <c r="Z253" s="375" t="n"/>
    </row>
    <row r="254" ht="15" customHeight="1">
      <c r="A254" s="1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2" t="n"/>
      <c r="N254" s="462" t="inlineStr">
        <is>
          <t>ИТОГО НЕТТО</t>
        </is>
      </c>
      <c r="O254" s="326" t="n"/>
      <c r="P254" s="326" t="n"/>
      <c r="Q254" s="326" t="n"/>
      <c r="R254" s="326" t="n"/>
      <c r="S254" s="326" t="n"/>
      <c r="T254" s="327" t="n"/>
      <c r="U254" s="43" t="inlineStr">
        <is>
          <t>кг</t>
        </is>
      </c>
      <c r="V254" s="374">
        <f>IFERROR(V24+V33+V41+V47+V57+V63+V68+V74+V84+V91+V99+V105+V110+V118+V123+V129+V134+V140+V148+V153+V160+V165+V170+V175+V181+V187+V195+V200+V206+V212+V218+V223+V229+V233+V240+V253,"0")</f>
        <v/>
      </c>
      <c r="W254" s="374">
        <f>IFERROR(W24+W33+W41+W47+W57+W63+W68+W74+W84+W91+W99+W105+W110+W118+W123+W129+W134+W140+W148+W153+W160+W165+W170+W175+W181+W187+W195+W200+W206+W212+W218+W223+W229+W233+W240+W253,"0")</f>
        <v/>
      </c>
      <c r="X254" s="43" t="n"/>
      <c r="Y254" s="375" t="n"/>
      <c r="Z254" s="375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2" t="n"/>
      <c r="N255" s="462" t="inlineStr">
        <is>
          <t>ИТОГО БРУТТО</t>
        </is>
      </c>
      <c r="O255" s="326" t="n"/>
      <c r="P255" s="326" t="n"/>
      <c r="Q255" s="326" t="n"/>
      <c r="R255" s="326" t="n"/>
      <c r="S255" s="326" t="n"/>
      <c r="T255" s="327" t="n"/>
      <c r="U255" s="43" t="inlineStr">
        <is>
          <t>кг</t>
        </is>
      </c>
      <c r="V255" s="37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/>
      </c>
      <c r="W255" s="37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/>
      </c>
      <c r="X255" s="43" t="n"/>
      <c r="Y255" s="375" t="n"/>
      <c r="Z255" s="37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2" t="n"/>
      <c r="N256" s="462" t="inlineStr">
        <is>
          <t>Кол-во паллет</t>
        </is>
      </c>
      <c r="O256" s="326" t="n"/>
      <c r="P256" s="326" t="n"/>
      <c r="Q256" s="326" t="n"/>
      <c r="R256" s="326" t="n"/>
      <c r="S256" s="326" t="n"/>
      <c r="T256" s="327" t="n"/>
      <c r="U256" s="43" t="inlineStr">
        <is>
          <t>шт</t>
        </is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/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/>
      </c>
      <c r="X256" s="43" t="n"/>
      <c r="Y256" s="375" t="n"/>
      <c r="Z256" s="37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2" t="n"/>
      <c r="N257" s="462" t="inlineStr">
        <is>
          <t>Вес брутто  с паллетами</t>
        </is>
      </c>
      <c r="O257" s="326" t="n"/>
      <c r="P257" s="326" t="n"/>
      <c r="Q257" s="326" t="n"/>
      <c r="R257" s="326" t="n"/>
      <c r="S257" s="326" t="n"/>
      <c r="T257" s="327" t="n"/>
      <c r="U257" s="43" t="inlineStr">
        <is>
          <t>кг</t>
        </is>
      </c>
      <c r="V257" s="374">
        <f>GrossWeightTotal+PalletQtyTotal*25</f>
        <v/>
      </c>
      <c r="W257" s="374">
        <f>GrossWeightTotalR+PalletQtyTotalR*25</f>
        <v/>
      </c>
      <c r="X257" s="43" t="n"/>
      <c r="Y257" s="375" t="n"/>
      <c r="Z257" s="37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2" t="n"/>
      <c r="N258" s="462" t="inlineStr">
        <is>
          <t>Кол-во коробок</t>
        </is>
      </c>
      <c r="O258" s="326" t="n"/>
      <c r="P258" s="326" t="n"/>
      <c r="Q258" s="326" t="n"/>
      <c r="R258" s="326" t="n"/>
      <c r="S258" s="326" t="n"/>
      <c r="T258" s="327" t="n"/>
      <c r="U258" s="43" t="inlineStr">
        <is>
          <t>шт</t>
        </is>
      </c>
      <c r="V258" s="374">
        <f>IFERROR(V23+V32+V40+V46+V56+V62+V67+V73+V83+V90+V98+V104+V109+V117+V122+V128+V133+V139+V147+V152+V159+V164+V169+V174+V180+V186+V194+V199+V205+V211+V217+V222+V228+V232+V239+V252,"0")</f>
        <v/>
      </c>
      <c r="W258" s="374">
        <f>IFERROR(W23+W32+W40+W46+W56+W62+W67+W73+W83+W90+W98+W104+W109+W117+W122+W128+W133+W139+W147+W152+W159+W164+W169+W174+W180+W186+W194+W199+W205+W211+W217+W222+W228+W232+W239+W252,"0")</f>
        <v/>
      </c>
      <c r="X258" s="43" t="n"/>
      <c r="Y258" s="375" t="n"/>
      <c r="Z258" s="375" t="n"/>
    </row>
    <row r="259" ht="14.2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2" t="n"/>
      <c r="N259" s="462" t="inlineStr">
        <is>
          <t>Объем заказа</t>
        </is>
      </c>
      <c r="O259" s="326" t="n"/>
      <c r="P259" s="326" t="n"/>
      <c r="Q259" s="326" t="n"/>
      <c r="R259" s="326" t="n"/>
      <c r="S259" s="326" t="n"/>
      <c r="T259" s="327" t="n"/>
      <c r="U259" s="46" t="inlineStr">
        <is>
          <t>м3</t>
        </is>
      </c>
      <c r="V259" s="43" t="n"/>
      <c r="W259" s="43" t="n"/>
      <c r="X259" s="43">
        <f>IFERROR(X23+X32+X40+X46+X56+X62+X67+X73+X83+X90+X98+X104+X109+X117+X122+X128+X133+X139+X147+X152+X159+X164+X169+X174+X180+X186+X194+X199+X205+X211+X217+X222+X228+X232+X239+X252,"0")</f>
        <v/>
      </c>
      <c r="Y259" s="375" t="n"/>
      <c r="Z259" s="375" t="n"/>
    </row>
    <row r="260" ht="13.5" customHeight="1" thickBot="1"/>
    <row r="261" ht="27" customHeight="1" thickBot="1" thickTop="1">
      <c r="A261" s="47" t="inlineStr">
        <is>
          <t>ТОРГОВАЯ МАРКА</t>
        </is>
      </c>
      <c r="B261" s="163" t="inlineStr">
        <is>
          <t>Ядрена копоть</t>
        </is>
      </c>
      <c r="C261" s="163" t="inlineStr">
        <is>
          <t>Горячая штучка</t>
        </is>
      </c>
      <c r="D261" s="463" t="n"/>
      <c r="E261" s="463" t="n"/>
      <c r="F261" s="463" t="n"/>
      <c r="G261" s="463" t="n"/>
      <c r="H261" s="463" t="n"/>
      <c r="I261" s="463" t="n"/>
      <c r="J261" s="463" t="n"/>
      <c r="K261" s="463" t="n"/>
      <c r="L261" s="463" t="n"/>
      <c r="M261" s="463" t="n"/>
      <c r="N261" s="463" t="n"/>
      <c r="O261" s="463" t="n"/>
      <c r="P261" s="463" t="n"/>
      <c r="Q261" s="463" t="n"/>
      <c r="R261" s="464" t="n"/>
      <c r="S261" s="163" t="inlineStr">
        <is>
          <t>No Name</t>
        </is>
      </c>
      <c r="T261" s="464" t="n"/>
      <c r="U261" s="163" t="inlineStr">
        <is>
          <t>Вязанка</t>
        </is>
      </c>
      <c r="V261" s="463" t="n"/>
      <c r="W261" s="463" t="n"/>
      <c r="X261" s="464" t="n"/>
      <c r="Y261" s="163" t="inlineStr">
        <is>
          <t>Стародворье</t>
        </is>
      </c>
      <c r="Z261" s="463" t="n"/>
      <c r="AA261" s="463" t="n"/>
      <c r="AB261" s="463" t="n"/>
      <c r="AC261" s="464" t="n"/>
      <c r="AD261" s="163" t="inlineStr">
        <is>
          <t>Колбасный стандарт</t>
        </is>
      </c>
      <c r="AE261" s="163" t="inlineStr">
        <is>
          <t>Особый рецепт</t>
        </is>
      </c>
      <c r="AF261" s="464" t="n"/>
      <c r="AG261" s="163" t="inlineStr">
        <is>
          <t>Зареченские</t>
        </is>
      </c>
    </row>
    <row r="262" ht="14.25" customHeight="1" thickTop="1">
      <c r="A262" s="164" t="inlineStr">
        <is>
          <t>СЕРИЯ</t>
        </is>
      </c>
      <c r="B262" s="163" t="inlineStr">
        <is>
          <t>Ядрена копоть</t>
        </is>
      </c>
      <c r="C262" s="163" t="inlineStr">
        <is>
          <t>Наггетсы ГШ</t>
        </is>
      </c>
      <c r="D262" s="163" t="inlineStr">
        <is>
          <t>Grandmeni</t>
        </is>
      </c>
      <c r="E262" s="163" t="inlineStr">
        <is>
          <t>Чебупай</t>
        </is>
      </c>
      <c r="F262" s="163" t="inlineStr">
        <is>
          <t>Бигбули ГШ</t>
        </is>
      </c>
      <c r="G262" s="163" t="inlineStr">
        <is>
          <t>Бульмени вес ГШ</t>
        </is>
      </c>
      <c r="H262" s="163" t="inlineStr">
        <is>
          <t>Бельмеши</t>
        </is>
      </c>
      <c r="I262" s="163" t="inlineStr">
        <is>
          <t>Крылышки ГШ</t>
        </is>
      </c>
      <c r="J262" s="163" t="inlineStr">
        <is>
          <t>Чебупели</t>
        </is>
      </c>
      <c r="K262" s="163" t="inlineStr">
        <is>
          <t>Чебуреки</t>
        </is>
      </c>
      <c r="L262" s="163" t="inlineStr">
        <is>
          <t>Бульмени ГШ</t>
        </is>
      </c>
      <c r="M262" s="163" t="inlineStr">
        <is>
          <t>Чебупицца</t>
        </is>
      </c>
      <c r="N262" s="163" t="inlineStr">
        <is>
          <t>Хотстеры</t>
        </is>
      </c>
      <c r="O262" s="163" t="inlineStr">
        <is>
          <t>Круггетсы</t>
        </is>
      </c>
      <c r="P262" s="163" t="inlineStr">
        <is>
          <t>Пекерсы</t>
        </is>
      </c>
      <c r="Q262" s="163" t="inlineStr">
        <is>
          <t>Супермени</t>
        </is>
      </c>
      <c r="R262" s="163" t="inlineStr">
        <is>
          <t>Чебуманы</t>
        </is>
      </c>
      <c r="S262" s="163" t="inlineStr">
        <is>
          <t>Стародворье ПГП</t>
        </is>
      </c>
      <c r="T262" s="163" t="inlineStr">
        <is>
          <t>No Name ЗПФ</t>
        </is>
      </c>
      <c r="U262" s="163" t="inlineStr">
        <is>
          <t>Няняггетсы Сливушки</t>
        </is>
      </c>
      <c r="V262" s="163" t="inlineStr">
        <is>
          <t>Печеные пельмени</t>
        </is>
      </c>
      <c r="W262" s="163" t="inlineStr">
        <is>
          <t>Вязанка</t>
        </is>
      </c>
      <c r="X262" s="163" t="inlineStr">
        <is>
          <t>Сливушки</t>
        </is>
      </c>
      <c r="Y262" s="163" t="inlineStr">
        <is>
          <t>Стародворье ЗПФ</t>
        </is>
      </c>
      <c r="Z262" s="163" t="inlineStr">
        <is>
          <t>Мясорубская</t>
        </is>
      </c>
      <c r="AA262" s="163" t="inlineStr">
        <is>
          <t>Медвежье ушко</t>
        </is>
      </c>
      <c r="AB262" s="163" t="inlineStr">
        <is>
          <t>Бордо</t>
        </is>
      </c>
      <c r="AC262" s="163" t="inlineStr">
        <is>
          <t>Сочные</t>
        </is>
      </c>
      <c r="AD262" s="163" t="inlineStr">
        <is>
          <t>Владимирский Стандарт ЗПФ</t>
        </is>
      </c>
      <c r="AE262" s="163" t="inlineStr">
        <is>
          <t>Любимая ложка</t>
        </is>
      </c>
      <c r="AF262" s="163" t="inlineStr">
        <is>
          <t>Особая Без свинины</t>
        </is>
      </c>
      <c r="AG262" s="163" t="inlineStr">
        <is>
          <t>Зареченские продукты ПГП</t>
        </is>
      </c>
    </row>
    <row r="263" ht="13.5" customHeight="1" thickBot="1">
      <c r="A263" s="465" t="n"/>
      <c r="B263" s="466" t="n"/>
      <c r="C263" s="466" t="n"/>
      <c r="D263" s="466" t="n"/>
      <c r="E263" s="466" t="n"/>
      <c r="F263" s="466" t="n"/>
      <c r="G263" s="466" t="n"/>
      <c r="H263" s="466" t="n"/>
      <c r="I263" s="466" t="n"/>
      <c r="J263" s="466" t="n"/>
      <c r="K263" s="466" t="n"/>
      <c r="L263" s="466" t="n"/>
      <c r="M263" s="466" t="n"/>
      <c r="N263" s="466" t="n"/>
      <c r="O263" s="466" t="n"/>
      <c r="P263" s="466" t="n"/>
      <c r="Q263" s="466" t="n"/>
      <c r="R263" s="466" t="n"/>
      <c r="S263" s="466" t="n"/>
      <c r="T263" s="466" t="n"/>
      <c r="U263" s="466" t="n"/>
      <c r="V263" s="466" t="n"/>
      <c r="W263" s="466" t="n"/>
      <c r="X263" s="466" t="n"/>
      <c r="Y263" s="466" t="n"/>
      <c r="Z263" s="466" t="n"/>
      <c r="AA263" s="466" t="n"/>
      <c r="AB263" s="466" t="n"/>
      <c r="AC263" s="466" t="n"/>
      <c r="AD263" s="466" t="n"/>
      <c r="AE263" s="466" t="n"/>
      <c r="AF263" s="466" t="n"/>
      <c r="AG263" s="466" t="n"/>
    </row>
    <row r="264" ht="18" customHeight="1" thickBot="1" thickTop="1">
      <c r="A264" s="47" t="inlineStr">
        <is>
          <t>ИТОГО, кг</t>
        </is>
      </c>
      <c r="B264" s="53">
        <f>IFERROR(V22*H22,"0")</f>
        <v/>
      </c>
      <c r="C264" s="53">
        <f>IFERROR(V28*H28,"0")+IFERROR(V29*H29,"0")+IFERROR(V30*H30,"0")+IFERROR(V31*H31,"0")</f>
        <v/>
      </c>
      <c r="D264" s="53">
        <f>IFERROR(V36*H36,"0")+IFERROR(V37*H37,"0")+IFERROR(V38*H38,"0")+IFERROR(V39*H39,"0")</f>
        <v/>
      </c>
      <c r="E264" s="53">
        <f>IFERROR(V44*H44,"0")+IFERROR(V45*H45,"0")</f>
        <v/>
      </c>
      <c r="F264" s="53">
        <f>IFERROR(V50*H50,"0")+IFERROR(V51*H51,"0")+IFERROR(V52*H52,"0")+IFERROR(V53*H53,"0")+IFERROR(V54*H54,"0")+IFERROR(V55*H55,"0")</f>
        <v/>
      </c>
      <c r="G264" s="53">
        <f>IFERROR(V60*H60,"0")+IFERROR(V61*H61,"0")</f>
        <v/>
      </c>
      <c r="H264" s="53">
        <f>IFERROR(V66*H66,"0")</f>
        <v/>
      </c>
      <c r="I264" s="53">
        <f>IFERROR(V71*H71,"0")+IFERROR(V72*H72,"0")</f>
        <v/>
      </c>
      <c r="J264" s="53">
        <f>IFERROR(V77*H77,"0")+IFERROR(V78*H78,"0")+IFERROR(V79*H79,"0")+IFERROR(V80*H80,"0")+IFERROR(V81*H81,"0")+IFERROR(V82*H82,"0")</f>
        <v/>
      </c>
      <c r="K264" s="53">
        <f>IFERROR(V87*H87,"0")+IFERROR(V88*H88,"0")+IFERROR(V89*H89,"0")</f>
        <v/>
      </c>
      <c r="L264" s="53">
        <f>IFERROR(V94*H94,"0")+IFERROR(V95*H95,"0")+IFERROR(V96*H96,"0")+IFERROR(V97*H97,"0")</f>
        <v/>
      </c>
      <c r="M264" s="53">
        <f>IFERROR(V102*H102,"0")+IFERROR(V103*H103,"0")</f>
        <v/>
      </c>
      <c r="N264" s="53">
        <f>IFERROR(V108*H108,"0")</f>
        <v/>
      </c>
      <c r="O264" s="53">
        <f>IFERROR(V113*H113,"0")+IFERROR(V114*H114,"0")+IFERROR(V115*H115,"0")+IFERROR(V116*H116,"0")</f>
        <v/>
      </c>
      <c r="P264" s="53">
        <f>IFERROR(V121*H121,"0")</f>
        <v/>
      </c>
      <c r="Q264" s="53">
        <f>IFERROR(V126*H126,"0")+IFERROR(V127*H127,"0")</f>
        <v/>
      </c>
      <c r="R264" s="53">
        <f>IFERROR(V132*H132,"0")</f>
        <v/>
      </c>
      <c r="S264" s="53">
        <f>IFERROR(V138*H138,"0")</f>
        <v/>
      </c>
      <c r="T264" s="53">
        <f>IFERROR(V143*H143,"0")+IFERROR(V144*H144,"0")+IFERROR(V145*H145,"0")+IFERROR(V146*H146,"0")+IFERROR(V150*H150,"0")+IFERROR(V151*H151,"0")</f>
        <v/>
      </c>
      <c r="U264" s="53">
        <f>IFERROR(V157*H157,"0")+IFERROR(V158*H158,"0")</f>
        <v/>
      </c>
      <c r="V264" s="53">
        <f>IFERROR(V163*H163,"0")</f>
        <v/>
      </c>
      <c r="W264" s="53">
        <f>IFERROR(V168*H168,"0")</f>
        <v/>
      </c>
      <c r="X264" s="53">
        <f>IFERROR(V173*H173,"0")</f>
        <v/>
      </c>
      <c r="Y264" s="53">
        <f>IFERROR(V179*H179,"0")</f>
        <v/>
      </c>
      <c r="Z264" s="53">
        <f>IFERROR(V184*H184,"0")+IFERROR(V185*H185,"0")</f>
        <v/>
      </c>
      <c r="AA264" s="53">
        <f>IFERROR(V190*H190,"0")+IFERROR(V191*H191,"0")+IFERROR(V192*H192,"0")+IFERROR(V193*H193,"0")</f>
        <v/>
      </c>
      <c r="AB264" s="53">
        <f>IFERROR(V198*H198,"0")</f>
        <v/>
      </c>
      <c r="AC264" s="53">
        <f>IFERROR(V203*H203,"0")+IFERROR(V204*H204,"0")</f>
        <v/>
      </c>
      <c r="AD264" s="53">
        <f>IFERROR(V210*H210,"0")</f>
        <v/>
      </c>
      <c r="AE264" s="53">
        <f>IFERROR(V216*H216,"0")</f>
        <v/>
      </c>
      <c r="AF264" s="53">
        <f>IFERROR(V221*H221,"0")</f>
        <v/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/>
      </c>
    </row>
    <row r="265" ht="13.5" customHeight="1" thickTop="1">
      <c r="C265" s="1" t="n"/>
    </row>
    <row r="266" ht="19.5" customHeight="1">
      <c r="A266" s="71" t="inlineStr">
        <is>
          <t>ЗПФ, кг</t>
        </is>
      </c>
      <c r="B266" s="71" t="inlineStr">
        <is>
          <t xml:space="preserve">ПГП, кг </t>
        </is>
      </c>
      <c r="C266" s="71" t="inlineStr">
        <is>
          <t>КИЗ, кг</t>
        </is>
      </c>
    </row>
    <row r="267">
      <c r="A267" s="72">
        <f>SUMPRODUCT(--(BA:BA="ЗПФ"),--(U:U="кор"),H:H,W:W)+SUMPRODUCT(--(BA:BA="ЗПФ"),--(U:U="кг"),W:W)</f>
        <v/>
      </c>
      <c r="B267" s="73">
        <f>SUMPRODUCT(--(BA:BA="ПГП"),--(U:U="кор"),H:H,W:W)+SUMPRODUCT(--(BA:BA="ПГП"),--(U:U="кг"),W:W)</f>
        <v/>
      </c>
      <c r="C267" s="73">
        <f>SUMPRODUCT(--(BA:BA="КИЗ"),--(U:U="кор"),H:H,W:W)+SUMPRODUCT(--(BA:BA="КИЗ"),--(U:U="кг"),W:W)</f>
        <v/>
      </c>
    </row>
    <row r="2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dVc+P1SJh3jAwAOc0Cwiw==" formatRows="1" sort="0" spinCount="100000" hashValue="/haygoTpGhwQailv9Dw2Ej4H2369Ojr9dzK7o4/0Oeu36B6nsj/D21UU474umxfFZ+xLtd5chQwb8Y9wJ1d/b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8"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A59:X59"/>
    <mergeCell ref="R6:S9"/>
    <mergeCell ref="N36:R36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230:X230"/>
    <mergeCell ref="A152:M153"/>
    <mergeCell ref="C261:R261"/>
    <mergeCell ref="D236:E236"/>
    <mergeCell ref="D55:E55"/>
    <mergeCell ref="D30:E30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U261:X261"/>
    <mergeCell ref="D210:E210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I17:I18"/>
    <mergeCell ref="N212:T212"/>
    <mergeCell ref="A106:X106"/>
    <mergeCell ref="T12:U12"/>
    <mergeCell ref="D72:E72"/>
    <mergeCell ref="N122:T122"/>
    <mergeCell ref="N239:T239"/>
    <mergeCell ref="D235:E235"/>
    <mergeCell ref="A254:M259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A5:C5"/>
    <mergeCell ref="A174:M175"/>
    <mergeCell ref="W262:W263"/>
    <mergeCell ref="A205:M206"/>
    <mergeCell ref="N71:R71"/>
    <mergeCell ref="D179:E179"/>
    <mergeCell ref="N244:R244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N231:R231"/>
    <mergeCell ref="D168:E168"/>
    <mergeCell ref="D9:E9"/>
    <mergeCell ref="F9:G9"/>
    <mergeCell ref="A176:X176"/>
    <mergeCell ref="A64:X64"/>
    <mergeCell ref="D38:E38"/>
    <mergeCell ref="A107:X107"/>
    <mergeCell ref="N253:T253"/>
    <mergeCell ref="A178:X178"/>
    <mergeCell ref="N240:T240"/>
    <mergeCell ref="N150:R150"/>
    <mergeCell ref="D96:E96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T5:U5"/>
    <mergeCell ref="D190:E190"/>
    <mergeCell ref="U17:U18"/>
    <mergeCell ref="D246:E246"/>
    <mergeCell ref="N90:T90"/>
    <mergeCell ref="A136:X136"/>
    <mergeCell ref="A21:X21"/>
    <mergeCell ref="D248:E248"/>
    <mergeCell ref="N83:T83"/>
    <mergeCell ref="N254:T254"/>
    <mergeCell ref="T6:U9"/>
    <mergeCell ref="N77:R77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D7:L7"/>
    <mergeCell ref="N121:R121"/>
    <mergeCell ref="N115:R115"/>
    <mergeCell ref="D61:E61"/>
    <mergeCell ref="N238:R238"/>
    <mergeCell ref="A139:M140"/>
    <mergeCell ref="A46:M47"/>
    <mergeCell ref="N179:R179"/>
    <mergeCell ref="A147:M148"/>
    <mergeCell ref="N44:R44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D80:E80"/>
    <mergeCell ref="N66:R66"/>
    <mergeCell ref="N53:R53"/>
    <mergeCell ref="N222:T222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J262:J263"/>
    <mergeCell ref="L262:L263"/>
    <mergeCell ref="A117:M118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R262:R263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N235:R235"/>
    <mergeCell ref="N257:T257"/>
    <mergeCell ref="D163:E163"/>
    <mergeCell ref="N185:R185"/>
    <mergeCell ref="A188:X18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A62:M63"/>
    <mergeCell ref="N23:T23"/>
    <mergeCell ref="A48:X48"/>
    <mergeCell ref="N194:T194"/>
    <mergeCell ref="N181:T181"/>
    <mergeCell ref="A142:X142"/>
    <mergeCell ref="D54:E54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247:R247"/>
    <mergeCell ref="N38:R38"/>
    <mergeCell ref="D184:E184"/>
    <mergeCell ref="N232:T232"/>
    <mergeCell ref="I262:I263"/>
    <mergeCell ref="N249:R249"/>
    <mergeCell ref="N169:T169"/>
    <mergeCell ref="D121:E121"/>
    <mergeCell ref="A130:X130"/>
    <mergeCell ref="D192:E192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VIPutlQ8eJlqpcamSsl8g==" formatRows="1" sort="0" spinCount="100000" hashValue="szO9sI4T2b3Zyrv29E9Lh1HbpGsm5d1vhjXugj12gqx58evwY7h8lv9+1ND/YzYk5zgSXghmFzFl/5XIxWuT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2023-12-27T10:25:34Z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