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FDB3F5D-4EA3-4AF4-B4B1-B3F2544A2E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X488" i="1"/>
  <c r="W488" i="1"/>
  <c r="Y487" i="1"/>
  <c r="X487" i="1"/>
  <c r="O487" i="1"/>
  <c r="X486" i="1"/>
  <c r="Y486" i="1" s="1"/>
  <c r="O486" i="1"/>
  <c r="Y485" i="1"/>
  <c r="X485" i="1"/>
  <c r="X489" i="1" s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X469" i="1" s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X436" i="1" s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Y431" i="1" s="1"/>
  <c r="X424" i="1"/>
  <c r="O424" i="1"/>
  <c r="W422" i="1"/>
  <c r="X421" i="1"/>
  <c r="W421" i="1"/>
  <c r="Y420" i="1"/>
  <c r="X420" i="1"/>
  <c r="O420" i="1"/>
  <c r="X419" i="1"/>
  <c r="T547" i="1" s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Y382" i="1"/>
  <c r="X382" i="1"/>
  <c r="O382" i="1"/>
  <c r="X381" i="1"/>
  <c r="S547" i="1" s="1"/>
  <c r="O381" i="1"/>
  <c r="W377" i="1"/>
  <c r="W376" i="1"/>
  <c r="X375" i="1"/>
  <c r="X376" i="1" s="1"/>
  <c r="O375" i="1"/>
  <c r="W373" i="1"/>
  <c r="W372" i="1"/>
  <c r="X371" i="1"/>
  <c r="Y371" i="1" s="1"/>
  <c r="O371" i="1"/>
  <c r="Y370" i="1"/>
  <c r="X370" i="1"/>
  <c r="O370" i="1"/>
  <c r="X369" i="1"/>
  <c r="Y369" i="1" s="1"/>
  <c r="O369" i="1"/>
  <c r="Y368" i="1"/>
  <c r="X368" i="1"/>
  <c r="X372" i="1" s="1"/>
  <c r="O368" i="1"/>
  <c r="W366" i="1"/>
  <c r="W365" i="1"/>
  <c r="Y364" i="1"/>
  <c r="X364" i="1"/>
  <c r="O364" i="1"/>
  <c r="X363" i="1"/>
  <c r="X366" i="1" s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Y356" i="1"/>
  <c r="X356" i="1"/>
  <c r="O356" i="1"/>
  <c r="X355" i="1"/>
  <c r="R547" i="1" s="1"/>
  <c r="O355" i="1"/>
  <c r="W352" i="1"/>
  <c r="W351" i="1"/>
  <c r="X350" i="1"/>
  <c r="X351" i="1" s="1"/>
  <c r="O350" i="1"/>
  <c r="W348" i="1"/>
  <c r="W347" i="1"/>
  <c r="X346" i="1"/>
  <c r="Y346" i="1" s="1"/>
  <c r="O346" i="1"/>
  <c r="Y345" i="1"/>
  <c r="Y347" i="1" s="1"/>
  <c r="X345" i="1"/>
  <c r="X347" i="1" s="1"/>
  <c r="O345" i="1"/>
  <c r="W343" i="1"/>
  <c r="W342" i="1"/>
  <c r="Y341" i="1"/>
  <c r="X341" i="1"/>
  <c r="O341" i="1"/>
  <c r="X340" i="1"/>
  <c r="Y340" i="1" s="1"/>
  <c r="O340" i="1"/>
  <c r="Y339" i="1"/>
  <c r="Y342" i="1" s="1"/>
  <c r="X339" i="1"/>
  <c r="X343" i="1" s="1"/>
  <c r="O339" i="1"/>
  <c r="W337" i="1"/>
  <c r="W336" i="1"/>
  <c r="Y335" i="1"/>
  <c r="X335" i="1"/>
  <c r="O335" i="1"/>
  <c r="X334" i="1"/>
  <c r="Y334" i="1" s="1"/>
  <c r="O334" i="1"/>
  <c r="Y333" i="1"/>
  <c r="X333" i="1"/>
  <c r="O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Q547" i="1" s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Y313" i="1"/>
  <c r="X313" i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Y302" i="1"/>
  <c r="Y304" i="1" s="1"/>
  <c r="X302" i="1"/>
  <c r="X304" i="1" s="1"/>
  <c r="O302" i="1"/>
  <c r="W300" i="1"/>
  <c r="W299" i="1"/>
  <c r="Y298" i="1"/>
  <c r="X298" i="1"/>
  <c r="O298" i="1"/>
  <c r="X297" i="1"/>
  <c r="Y297" i="1" s="1"/>
  <c r="O297" i="1"/>
  <c r="Y296" i="1"/>
  <c r="X296" i="1"/>
  <c r="O296" i="1"/>
  <c r="X295" i="1"/>
  <c r="Y295" i="1" s="1"/>
  <c r="O295" i="1"/>
  <c r="Y294" i="1"/>
  <c r="X294" i="1"/>
  <c r="O294" i="1"/>
  <c r="X293" i="1"/>
  <c r="Y293" i="1" s="1"/>
  <c r="O293" i="1"/>
  <c r="Y292" i="1"/>
  <c r="Y299" i="1" s="1"/>
  <c r="X292" i="1"/>
  <c r="O292" i="1"/>
  <c r="W289" i="1"/>
  <c r="W288" i="1"/>
  <c r="Y287" i="1"/>
  <c r="X287" i="1"/>
  <c r="O287" i="1"/>
  <c r="X286" i="1"/>
  <c r="X289" i="1" s="1"/>
  <c r="O286" i="1"/>
  <c r="W284" i="1"/>
  <c r="W283" i="1"/>
  <c r="X282" i="1"/>
  <c r="Y282" i="1" s="1"/>
  <c r="O282" i="1"/>
  <c r="Y281" i="1"/>
  <c r="X281" i="1"/>
  <c r="Y280" i="1"/>
  <c r="Y283" i="1" s="1"/>
  <c r="X280" i="1"/>
  <c r="X283" i="1" s="1"/>
  <c r="W278" i="1"/>
  <c r="W277" i="1"/>
  <c r="X276" i="1"/>
  <c r="Y276" i="1" s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Y205" i="1" s="1"/>
  <c r="X201" i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Y198" i="1" s="1"/>
  <c r="X181" i="1"/>
  <c r="X199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X179" i="1" s="1"/>
  <c r="O174" i="1"/>
  <c r="W172" i="1"/>
  <c r="W171" i="1"/>
  <c r="X170" i="1"/>
  <c r="Y170" i="1" s="1"/>
  <c r="O170" i="1"/>
  <c r="Y169" i="1"/>
  <c r="Y171" i="1" s="1"/>
  <c r="X169" i="1"/>
  <c r="X171" i="1" s="1"/>
  <c r="O169" i="1"/>
  <c r="W167" i="1"/>
  <c r="W166" i="1"/>
  <c r="Y165" i="1"/>
  <c r="X165" i="1"/>
  <c r="O165" i="1"/>
  <c r="X164" i="1"/>
  <c r="I547" i="1" s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H547" i="1" s="1"/>
  <c r="O151" i="1"/>
  <c r="W148" i="1"/>
  <c r="W147" i="1"/>
  <c r="X146" i="1"/>
  <c r="Y146" i="1" s="1"/>
  <c r="O146" i="1"/>
  <c r="Y145" i="1"/>
  <c r="X145" i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3" i="1" s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7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7" i="1" s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X35" i="1" s="1"/>
  <c r="O27" i="1"/>
  <c r="W25" i="1"/>
  <c r="W537" i="1" s="1"/>
  <c r="W24" i="1"/>
  <c r="Y23" i="1"/>
  <c r="X23" i="1"/>
  <c r="O23" i="1"/>
  <c r="X22" i="1"/>
  <c r="H10" i="1"/>
  <c r="A9" i="1"/>
  <c r="A10" i="1" s="1"/>
  <c r="D7" i="1"/>
  <c r="P6" i="1"/>
  <c r="O2" i="1"/>
  <c r="Y34" i="1" l="1"/>
  <c r="F9" i="1"/>
  <c r="J9" i="1"/>
  <c r="F10" i="1"/>
  <c r="X539" i="1"/>
  <c r="X538" i="1"/>
  <c r="B547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J547" i="1"/>
  <c r="X216" i="1"/>
  <c r="Y209" i="1"/>
  <c r="Y215" i="1" s="1"/>
  <c r="X230" i="1"/>
  <c r="X249" i="1"/>
  <c r="X252" i="1"/>
  <c r="Y251" i="1"/>
  <c r="Y252" i="1" s="1"/>
  <c r="X253" i="1"/>
  <c r="X260" i="1"/>
  <c r="Y255" i="1"/>
  <c r="Y259" i="1" s="1"/>
  <c r="X259" i="1"/>
  <c r="X271" i="1"/>
  <c r="Y372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X205" i="1"/>
  <c r="X215" i="1"/>
  <c r="X221" i="1"/>
  <c r="X231" i="1"/>
  <c r="Y224" i="1"/>
  <c r="Y230" i="1" s="1"/>
  <c r="X272" i="1"/>
  <c r="X277" i="1"/>
  <c r="L547" i="1"/>
  <c r="X248" i="1"/>
  <c r="X27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P547" i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N547" i="1"/>
  <c r="V547" i="1"/>
  <c r="X453" i="1"/>
  <c r="X537" i="1" l="1"/>
  <c r="Y542" i="1"/>
  <c r="X541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<sst xmlns="http://schemas.openxmlformats.org/spreadsheetml/2006/main" count="2296" uniqueCount="750">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</sst>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F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45</v>
      </c>
      <c r="X52" s="371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21.296296296296294</v>
      </c>
      <c r="X53" s="372">
        <f>IFERROR(X51/H51,"0")+IFERROR(X52/H52,"0")</f>
        <v>22</v>
      </c>
      <c r="Y53" s="372">
        <f>IFERROR(IF(Y51="",0,Y51),"0")+IFERROR(IF(Y52="",0,Y52),"0")</f>
        <v>0.23676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95</v>
      </c>
      <c r="X54" s="372">
        <f>IFERROR(SUM(X51:X52),"0")</f>
        <v>99.9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80</v>
      </c>
      <c r="X67" s="371">
        <f t="shared" si="2"/>
        <v>89.6</v>
      </c>
      <c r="Y67" s="36">
        <f t="shared" si="3"/>
        <v>0.17399999999999999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100</v>
      </c>
      <c r="X69" s="371">
        <f t="shared" si="2"/>
        <v>108</v>
      </c>
      <c r="Y69" s="36">
        <f t="shared" si="3"/>
        <v>0.21749999999999997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30</v>
      </c>
      <c r="X70" s="371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32</v>
      </c>
      <c r="X80" s="371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225</v>
      </c>
      <c r="X84" s="371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79.080687830687822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1.0005500000000001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467</v>
      </c>
      <c r="X87" s="372">
        <f>IFERROR(SUM(X65:X85),"0")</f>
        <v>488.2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24.5</v>
      </c>
      <c r="X102" s="371">
        <f t="shared" si="5"/>
        <v>25.2</v>
      </c>
      <c r="Y102" s="36">
        <f>IFERROR(IF(X102=0,"",ROUNDUP(X102/H102,0)*0.00753),"")</f>
        <v>6.7769999999999997E-2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8.75</v>
      </c>
      <c r="X103" s="372">
        <f>IFERROR(X96/H96,"0")+IFERROR(X97/H97,"0")+IFERROR(X98/H98,"0")+IFERROR(X99/H99,"0")+IFERROR(X100/H100,"0")+IFERROR(X101/H101,"0")+IFERROR(X102/H102,"0")</f>
        <v>9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6.7769999999999997E-2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24.5</v>
      </c>
      <c r="X104" s="372">
        <f>IFERROR(SUM(X96:X102),"0")</f>
        <v>25.2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30</v>
      </c>
      <c r="X110" s="371">
        <f t="shared" si="6"/>
        <v>33.6</v>
      </c>
      <c r="Y110" s="36">
        <f>IFERROR(IF(X110=0,"",ROUNDUP(X110/H110,0)*0.02175),"")</f>
        <v>8.6999999999999994E-2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30.654761904761905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32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0.29783999999999999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104.5</v>
      </c>
      <c r="X121" s="372">
        <f>IFERROR(SUM(X106:X119),"0")</f>
        <v>110.76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9.9</v>
      </c>
      <c r="X128" s="371">
        <f t="shared" si="7"/>
        <v>9.9</v>
      </c>
      <c r="Y128" s="36">
        <f>IFERROR(IF(X128=0,"",ROUNDUP(X128/H128,0)*0.00753),"")</f>
        <v>3.7650000000000003E-2</v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10.952380952380953</v>
      </c>
      <c r="X130" s="372">
        <f>IFERROR(X123/H123,"0")+IFERROR(X124/H124,"0")+IFERROR(X125/H125,"0")+IFERROR(X126/H126,"0")+IFERROR(X127/H127,"0")+IFERROR(X128/H128,"0")+IFERROR(X129/H129,"0")</f>
        <v>11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0.16815000000000002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59.9</v>
      </c>
      <c r="X131" s="372">
        <f>IFERROR(SUM(X123:X129),"0")</f>
        <v>60.300000000000004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100</v>
      </c>
      <c r="X134" s="371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11.904761904761905</v>
      </c>
      <c r="X139" s="372">
        <f>IFERROR(X134/H134,"0")+IFERROR(X135/H135,"0")+IFERROR(X136/H136,"0")+IFERROR(X137/H137,"0")+IFERROR(X138/H138,"0")</f>
        <v>12</v>
      </c>
      <c r="Y139" s="372">
        <f>IFERROR(IF(Y134="",0,Y134),"0")+IFERROR(IF(Y135="",0,Y135),"0")+IFERROR(IF(Y136="",0,Y136),"0")+IFERROR(IF(Y137="",0,Y137),"0")+IFERROR(IF(Y138="",0,Y138),"0")</f>
        <v>0.26100000000000001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100</v>
      </c>
      <c r="X140" s="372">
        <f>IFERROR(SUM(X134:X138),"0")</f>
        <v>100.80000000000001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20</v>
      </c>
      <c r="X152" s="371">
        <f t="shared" si="8"/>
        <v>21</v>
      </c>
      <c r="Y152" s="36">
        <f>IFERROR(IF(X152=0,"",ROUNDUP(X152/H152,0)*0.00753),"")</f>
        <v>3.7650000000000003E-2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100</v>
      </c>
      <c r="X153" s="371">
        <f t="shared" si="8"/>
        <v>100.80000000000001</v>
      </c>
      <c r="Y153" s="36">
        <f>IFERROR(IF(X153=0,"",ROUNDUP(X153/H153,0)*0.00753),"")</f>
        <v>0.18071999999999999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70</v>
      </c>
      <c r="X154" s="371">
        <f t="shared" si="8"/>
        <v>71.400000000000006</v>
      </c>
      <c r="Y154" s="36">
        <f>IFERROR(IF(X154=0,"",ROUNDUP(X154/H154,0)*0.00502),"")</f>
        <v>0.17068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70</v>
      </c>
      <c r="X156" s="371">
        <f t="shared" si="8"/>
        <v>71.400000000000006</v>
      </c>
      <c r="Y156" s="36">
        <f>IFERROR(IF(X156=0,"",ROUNDUP(X156/H156,0)*0.00502),"")</f>
        <v>0.17068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70</v>
      </c>
      <c r="X157" s="371">
        <f t="shared" si="8"/>
        <v>71.400000000000006</v>
      </c>
      <c r="Y157" s="36">
        <f>IFERROR(IF(X157=0,"",ROUNDUP(X157/H157,0)*0.00502),"")</f>
        <v>0.17068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140.47619047619048</v>
      </c>
      <c r="X160" s="372">
        <f>IFERROR(X151/H151,"0")+IFERROR(X152/H152,"0")+IFERROR(X153/H153,"0")+IFERROR(X154/H154,"0")+IFERROR(X155/H155,"0")+IFERROR(X156/H156,"0")+IFERROR(X157/H157,"0")+IFERROR(X158/H158,"0")+IFERROR(X159/H159,"0")</f>
        <v>143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0.82077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380</v>
      </c>
      <c r="X161" s="372">
        <f>IFERROR(SUM(X151:X159),"0")</f>
        <v>386.4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100</v>
      </c>
      <c r="X174" s="37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120</v>
      </c>
      <c r="X175" s="37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50</v>
      </c>
      <c r="X177" s="371">
        <f>IFERROR(IF(W177="",0,CEILING((W177/$H177),1)*$H177),"")</f>
        <v>54</v>
      </c>
      <c r="Y177" s="36">
        <f>IFERROR(IF(X177=0,"",ROUNDUP(X177/H177,0)*0.00937),"")</f>
        <v>9.3700000000000006E-2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50</v>
      </c>
      <c r="X178" s="372">
        <f>IFERROR(X174/H174,"0")+IFERROR(X175/H175,"0")+IFERROR(X176/H176,"0")+IFERROR(X177/H177,"0")</f>
        <v>52</v>
      </c>
      <c r="Y178" s="372">
        <f>IFERROR(IF(Y174="",0,Y174),"0")+IFERROR(IF(Y175="",0,Y175),"0")+IFERROR(IF(Y176="",0,Y176),"0")+IFERROR(IF(Y177="",0,Y177),"0")</f>
        <v>0.48724000000000001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270</v>
      </c>
      <c r="X179" s="372">
        <f>IFERROR(SUM(X174:X177),"0")</f>
        <v>280.8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100</v>
      </c>
      <c r="X186" s="371">
        <f t="shared" si="9"/>
        <v>104.39999999999999</v>
      </c>
      <c r="Y186" s="36">
        <f>IFERROR(IF(X186=0,"",ROUNDUP(X186/H186,0)*0.02175),"")</f>
        <v>0.26100000000000001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240</v>
      </c>
      <c r="X187" s="371">
        <f t="shared" si="9"/>
        <v>240</v>
      </c>
      <c r="Y187" s="36">
        <f>IFERROR(IF(X187=0,"",ROUNDUP(X187/H187,0)*0.00753),"")</f>
        <v>0.753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120</v>
      </c>
      <c r="X189" s="371">
        <f t="shared" si="9"/>
        <v>120</v>
      </c>
      <c r="Y189" s="36">
        <f>IFERROR(IF(X189=0,"",ROUNDUP(X189/H189,0)*0.00753),"")</f>
        <v>0.3765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280</v>
      </c>
      <c r="X191" s="371">
        <f t="shared" si="9"/>
        <v>280.8</v>
      </c>
      <c r="Y191" s="36">
        <f t="shared" ref="Y191:Y197" si="10">IFERROR(IF(X191=0,"",ROUNDUP(X191/H191,0)*0.00753),"")</f>
        <v>0.88101000000000007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280</v>
      </c>
      <c r="X193" s="371">
        <f t="shared" si="9"/>
        <v>280.8</v>
      </c>
      <c r="Y193" s="36">
        <f t="shared" si="10"/>
        <v>0.88101000000000007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80</v>
      </c>
      <c r="X196" s="371">
        <f t="shared" si="9"/>
        <v>81.599999999999994</v>
      </c>
      <c r="Y196" s="36">
        <f t="shared" si="10"/>
        <v>0.25602000000000003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200</v>
      </c>
      <c r="X197" s="371">
        <f t="shared" si="9"/>
        <v>201.6</v>
      </c>
      <c r="Y197" s="36">
        <f t="shared" si="10"/>
        <v>0.63251999999999997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511.49425287356325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514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4.0410599999999999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1300</v>
      </c>
      <c r="X199" s="372">
        <f>IFERROR(SUM(X181:X197),"0")</f>
        <v>1309.1999999999998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40</v>
      </c>
      <c r="X204" s="37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30</v>
      </c>
      <c r="X205" s="372">
        <f>IFERROR(X201/H201,"0")+IFERROR(X202/H202,"0")+IFERROR(X203/H203,"0")+IFERROR(X204/H204,"0")</f>
        <v>31</v>
      </c>
      <c r="Y205" s="372">
        <f>IFERROR(IF(Y201="",0,Y201),"0")+IFERROR(IF(Y202="",0,Y202),"0")+IFERROR(IF(Y203="",0,Y203),"0")+IFERROR(IF(Y204="",0,Y204),"0")</f>
        <v>0.23343000000000003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72</v>
      </c>
      <c r="X206" s="372">
        <f>IFERROR(SUM(X201:X204),"0")</f>
        <v>74.400000000000006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36</v>
      </c>
      <c r="X214" s="371">
        <f t="shared" si="11"/>
        <v>36</v>
      </c>
      <c r="Y214" s="36">
        <f>IFERROR(IF(X214=0,"",ROUNDUP(X214/H214,0)*0.00937),"")</f>
        <v>8.4330000000000002E-2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9</v>
      </c>
      <c r="X215" s="372">
        <f>IFERROR(X209/H209,"0")+IFERROR(X210/H210,"0")+IFERROR(X211/H211,"0")+IFERROR(X212/H212,"0")+IFERROR(X213/H213,"0")+IFERROR(X214/H214,"0")</f>
        <v>9</v>
      </c>
      <c r="Y215" s="372">
        <f>IFERROR(IF(Y209="",0,Y209),"0")+IFERROR(IF(Y210="",0,Y210),"0")+IFERROR(IF(Y211="",0,Y211),"0")+IFERROR(IF(Y212="",0,Y212),"0")+IFERROR(IF(Y213="",0,Y213),"0")+IFERROR(IF(Y214="",0,Y214),"0")</f>
        <v>8.4330000000000002E-2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36</v>
      </c>
      <c r="X216" s="372">
        <f>IFERROR(SUM(X209:X214),"0")</f>
        <v>36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70</v>
      </c>
      <c r="X218" s="371">
        <f>IFERROR(IF(W218="",0,CEILING((W218/$H218),1)*$H218),"")</f>
        <v>71.400000000000006</v>
      </c>
      <c r="Y218" s="36">
        <f>IFERROR(IF(X218=0,"",ROUNDUP(X218/H218,0)*0.00502),"")</f>
        <v>0.17068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33.333333333333329</v>
      </c>
      <c r="X220" s="372">
        <f>IFERROR(X218/H218,"0")+IFERROR(X219/H219,"0")</f>
        <v>34</v>
      </c>
      <c r="Y220" s="372">
        <f>IFERROR(IF(Y218="",0,Y218),"0")+IFERROR(IF(Y219="",0,Y219),"0")</f>
        <v>0.17068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70</v>
      </c>
      <c r="X221" s="372">
        <f>IFERROR(SUM(X218:X219),"0")</f>
        <v>71.400000000000006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20</v>
      </c>
      <c r="X229" s="371">
        <f t="shared" si="12"/>
        <v>20</v>
      </c>
      <c r="Y229" s="36">
        <f>IFERROR(IF(X229=0,"",ROUNDUP(X229/H229,0)*0.00937),"")</f>
        <v>4.6850000000000003E-2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8</v>
      </c>
      <c r="X230" s="372">
        <f>IFERROR(X224/H224,"0")+IFERROR(X225/H225,"0")+IFERROR(X226/H226,"0")+IFERROR(X227/H227,"0")+IFERROR(X228/H228,"0")+IFERROR(X229/H229,"0")</f>
        <v>8</v>
      </c>
      <c r="Y230" s="372">
        <f>IFERROR(IF(Y224="",0,Y224),"0")+IFERROR(IF(Y225="",0,Y225),"0")+IFERROR(IF(Y226="",0,Y226),"0")+IFERROR(IF(Y227="",0,Y227),"0")+IFERROR(IF(Y228="",0,Y228),"0")+IFERROR(IF(Y229="",0,Y229),"0")</f>
        <v>7.4959999999999999E-2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32</v>
      </c>
      <c r="X231" s="372">
        <f>IFERROR(SUM(X224:X229),"0")</f>
        <v>32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16.5</v>
      </c>
      <c r="X269" s="371">
        <f t="shared" si="15"/>
        <v>17.82</v>
      </c>
      <c r="Y269" s="36">
        <f>IFERROR(IF(X269=0,"",ROUNDUP(X269/H269,0)*0.00753),"")</f>
        <v>6.7769999999999997E-2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16.5</v>
      </c>
      <c r="X270" s="371">
        <f t="shared" si="15"/>
        <v>17.82</v>
      </c>
      <c r="Y270" s="36">
        <f>IFERROR(IF(X270=0,"",ROUNDUP(X270/H270,0)*0.00753),"")</f>
        <v>6.7769999999999997E-2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16.666666666666668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18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0.13553999999999999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33</v>
      </c>
      <c r="X272" s="372">
        <f>IFERROR(SUM(X262:X270),"0")</f>
        <v>35.64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200</v>
      </c>
      <c r="X275" s="371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29.212454212454212</v>
      </c>
      <c r="X277" s="372">
        <f>IFERROR(X274/H274,"0")+IFERROR(X275/H275,"0")+IFERROR(X276/H276,"0")</f>
        <v>30</v>
      </c>
      <c r="Y277" s="372">
        <f>IFERROR(IF(Y274="",0,Y274),"0")+IFERROR(IF(Y275="",0,Y275),"0")+IFERROR(IF(Y276="",0,Y276),"0")</f>
        <v>0.65249999999999997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230</v>
      </c>
      <c r="X278" s="372">
        <f>IFERROR(SUM(X274:X276),"0")</f>
        <v>236.39999999999998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105</v>
      </c>
      <c r="X313" s="371">
        <f>IFERROR(IF(W313="",0,CEILING((W313/$H313),1)*$H313),"")</f>
        <v>105</v>
      </c>
      <c r="Y313" s="36">
        <f>IFERROR(IF(X313=0,"",ROUNDUP(X313/H313,0)*0.00753),"")</f>
        <v>0.3765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175</v>
      </c>
      <c r="X314" s="37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133.33333333333331</v>
      </c>
      <c r="X315" s="372">
        <f>IFERROR(X312/H312,"0")+IFERROR(X313/H313,"0")+IFERROR(X314/H314,"0")</f>
        <v>134</v>
      </c>
      <c r="Y315" s="372">
        <f>IFERROR(IF(Y312="",0,Y312),"0")+IFERROR(IF(Y313="",0,Y313),"0")+IFERROR(IF(Y314="",0,Y314),"0")</f>
        <v>1.00902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280</v>
      </c>
      <c r="X316" s="372">
        <f>IFERROR(SUM(X312:X314),"0")</f>
        <v>281.39999999999998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15.2</v>
      </c>
      <c r="X318" s="371">
        <f>IFERROR(IF(W318="",0,CEILING((W318/$H318),1)*$H318),"")</f>
        <v>15.959999999999999</v>
      </c>
      <c r="Y318" s="36">
        <f>IFERROR(IF(X318=0,"",ROUNDUP(X318/H318,0)*0.00753),"")</f>
        <v>5.271E-2</v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6.666666666666667</v>
      </c>
      <c r="X319" s="372">
        <f>IFERROR(X318/H318,"0")</f>
        <v>7</v>
      </c>
      <c r="Y319" s="372">
        <f>IFERROR(IF(Y318="",0,Y318),"0")</f>
        <v>5.271E-2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15.2</v>
      </c>
      <c r="X320" s="372">
        <f>IFERROR(SUM(X318:X318),"0")</f>
        <v>15.959999999999999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</v>
      </c>
      <c r="X329" s="371">
        <f t="shared" si="17"/>
        <v>600</v>
      </c>
      <c r="Y329" s="36">
        <f>IFERROR(IF(X329=0,"",ROUNDUP(X329/H329,0)*0.02175),"")</f>
        <v>0.86999999999999988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80</v>
      </c>
      <c r="X330" s="371">
        <f t="shared" si="17"/>
        <v>90</v>
      </c>
      <c r="Y330" s="36">
        <f>IFERROR(IF(X330=0,"",ROUNDUP(X330/H330,0)*0.02175),"")</f>
        <v>0.1305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45.333333333333336</v>
      </c>
      <c r="X336" s="372">
        <f>IFERROR(X328/H328,"0")+IFERROR(X329/H329,"0")+IFERROR(X330/H330,"0")+IFERROR(X331/H331,"0")+IFERROR(X332/H332,"0")+IFERROR(X333/H333,"0")+IFERROR(X334/H334,"0")+IFERROR(X335/H335,"0")</f>
        <v>46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1.0004999999999999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680</v>
      </c>
      <c r="X337" s="372">
        <f>IFERROR(SUM(X328:X335),"0")</f>
        <v>690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600</v>
      </c>
      <c r="X339" s="371">
        <f>IFERROR(IF(W339="",0,CEILING((W339/$H339),1)*$H339),"")</f>
        <v>600</v>
      </c>
      <c r="Y339" s="36">
        <f>IFERROR(IF(X339=0,"",ROUNDUP(X339/H339,0)*0.02175),"")</f>
        <v>0.86999999999999988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12</v>
      </c>
      <c r="X341" s="371">
        <f>IFERROR(IF(W341="",0,CEILING((W341/$H341),1)*$H341),"")</f>
        <v>12</v>
      </c>
      <c r="Y341" s="36">
        <f>IFERROR(IF(X341=0,"",ROUNDUP(X341/H341,0)*0.00937),"")</f>
        <v>2.811E-2</v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43</v>
      </c>
      <c r="X342" s="372">
        <f>IFERROR(X339/H339,"0")+IFERROR(X340/H340,"0")+IFERROR(X341/H341,"0")</f>
        <v>43</v>
      </c>
      <c r="Y342" s="372">
        <f>IFERROR(IF(Y339="",0,Y339),"0")+IFERROR(IF(Y340="",0,Y340),"0")+IFERROR(IF(Y341="",0,Y341),"0")</f>
        <v>0.89810999999999985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612</v>
      </c>
      <c r="X343" s="372">
        <f>IFERROR(SUM(X339:X341),"0")</f>
        <v>612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30</v>
      </c>
      <c r="X346" s="37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3.8461538461538463</v>
      </c>
      <c r="X347" s="372">
        <f>IFERROR(X345/H345,"0")+IFERROR(X346/H346,"0")</f>
        <v>4</v>
      </c>
      <c r="Y347" s="372">
        <f>IFERROR(IF(Y345="",0,Y345),"0")+IFERROR(IF(Y346="",0,Y346),"0")</f>
        <v>8.6999999999999994E-2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30</v>
      </c>
      <c r="X348" s="372">
        <f>IFERROR(SUM(X345:X346),"0")</f>
        <v>31.2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60</v>
      </c>
      <c r="X386" s="371">
        <f t="shared" ref="X386:X398" si="18">IFERROR(IF(W386="",0,CEILING((W386/$H386),1)*$H386),"")</f>
        <v>63</v>
      </c>
      <c r="Y386" s="36">
        <f>IFERROR(IF(X386=0,"",ROUNDUP(X386/H386,0)*0.00753),"")</f>
        <v>0.11295000000000001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35</v>
      </c>
      <c r="X391" s="371">
        <f t="shared" si="18"/>
        <v>35.700000000000003</v>
      </c>
      <c r="Y391" s="36">
        <f t="shared" si="19"/>
        <v>8.5339999999999999E-2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35</v>
      </c>
      <c r="X393" s="371">
        <f t="shared" si="18"/>
        <v>35.700000000000003</v>
      </c>
      <c r="Y393" s="36">
        <f t="shared" si="19"/>
        <v>8.5339999999999999E-2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35</v>
      </c>
      <c r="X397" s="371">
        <f t="shared" si="18"/>
        <v>35.700000000000003</v>
      </c>
      <c r="Y397" s="36">
        <f t="shared" si="19"/>
        <v>8.5339999999999999E-2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76.190476190476176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78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0.45932999999999991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215</v>
      </c>
      <c r="X400" s="372">
        <f>IFERROR(SUM(X386:X398),"0")</f>
        <v>220.5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6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6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5.5</v>
      </c>
      <c r="X414" s="371">
        <f>IFERROR(IF(W414="",0,CEILING((W414/$H414),1)*$H414),"")</f>
        <v>6.6000000000000005</v>
      </c>
      <c r="Y414" s="36">
        <f>IFERROR(IF(X414=0,"",ROUNDUP(X414/H414,0)*0.00627),"")</f>
        <v>3.1350000000000003E-2</v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14.166666666666666</v>
      </c>
      <c r="X415" s="372">
        <f>IFERROR(X412/H412,"0")+IFERROR(X413/H413,"0")+IFERROR(X414/H414,"0")</f>
        <v>15</v>
      </c>
      <c r="Y415" s="372">
        <f>IFERROR(IF(Y412="",0,Y412),"0")+IFERROR(IF(Y413="",0,Y413),"0")+IFERROR(IF(Y414="",0,Y414),"0")</f>
        <v>9.4050000000000009E-2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17.5</v>
      </c>
      <c r="X416" s="372">
        <f>IFERROR(SUM(X412:X414),"0")</f>
        <v>18.600000000000001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50</v>
      </c>
      <c r="X424" s="371">
        <f t="shared" ref="X424:X430" si="20">IFERROR(IF(W424="",0,CEILING((W424/$H424),1)*$H424),"")</f>
        <v>50.400000000000006</v>
      </c>
      <c r="Y424" s="36">
        <f>IFERROR(IF(X424=0,"",ROUNDUP(X424/H424,0)*0.00753),"")</f>
        <v>9.0359999999999996E-2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17.5</v>
      </c>
      <c r="X429" s="371">
        <f t="shared" si="20"/>
        <v>18.900000000000002</v>
      </c>
      <c r="Y429" s="36">
        <f>IFERROR(IF(X429=0,"",ROUNDUP(X429/H429,0)*0.00502),"")</f>
        <v>4.5179999999999998E-2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20.238095238095237</v>
      </c>
      <c r="X431" s="372">
        <f>IFERROR(X424/H424,"0")+IFERROR(X425/H425,"0")+IFERROR(X426/H426,"0")+IFERROR(X427/H427,"0")+IFERROR(X428/H428,"0")+IFERROR(X429/H429,"0")+IFERROR(X430/H430,"0")</f>
        <v>21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0.13553999999999999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67.5</v>
      </c>
      <c r="X432" s="372">
        <f>IFERROR(SUM(X424:X430),"0")</f>
        <v>69.300000000000011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3</v>
      </c>
      <c r="X434" s="371">
        <f>IFERROR(IF(W434="",0,CEILING((W434/$H434),1)*$H434),"")</f>
        <v>3.5999999999999996</v>
      </c>
      <c r="Y434" s="36">
        <f>IFERROR(IF(X434=0,"",ROUNDUP(X434/H434,0)*0.00627),"")</f>
        <v>1.881E-2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3</v>
      </c>
      <c r="X437" s="372">
        <f>IFERROR(SUM(X434:X435),"0")</f>
        <v>3.5999999999999996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7.5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2.5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7.5</v>
      </c>
      <c r="X445" s="372">
        <f>IFERROR(SUM(X443:X443),"0")</f>
        <v>9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60</v>
      </c>
      <c r="X461" s="371">
        <f t="shared" si="21"/>
        <v>63.36</v>
      </c>
      <c r="Y461" s="36">
        <f t="shared" si="22"/>
        <v>0.14352000000000001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54</v>
      </c>
      <c r="X467" s="371">
        <f t="shared" si="21"/>
        <v>54</v>
      </c>
      <c r="Y467" s="36">
        <f>IFERROR(IF(X467=0,"",ROUNDUP(X467/H467,0)*0.00937),"")</f>
        <v>0.14055000000000001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26.363636363636363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27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0.28407000000000004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114</v>
      </c>
      <c r="X469" s="372">
        <f>IFERROR(SUM(X457:X467),"0")</f>
        <v>117.36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50</v>
      </c>
      <c r="X471" s="371">
        <f>IFERROR(IF(W471="",0,CEILING((W471/$H471),1)*$H471),"")</f>
        <v>52.800000000000004</v>
      </c>
      <c r="Y471" s="36">
        <f>IFERROR(IF(X471=0,"",ROUNDUP(X471/H471,0)*0.01196),"")</f>
        <v>0.1196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9.4696969696969688</v>
      </c>
      <c r="X473" s="372">
        <f>IFERROR(X471/H471,"0")+IFERROR(X472/H472,"0")</f>
        <v>10</v>
      </c>
      <c r="Y473" s="372">
        <f>IFERROR(IF(Y471="",0,Y471),"0")+IFERROR(IF(Y472="",0,Y472),"0")</f>
        <v>0.1196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50</v>
      </c>
      <c r="X474" s="372">
        <f>IFERROR(SUM(X471:X472),"0")</f>
        <v>52.800000000000004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50</v>
      </c>
      <c r="X476" s="371">
        <f t="shared" ref="X476:X481" si="23"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60</v>
      </c>
      <c r="X477" s="371">
        <f t="shared" si="23"/>
        <v>63.36</v>
      </c>
      <c r="Y477" s="36">
        <f>IFERROR(IF(X477=0,"",ROUNDUP(X477/H477,0)*0.01196),"")</f>
        <v>0.14352000000000001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100</v>
      </c>
      <c r="X478" s="371">
        <f t="shared" si="23"/>
        <v>100.32000000000001</v>
      </c>
      <c r="Y478" s="36">
        <f>IFERROR(IF(X478=0,"",ROUNDUP(X478/H478,0)*0.01196),"")</f>
        <v>0.22724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18</v>
      </c>
      <c r="X481" s="371">
        <f t="shared" si="23"/>
        <v>18</v>
      </c>
      <c r="Y481" s="36">
        <f>IFERROR(IF(X481=0,"",ROUNDUP(X481/H481,0)*0.00937),"")</f>
        <v>4.6850000000000003E-2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44.772727272727266</v>
      </c>
      <c r="X482" s="372">
        <f>IFERROR(X476/H476,"0")+IFERROR(X477/H477,"0")+IFERROR(X478/H478,"0")+IFERROR(X479/H479,"0")+IFERROR(X480/H480,"0")+IFERROR(X481/H481,"0")</f>
        <v>46</v>
      </c>
      <c r="Y482" s="372">
        <f>IFERROR(IF(Y476="",0,Y476),"0")+IFERROR(IF(Y477="",0,Y477),"0")+IFERROR(IF(Y478="",0,Y478),"0")+IFERROR(IF(Y479="",0,Y479),"0")+IFERROR(IF(Y480="",0,Y480),"0")+IFERROR(IF(Y481="",0,Y481),"0")</f>
        <v>0.53720999999999997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228</v>
      </c>
      <c r="X483" s="372">
        <f>IFERROR(SUM(X476:X481),"0")</f>
        <v>234.48000000000002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400</v>
      </c>
      <c r="X523" s="371">
        <f>IFERROR(IF(W523="",0,CEILING((W523/$H523),1)*$H523),"")</f>
        <v>405.59999999999997</v>
      </c>
      <c r="Y523" s="36">
        <f>IFERROR(IF(X523=0,"",ROUNDUP(X523/H523,0)*0.02175),"")</f>
        <v>1.131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51.282051282051285</v>
      </c>
      <c r="X528" s="372">
        <f>IFERROR(X523/H523,"0")+IFERROR(X524/H524,"0")+IFERROR(X525/H525,"0")+IFERROR(X526/H526,"0")+IFERROR(X527/H527,"0")</f>
        <v>52</v>
      </c>
      <c r="Y528" s="372">
        <f>IFERROR(IF(Y523="",0,Y523),"0")+IFERROR(IF(Y524="",0,Y524),"0")+IFERROR(IF(Y525="",0,Y525),"0")+IFERROR(IF(Y526="",0,Y526),"0")+IFERROR(IF(Y527="",0,Y527),"0")</f>
        <v>1.131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400</v>
      </c>
      <c r="X529" s="372">
        <f>IFERROR(SUM(X523:X527),"0")</f>
        <v>405.59999999999997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5993.6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6109.2000000000007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6418.9147865927198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6542.4739999999974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13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6743.9147865927198</v>
      </c>
      <c r="X540" s="372">
        <f>GrossWeightTotalR+PalletQtyTotalR*25</f>
        <v>6867.4739999999974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1470.4846236139338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1495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14.578339999999999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99.9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684.45999999999992</v>
      </c>
      <c r="F547" s="46">
        <f>IFERROR(X134*1,"0")+IFERROR(X135*1,"0")+IFERROR(X136*1,"0")+IFERROR(X137*1,"0")+IFERROR(X138*1,"0")</f>
        <v>100.80000000000001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386.4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1664.3999999999996</v>
      </c>
      <c r="J547" s="46">
        <f>IFERROR(X209*1,"0")+IFERROR(X210*1,"0")+IFERROR(X211*1,"0")+IFERROR(X212*1,"0")+IFERROR(X213*1,"0")+IFERROR(X214*1,"0")+IFERROR(X218*1,"0")+IFERROR(X219*1,"0")</f>
        <v>107.4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272.03999999999996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272.03999999999996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297.35999999999996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1333.2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239.1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81.900000000000006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404.64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405.59999999999997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