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F262E90-4A92-4FE5-8EC0-07E98140A8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303" i="1" s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Y298" i="1" s="1"/>
  <c r="X278" i="1"/>
  <c r="X298" i="1" s="1"/>
  <c r="W276" i="1"/>
  <c r="W275" i="1"/>
  <c r="Y274" i="1"/>
  <c r="X274" i="1"/>
  <c r="O274" i="1"/>
  <c r="Y273" i="1"/>
  <c r="X273" i="1"/>
  <c r="Y272" i="1"/>
  <c r="X272" i="1"/>
  <c r="X275" i="1" s="1"/>
  <c r="O272" i="1"/>
  <c r="Y271" i="1"/>
  <c r="Y275" i="1" s="1"/>
  <c r="X271" i="1"/>
  <c r="X276" i="1" s="1"/>
  <c r="W269" i="1"/>
  <c r="Y268" i="1"/>
  <c r="W268" i="1"/>
  <c r="Y267" i="1"/>
  <c r="X267" i="1"/>
  <c r="Y266" i="1"/>
  <c r="X266" i="1"/>
  <c r="X269" i="1" s="1"/>
  <c r="W264" i="1"/>
  <c r="X263" i="1"/>
  <c r="W263" i="1"/>
  <c r="Y262" i="1"/>
  <c r="Y263" i="1" s="1"/>
  <c r="X262" i="1"/>
  <c r="X264" i="1" s="1"/>
  <c r="W259" i="1"/>
  <c r="Y258" i="1"/>
  <c r="W258" i="1"/>
  <c r="Y257" i="1"/>
  <c r="X257" i="1"/>
  <c r="Y256" i="1"/>
  <c r="X256" i="1"/>
  <c r="Y255" i="1"/>
  <c r="X255" i="1"/>
  <c r="X259" i="1" s="1"/>
  <c r="W251" i="1"/>
  <c r="X250" i="1"/>
  <c r="W250" i="1"/>
  <c r="Y249" i="1"/>
  <c r="Y250" i="1" s="1"/>
  <c r="X249" i="1"/>
  <c r="X251" i="1" s="1"/>
  <c r="O249" i="1"/>
  <c r="W246" i="1"/>
  <c r="X245" i="1"/>
  <c r="W245" i="1"/>
  <c r="Y244" i="1"/>
  <c r="Y245" i="1" s="1"/>
  <c r="X244" i="1"/>
  <c r="X246" i="1" s="1"/>
  <c r="O244" i="1"/>
  <c r="W240" i="1"/>
  <c r="X239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Y233" i="1" s="1"/>
  <c r="X231" i="1"/>
  <c r="X233" i="1" s="1"/>
  <c r="O231" i="1"/>
  <c r="W228" i="1"/>
  <c r="Y227" i="1"/>
  <c r="W227" i="1"/>
  <c r="Y226" i="1"/>
  <c r="X226" i="1"/>
  <c r="X228" i="1" s="1"/>
  <c r="O226" i="1"/>
  <c r="W223" i="1"/>
  <c r="W222" i="1"/>
  <c r="Y221" i="1"/>
  <c r="X221" i="1"/>
  <c r="O221" i="1"/>
  <c r="Y220" i="1"/>
  <c r="X220" i="1"/>
  <c r="O220" i="1"/>
  <c r="Y219" i="1"/>
  <c r="X219" i="1"/>
  <c r="X223" i="1" s="1"/>
  <c r="O219" i="1"/>
  <c r="Y218" i="1"/>
  <c r="Y222" i="1" s="1"/>
  <c r="X218" i="1"/>
  <c r="X222" i="1" s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Y214" i="1" s="1"/>
  <c r="X208" i="1"/>
  <c r="X214" i="1" s="1"/>
  <c r="O208" i="1"/>
  <c r="W205" i="1"/>
  <c r="W204" i="1"/>
  <c r="Y203" i="1"/>
  <c r="X203" i="1"/>
  <c r="O203" i="1"/>
  <c r="Y202" i="1"/>
  <c r="Y204" i="1" s="1"/>
  <c r="X202" i="1"/>
  <c r="O202" i="1"/>
  <c r="Y201" i="1"/>
  <c r="X201" i="1"/>
  <c r="X205" i="1" s="1"/>
  <c r="O201" i="1"/>
  <c r="W198" i="1"/>
  <c r="W197" i="1"/>
  <c r="Y196" i="1"/>
  <c r="X196" i="1"/>
  <c r="X198" i="1" s="1"/>
  <c r="O196" i="1"/>
  <c r="Y195" i="1"/>
  <c r="Y197" i="1" s="1"/>
  <c r="X195" i="1"/>
  <c r="X197" i="1" s="1"/>
  <c r="O195" i="1"/>
  <c r="W191" i="1"/>
  <c r="X190" i="1"/>
  <c r="W190" i="1"/>
  <c r="Y189" i="1"/>
  <c r="Y190" i="1" s="1"/>
  <c r="X189" i="1"/>
  <c r="X191" i="1" s="1"/>
  <c r="O189" i="1"/>
  <c r="W186" i="1"/>
  <c r="X185" i="1"/>
  <c r="W185" i="1"/>
  <c r="Y184" i="1"/>
  <c r="Y185" i="1" s="1"/>
  <c r="X184" i="1"/>
  <c r="X186" i="1" s="1"/>
  <c r="O184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X174" i="1"/>
  <c r="Y173" i="1"/>
  <c r="Y175" i="1" s="1"/>
  <c r="X173" i="1"/>
  <c r="X176" i="1" s="1"/>
  <c r="W169" i="1"/>
  <c r="W168" i="1"/>
  <c r="Y167" i="1"/>
  <c r="X167" i="1"/>
  <c r="X169" i="1" s="1"/>
  <c r="O167" i="1"/>
  <c r="Y166" i="1"/>
  <c r="Y168" i="1" s="1"/>
  <c r="X166" i="1"/>
  <c r="X168" i="1" s="1"/>
  <c r="O166" i="1"/>
  <c r="W164" i="1"/>
  <c r="W163" i="1"/>
  <c r="Y162" i="1"/>
  <c r="X162" i="1"/>
  <c r="Y161" i="1"/>
  <c r="X161" i="1"/>
  <c r="O161" i="1"/>
  <c r="Y160" i="1"/>
  <c r="X160" i="1"/>
  <c r="Y159" i="1"/>
  <c r="Y163" i="1" s="1"/>
  <c r="X159" i="1"/>
  <c r="X163" i="1" s="1"/>
  <c r="W156" i="1"/>
  <c r="X155" i="1"/>
  <c r="W155" i="1"/>
  <c r="Y154" i="1"/>
  <c r="Y155" i="1" s="1"/>
  <c r="X154" i="1"/>
  <c r="X156" i="1" s="1"/>
  <c r="O154" i="1"/>
  <c r="W151" i="1"/>
  <c r="X150" i="1"/>
  <c r="W150" i="1"/>
  <c r="Y149" i="1"/>
  <c r="Y150" i="1" s="1"/>
  <c r="X149" i="1"/>
  <c r="X151" i="1" s="1"/>
  <c r="W147" i="1"/>
  <c r="Y146" i="1"/>
  <c r="W146" i="1"/>
  <c r="Y145" i="1"/>
  <c r="X145" i="1"/>
  <c r="X147" i="1" s="1"/>
  <c r="O145" i="1"/>
  <c r="W141" i="1"/>
  <c r="Y140" i="1"/>
  <c r="W140" i="1"/>
  <c r="Y139" i="1"/>
  <c r="X139" i="1"/>
  <c r="X141" i="1" s="1"/>
  <c r="O139" i="1"/>
  <c r="W136" i="1"/>
  <c r="W135" i="1"/>
  <c r="Y134" i="1"/>
  <c r="X134" i="1"/>
  <c r="X136" i="1" s="1"/>
  <c r="O134" i="1"/>
  <c r="Y133" i="1"/>
  <c r="Y135" i="1" s="1"/>
  <c r="X133" i="1"/>
  <c r="X135" i="1" s="1"/>
  <c r="O133" i="1"/>
  <c r="W130" i="1"/>
  <c r="X129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Y124" i="1" s="1"/>
  <c r="X120" i="1"/>
  <c r="X124" i="1" s="1"/>
  <c r="O120" i="1"/>
  <c r="W117" i="1"/>
  <c r="Y116" i="1"/>
  <c r="W116" i="1"/>
  <c r="Y115" i="1"/>
  <c r="X115" i="1"/>
  <c r="X117" i="1" s="1"/>
  <c r="O115" i="1"/>
  <c r="W112" i="1"/>
  <c r="W111" i="1"/>
  <c r="Y110" i="1"/>
  <c r="X110" i="1"/>
  <c r="O110" i="1"/>
  <c r="Y109" i="1"/>
  <c r="X109" i="1"/>
  <c r="O109" i="1"/>
  <c r="Y108" i="1"/>
  <c r="X108" i="1"/>
  <c r="X112" i="1" s="1"/>
  <c r="O108" i="1"/>
  <c r="Y107" i="1"/>
  <c r="Y111" i="1" s="1"/>
  <c r="X107" i="1"/>
  <c r="X111" i="1" s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X103" i="1" s="1"/>
  <c r="O99" i="1"/>
  <c r="Y98" i="1"/>
  <c r="Y103" i="1" s="1"/>
  <c r="X98" i="1"/>
  <c r="X104" i="1" s="1"/>
  <c r="O98" i="1"/>
  <c r="W95" i="1"/>
  <c r="W94" i="1"/>
  <c r="Y93" i="1"/>
  <c r="X93" i="1"/>
  <c r="O93" i="1"/>
  <c r="Y92" i="1"/>
  <c r="X92" i="1"/>
  <c r="X94" i="1" s="1"/>
  <c r="O92" i="1"/>
  <c r="Y91" i="1"/>
  <c r="Y94" i="1" s="1"/>
  <c r="X91" i="1"/>
  <c r="X95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Y87" i="1" s="1"/>
  <c r="X81" i="1"/>
  <c r="X87" i="1" s="1"/>
  <c r="O81" i="1"/>
  <c r="W78" i="1"/>
  <c r="W77" i="1"/>
  <c r="Y76" i="1"/>
  <c r="X76" i="1"/>
  <c r="O76" i="1"/>
  <c r="Y75" i="1"/>
  <c r="Y77" i="1" s="1"/>
  <c r="X75" i="1"/>
  <c r="O75" i="1"/>
  <c r="Y74" i="1"/>
  <c r="X74" i="1"/>
  <c r="X78" i="1" s="1"/>
  <c r="O74" i="1"/>
  <c r="W71" i="1"/>
  <c r="Y70" i="1"/>
  <c r="W70" i="1"/>
  <c r="Y69" i="1"/>
  <c r="X69" i="1"/>
  <c r="X71" i="1" s="1"/>
  <c r="O69" i="1"/>
  <c r="W66" i="1"/>
  <c r="W65" i="1"/>
  <c r="Y64" i="1"/>
  <c r="X64" i="1"/>
  <c r="X66" i="1" s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X50" i="1" s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Y40" i="1" s="1"/>
  <c r="X38" i="1"/>
  <c r="O38" i="1"/>
  <c r="Y37" i="1"/>
  <c r="X37" i="1"/>
  <c r="Y36" i="1"/>
  <c r="X36" i="1"/>
  <c r="X41" i="1" s="1"/>
  <c r="O36" i="1"/>
  <c r="W33" i="1"/>
  <c r="W32" i="1"/>
  <c r="W30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X32" i="1" s="1"/>
  <c r="O28" i="1"/>
  <c r="W24" i="1"/>
  <c r="W300" i="1" s="1"/>
  <c r="X23" i="1"/>
  <c r="W23" i="1"/>
  <c r="Y22" i="1"/>
  <c r="Y23" i="1" s="1"/>
  <c r="Y305" i="1" s="1"/>
  <c r="X22" i="1"/>
  <c r="X302" i="1" s="1"/>
  <c r="O22" i="1"/>
  <c r="H10" i="1"/>
  <c r="F10" i="1"/>
  <c r="J9" i="1"/>
  <c r="F9" i="1"/>
  <c r="A9" i="1"/>
  <c r="A10" i="1" s="1"/>
  <c r="D7" i="1"/>
  <c r="P6" i="1"/>
  <c r="O2" i="1"/>
  <c r="H9" i="1" l="1"/>
  <c r="X24" i="1"/>
  <c r="X40" i="1"/>
  <c r="X304" i="1" s="1"/>
  <c r="X60" i="1"/>
  <c r="X70" i="1"/>
  <c r="X77" i="1"/>
  <c r="X88" i="1"/>
  <c r="X116" i="1"/>
  <c r="X125" i="1"/>
  <c r="X140" i="1"/>
  <c r="X146" i="1"/>
  <c r="X164" i="1"/>
  <c r="X204" i="1"/>
  <c r="X215" i="1"/>
  <c r="X227" i="1"/>
  <c r="X234" i="1"/>
  <c r="X258" i="1"/>
  <c r="X268" i="1"/>
  <c r="X299" i="1"/>
  <c r="X301" i="1"/>
  <c r="X303" i="1" s="1"/>
  <c r="A313" i="1" l="1"/>
  <c r="X300" i="1"/>
  <c r="C313" i="1" l="1"/>
  <c r="B313" i="1"/>
</calcChain>
</file>

<file path=xl/sharedStrings.xml><?xml version="1.0" encoding="utf-8"?>
<sst xmlns="http://schemas.openxmlformats.org/spreadsheetml/2006/main" count="1132" uniqueCount="426">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</sst>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3"/>
  <sheetViews>
    <sheetView showGridLines="0" tabSelected="1" topLeftCell="A290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81" t="s">
        <v>0</v>
      </c>
      <c r="E1" s="282"/>
      <c r="F1" s="282"/>
      <c r="G1" s="12" t="s">
        <v>1</v>
      </c>
      <c r="H1" s="281" t="s">
        <v>2</v>
      </c>
      <c r="I1" s="282"/>
      <c r="J1" s="282"/>
      <c r="K1" s="282"/>
      <c r="L1" s="282"/>
      <c r="M1" s="282"/>
      <c r="N1" s="282"/>
      <c r="O1" s="282"/>
      <c r="P1" s="282"/>
      <c r="Q1" s="401" t="s">
        <v>3</v>
      </c>
      <c r="R1" s="282"/>
      <c r="S1" s="28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97" t="s">
        <v>8</v>
      </c>
      <c r="B5" s="227"/>
      <c r="C5" s="228"/>
      <c r="D5" s="229"/>
      <c r="E5" s="231"/>
      <c r="F5" s="380" t="s">
        <v>9</v>
      </c>
      <c r="G5" s="228"/>
      <c r="H5" s="229"/>
      <c r="I5" s="230"/>
      <c r="J5" s="230"/>
      <c r="K5" s="230"/>
      <c r="L5" s="231"/>
      <c r="M5" s="62"/>
      <c r="O5" s="24" t="s">
        <v>10</v>
      </c>
      <c r="P5" s="399">
        <v>45422</v>
      </c>
      <c r="Q5" s="303"/>
      <c r="S5" s="335" t="s">
        <v>11</v>
      </c>
      <c r="T5" s="242"/>
      <c r="U5" s="338" t="s">
        <v>12</v>
      </c>
      <c r="V5" s="303"/>
      <c r="AA5" s="51"/>
      <c r="AB5" s="51"/>
      <c r="AC5" s="51"/>
    </row>
    <row r="6" spans="1:30" s="192" customFormat="1" ht="24" customHeight="1" x14ac:dyDescent="0.2">
      <c r="A6" s="297" t="s">
        <v>13</v>
      </c>
      <c r="B6" s="227"/>
      <c r="C6" s="228"/>
      <c r="D6" s="371" t="s">
        <v>14</v>
      </c>
      <c r="E6" s="372"/>
      <c r="F6" s="372"/>
      <c r="G6" s="372"/>
      <c r="H6" s="372"/>
      <c r="I6" s="372"/>
      <c r="J6" s="372"/>
      <c r="K6" s="372"/>
      <c r="L6" s="303"/>
      <c r="M6" s="63"/>
      <c r="O6" s="24" t="s">
        <v>15</v>
      </c>
      <c r="P6" s="214" t="str">
        <f>IF(P5=0," ",CHOOSE(WEEKDAY(P5,2),"Понедельник","Вторник","Среда","Четверг","Пятница","Суббота","Воскресенье"))</f>
        <v>Пятница</v>
      </c>
      <c r="Q6" s="201"/>
      <c r="S6" s="241" t="s">
        <v>16</v>
      </c>
      <c r="T6" s="242"/>
      <c r="U6" s="364" t="s">
        <v>17</v>
      </c>
      <c r="V6" s="251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13"/>
      <c r="M7" s="64"/>
      <c r="O7" s="24"/>
      <c r="P7" s="42"/>
      <c r="Q7" s="42"/>
      <c r="S7" s="204"/>
      <c r="T7" s="242"/>
      <c r="U7" s="365"/>
      <c r="V7" s="366"/>
      <c r="AA7" s="51"/>
      <c r="AB7" s="51"/>
      <c r="AC7" s="51"/>
    </row>
    <row r="8" spans="1:30" s="192" customFormat="1" ht="25.5" customHeight="1" x14ac:dyDescent="0.2">
      <c r="A8" s="403" t="s">
        <v>18</v>
      </c>
      <c r="B8" s="212"/>
      <c r="C8" s="213"/>
      <c r="D8" s="274" t="s">
        <v>19</v>
      </c>
      <c r="E8" s="275"/>
      <c r="F8" s="275"/>
      <c r="G8" s="275"/>
      <c r="H8" s="275"/>
      <c r="I8" s="275"/>
      <c r="J8" s="275"/>
      <c r="K8" s="275"/>
      <c r="L8" s="276"/>
      <c r="M8" s="65"/>
      <c r="O8" s="24" t="s">
        <v>20</v>
      </c>
      <c r="P8" s="312">
        <v>0.33333333333333331</v>
      </c>
      <c r="Q8" s="313"/>
      <c r="S8" s="204"/>
      <c r="T8" s="242"/>
      <c r="U8" s="365"/>
      <c r="V8" s="366"/>
      <c r="AA8" s="51"/>
      <c r="AB8" s="51"/>
      <c r="AC8" s="51"/>
    </row>
    <row r="9" spans="1:30" s="192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307"/>
      <c r="E9" s="209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193"/>
      <c r="O9" s="26" t="s">
        <v>21</v>
      </c>
      <c r="P9" s="299"/>
      <c r="Q9" s="300"/>
      <c r="S9" s="204"/>
      <c r="T9" s="242"/>
      <c r="U9" s="367"/>
      <c r="V9" s="368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307"/>
      <c r="E10" s="209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58" t="str">
        <f>IFERROR(VLOOKUP($D$10,Proxy,2,FALSE),"")</f>
        <v/>
      </c>
      <c r="I10" s="204"/>
      <c r="J10" s="204"/>
      <c r="K10" s="204"/>
      <c r="L10" s="204"/>
      <c r="M10" s="191"/>
      <c r="O10" s="26" t="s">
        <v>22</v>
      </c>
      <c r="P10" s="341"/>
      <c r="Q10" s="342"/>
      <c r="T10" s="24" t="s">
        <v>23</v>
      </c>
      <c r="U10" s="250" t="s">
        <v>24</v>
      </c>
      <c r="V10" s="251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2"/>
      <c r="Q11" s="303"/>
      <c r="T11" s="24" t="s">
        <v>27</v>
      </c>
      <c r="U11" s="334" t="s">
        <v>28</v>
      </c>
      <c r="V11" s="30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78" t="s">
        <v>29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8"/>
      <c r="M12" s="66"/>
      <c r="O12" s="24" t="s">
        <v>30</v>
      </c>
      <c r="P12" s="312"/>
      <c r="Q12" s="313"/>
      <c r="R12" s="23"/>
      <c r="T12" s="24"/>
      <c r="U12" s="282"/>
      <c r="V12" s="204"/>
      <c r="AA12" s="51"/>
      <c r="AB12" s="51"/>
      <c r="AC12" s="51"/>
    </row>
    <row r="13" spans="1:30" s="192" customFormat="1" ht="23.25" customHeight="1" x14ac:dyDescent="0.2">
      <c r="A13" s="378" t="s">
        <v>31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8"/>
      <c r="M13" s="66"/>
      <c r="N13" s="26"/>
      <c r="O13" s="26" t="s">
        <v>32</v>
      </c>
      <c r="P13" s="334"/>
      <c r="Q13" s="30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78" t="s">
        <v>33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8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5" t="s">
        <v>34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8"/>
      <c r="M15" s="67"/>
      <c r="O15" s="293" t="s">
        <v>35</v>
      </c>
      <c r="P15" s="282"/>
      <c r="Q15" s="282"/>
      <c r="R15" s="282"/>
      <c r="S15" s="28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4"/>
      <c r="P16" s="294"/>
      <c r="Q16" s="294"/>
      <c r="R16" s="294"/>
      <c r="S16" s="294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9" t="s">
        <v>36</v>
      </c>
      <c r="B17" s="239" t="s">
        <v>37</v>
      </c>
      <c r="C17" s="306" t="s">
        <v>38</v>
      </c>
      <c r="D17" s="239" t="s">
        <v>39</v>
      </c>
      <c r="E17" s="255"/>
      <c r="F17" s="239" t="s">
        <v>40</v>
      </c>
      <c r="G17" s="239" t="s">
        <v>41</v>
      </c>
      <c r="H17" s="239" t="s">
        <v>42</v>
      </c>
      <c r="I17" s="239" t="s">
        <v>43</v>
      </c>
      <c r="J17" s="239" t="s">
        <v>44</v>
      </c>
      <c r="K17" s="239" t="s">
        <v>45</v>
      </c>
      <c r="L17" s="239" t="s">
        <v>46</v>
      </c>
      <c r="M17" s="239" t="s">
        <v>47</v>
      </c>
      <c r="N17" s="239" t="s">
        <v>48</v>
      </c>
      <c r="O17" s="239" t="s">
        <v>49</v>
      </c>
      <c r="P17" s="254"/>
      <c r="Q17" s="254"/>
      <c r="R17" s="254"/>
      <c r="S17" s="255"/>
      <c r="T17" s="394" t="s">
        <v>50</v>
      </c>
      <c r="U17" s="228"/>
      <c r="V17" s="239" t="s">
        <v>51</v>
      </c>
      <c r="W17" s="239" t="s">
        <v>52</v>
      </c>
      <c r="X17" s="407" t="s">
        <v>53</v>
      </c>
      <c r="Y17" s="239" t="s">
        <v>54</v>
      </c>
      <c r="Z17" s="263" t="s">
        <v>55</v>
      </c>
      <c r="AA17" s="263" t="s">
        <v>56</v>
      </c>
      <c r="AB17" s="263" t="s">
        <v>57</v>
      </c>
      <c r="AC17" s="264"/>
      <c r="AD17" s="265"/>
      <c r="AE17" s="272"/>
      <c r="BB17" s="393" t="s">
        <v>58</v>
      </c>
    </row>
    <row r="18" spans="1:54" ht="14.25" customHeight="1" x14ac:dyDescent="0.2">
      <c r="A18" s="240"/>
      <c r="B18" s="240"/>
      <c r="C18" s="240"/>
      <c r="D18" s="256"/>
      <c r="E18" s="258"/>
      <c r="F18" s="240"/>
      <c r="G18" s="240"/>
      <c r="H18" s="240"/>
      <c r="I18" s="240"/>
      <c r="J18" s="240"/>
      <c r="K18" s="240"/>
      <c r="L18" s="240"/>
      <c r="M18" s="240"/>
      <c r="N18" s="240"/>
      <c r="O18" s="256"/>
      <c r="P18" s="257"/>
      <c r="Q18" s="257"/>
      <c r="R18" s="257"/>
      <c r="S18" s="258"/>
      <c r="T18" s="190" t="s">
        <v>59</v>
      </c>
      <c r="U18" s="190" t="s">
        <v>60</v>
      </c>
      <c r="V18" s="240"/>
      <c r="W18" s="240"/>
      <c r="X18" s="408"/>
      <c r="Y18" s="240"/>
      <c r="Z18" s="351"/>
      <c r="AA18" s="351"/>
      <c r="AB18" s="266"/>
      <c r="AC18" s="267"/>
      <c r="AD18" s="268"/>
      <c r="AE18" s="273"/>
      <c r="BB18" s="204"/>
    </row>
    <row r="19" spans="1:54" ht="27.75" customHeight="1" x14ac:dyDescent="0.2">
      <c r="A19" s="278" t="s">
        <v>61</v>
      </c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48"/>
      <c r="AA19" s="48"/>
    </row>
    <row r="20" spans="1:54" ht="16.5" customHeight="1" x14ac:dyDescent="0.25">
      <c r="A20" s="205" t="s">
        <v>61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9"/>
      <c r="AA20" s="189"/>
    </row>
    <row r="21" spans="1:54" ht="14.25" customHeight="1" x14ac:dyDescent="0.25">
      <c r="A21" s="203" t="s">
        <v>62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8"/>
      <c r="AA21" s="188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2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16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17"/>
      <c r="O23" s="211" t="s">
        <v>68</v>
      </c>
      <c r="P23" s="212"/>
      <c r="Q23" s="212"/>
      <c r="R23" s="212"/>
      <c r="S23" s="212"/>
      <c r="T23" s="212"/>
      <c r="U23" s="213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17"/>
      <c r="O24" s="211" t="s">
        <v>68</v>
      </c>
      <c r="P24" s="212"/>
      <c r="Q24" s="212"/>
      <c r="R24" s="212"/>
      <c r="S24" s="212"/>
      <c r="T24" s="212"/>
      <c r="U24" s="213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customHeight="1" x14ac:dyDescent="0.2">
      <c r="A25" s="278" t="s">
        <v>70</v>
      </c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48"/>
      <c r="AA25" s="48"/>
    </row>
    <row r="26" spans="1:54" ht="16.5" customHeight="1" x14ac:dyDescent="0.25">
      <c r="A26" s="205" t="s">
        <v>71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9"/>
      <c r="AA26" s="189"/>
    </row>
    <row r="27" spans="1:54" ht="14.25" customHeight="1" x14ac:dyDescent="0.25">
      <c r="A27" s="203" t="s">
        <v>72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8"/>
      <c r="AA27" s="188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2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2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2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67</v>
      </c>
      <c r="W30" s="195">
        <v>100</v>
      </c>
      <c r="X30" s="196">
        <f>IFERROR(IF(W30="","",W30),"")</f>
        <v>100</v>
      </c>
      <c r="Y30" s="36">
        <f>IFERROR(IF(W30="","",W30*0.00936),"")</f>
        <v>0.93600000000000005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2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6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17"/>
      <c r="O32" s="211" t="s">
        <v>68</v>
      </c>
      <c r="P32" s="212"/>
      <c r="Q32" s="212"/>
      <c r="R32" s="212"/>
      <c r="S32" s="212"/>
      <c r="T32" s="212"/>
      <c r="U32" s="213"/>
      <c r="V32" s="37" t="s">
        <v>67</v>
      </c>
      <c r="W32" s="197">
        <f>IFERROR(SUM(W28:W31),"0")</f>
        <v>100</v>
      </c>
      <c r="X32" s="197">
        <f>IFERROR(SUM(X28:X31),"0")</f>
        <v>100</v>
      </c>
      <c r="Y32" s="197">
        <f>IFERROR(IF(Y28="",0,Y28),"0")+IFERROR(IF(Y29="",0,Y29),"0")+IFERROR(IF(Y30="",0,Y30),"0")+IFERROR(IF(Y31="",0,Y31),"0")</f>
        <v>0.93600000000000005</v>
      </c>
      <c r="Z32" s="198"/>
      <c r="AA32" s="198"/>
    </row>
    <row r="33" spans="1:54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17"/>
      <c r="O33" s="211" t="s">
        <v>68</v>
      </c>
      <c r="P33" s="212"/>
      <c r="Q33" s="212"/>
      <c r="R33" s="212"/>
      <c r="S33" s="212"/>
      <c r="T33" s="212"/>
      <c r="U33" s="213"/>
      <c r="V33" s="37" t="s">
        <v>69</v>
      </c>
      <c r="W33" s="197">
        <f>IFERROR(SUMPRODUCT(W28:W31*H28:H31),"0")</f>
        <v>150</v>
      </c>
      <c r="X33" s="197">
        <f>IFERROR(SUMPRODUCT(X28:X31*H28:H31),"0")</f>
        <v>150</v>
      </c>
      <c r="Y33" s="37"/>
      <c r="Z33" s="198"/>
      <c r="AA33" s="198"/>
    </row>
    <row r="34" spans="1:54" ht="16.5" customHeight="1" x14ac:dyDescent="0.25">
      <c r="A34" s="205" t="s">
        <v>83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9"/>
      <c r="AA34" s="189"/>
    </row>
    <row r="35" spans="1:54" ht="14.25" customHeight="1" x14ac:dyDescent="0.25">
      <c r="A35" s="203" t="s">
        <v>62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8"/>
      <c r="AA35" s="188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2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2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4" t="s">
        <v>88</v>
      </c>
      <c r="P37" s="200"/>
      <c r="Q37" s="200"/>
      <c r="R37" s="200"/>
      <c r="S37" s="201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2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2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67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16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17"/>
      <c r="O40" s="211" t="s">
        <v>68</v>
      </c>
      <c r="P40" s="212"/>
      <c r="Q40" s="212"/>
      <c r="R40" s="212"/>
      <c r="S40" s="212"/>
      <c r="T40" s="212"/>
      <c r="U40" s="213"/>
      <c r="V40" s="37" t="s">
        <v>67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54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17"/>
      <c r="O41" s="211" t="s">
        <v>68</v>
      </c>
      <c r="P41" s="212"/>
      <c r="Q41" s="212"/>
      <c r="R41" s="212"/>
      <c r="S41" s="212"/>
      <c r="T41" s="212"/>
      <c r="U41" s="213"/>
      <c r="V41" s="37" t="s">
        <v>69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54" ht="16.5" customHeight="1" x14ac:dyDescent="0.25">
      <c r="A42" s="205" t="s">
        <v>93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9"/>
      <c r="AA42" s="189"/>
    </row>
    <row r="43" spans="1:54" ht="14.25" customHeight="1" x14ac:dyDescent="0.25">
      <c r="A43" s="203" t="s">
        <v>94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8"/>
      <c r="AA43" s="188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2">
        <v>4607111038579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18" t="s">
        <v>98</v>
      </c>
      <c r="P44" s="200"/>
      <c r="Q44" s="200"/>
      <c r="R44" s="200"/>
      <c r="S44" s="201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2">
        <v>4607111038968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4" t="s">
        <v>102</v>
      </c>
      <c r="P45" s="200"/>
      <c r="Q45" s="200"/>
      <c r="R45" s="200"/>
      <c r="S45" s="201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2">
        <v>4607111038951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0"/>
      <c r="Q46" s="200"/>
      <c r="R46" s="200"/>
      <c r="S46" s="201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2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67</v>
      </c>
      <c r="W47" s="195">
        <v>0</v>
      </c>
      <c r="X47" s="196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2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67</v>
      </c>
      <c r="W48" s="195">
        <v>0</v>
      </c>
      <c r="X48" s="196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16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17"/>
      <c r="O49" s="211" t="s">
        <v>68</v>
      </c>
      <c r="P49" s="212"/>
      <c r="Q49" s="212"/>
      <c r="R49" s="212"/>
      <c r="S49" s="212"/>
      <c r="T49" s="212"/>
      <c r="U49" s="213"/>
      <c r="V49" s="37" t="s">
        <v>67</v>
      </c>
      <c r="W49" s="197">
        <f>IFERROR(SUM(W44:W48),"0")</f>
        <v>0</v>
      </c>
      <c r="X49" s="197">
        <f>IFERROR(SUM(X44:X48),"0")</f>
        <v>0</v>
      </c>
      <c r="Y49" s="197">
        <f>IFERROR(IF(Y44="",0,Y44),"0")+IFERROR(IF(Y45="",0,Y45),"0")+IFERROR(IF(Y46="",0,Y46),"0")+IFERROR(IF(Y47="",0,Y47),"0")+IFERROR(IF(Y48="",0,Y48),"0")</f>
        <v>0</v>
      </c>
      <c r="Z49" s="198"/>
      <c r="AA49" s="198"/>
    </row>
    <row r="50" spans="1:54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17"/>
      <c r="O50" s="211" t="s">
        <v>68</v>
      </c>
      <c r="P50" s="212"/>
      <c r="Q50" s="212"/>
      <c r="R50" s="212"/>
      <c r="S50" s="212"/>
      <c r="T50" s="212"/>
      <c r="U50" s="213"/>
      <c r="V50" s="37" t="s">
        <v>69</v>
      </c>
      <c r="W50" s="197">
        <f>IFERROR(SUMPRODUCT(W44:W48*H44:H48),"0")</f>
        <v>0</v>
      </c>
      <c r="X50" s="197">
        <f>IFERROR(SUMPRODUCT(X44:X48*H44:H48),"0")</f>
        <v>0</v>
      </c>
      <c r="Y50" s="37"/>
      <c r="Z50" s="198"/>
      <c r="AA50" s="198"/>
    </row>
    <row r="51" spans="1:54" ht="16.5" customHeight="1" x14ac:dyDescent="0.25">
      <c r="A51" s="205" t="s">
        <v>109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189"/>
      <c r="AA51" s="189"/>
    </row>
    <row r="52" spans="1:54" ht="14.25" customHeight="1" x14ac:dyDescent="0.25">
      <c r="A52" s="203" t="s">
        <v>62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8"/>
      <c r="AA52" s="188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2">
        <v>4607111037190</v>
      </c>
      <c r="E53" s="201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0"/>
      <c r="Q53" s="200"/>
      <c r="R53" s="200"/>
      <c r="S53" s="201"/>
      <c r="T53" s="34"/>
      <c r="U53" s="34"/>
      <c r="V53" s="35" t="s">
        <v>67</v>
      </c>
      <c r="W53" s="195">
        <v>0</v>
      </c>
      <c r="X53" s="196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2">
        <v>4607111037183</v>
      </c>
      <c r="E54" s="201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0"/>
      <c r="Q54" s="200"/>
      <c r="R54" s="200"/>
      <c r="S54" s="201"/>
      <c r="T54" s="34"/>
      <c r="U54" s="34"/>
      <c r="V54" s="35" t="s">
        <v>67</v>
      </c>
      <c r="W54" s="195">
        <v>20</v>
      </c>
      <c r="X54" s="196">
        <f t="shared" si="0"/>
        <v>20</v>
      </c>
      <c r="Y54" s="36">
        <f t="shared" si="1"/>
        <v>0.31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2">
        <v>4607111037091</v>
      </c>
      <c r="E55" s="201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0"/>
      <c r="Q55" s="200"/>
      <c r="R55" s="200"/>
      <c r="S55" s="201"/>
      <c r="T55" s="34"/>
      <c r="U55" s="34"/>
      <c r="V55" s="35" t="s">
        <v>67</v>
      </c>
      <c r="W55" s="195">
        <v>15</v>
      </c>
      <c r="X55" s="196">
        <f t="shared" si="0"/>
        <v>15</v>
      </c>
      <c r="Y55" s="36">
        <f t="shared" si="1"/>
        <v>0.23249999999999998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2">
        <v>4607111036902</v>
      </c>
      <c r="E56" s="201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0"/>
      <c r="Q56" s="200"/>
      <c r="R56" s="200"/>
      <c r="S56" s="201"/>
      <c r="T56" s="34"/>
      <c r="U56" s="34"/>
      <c r="V56" s="35" t="s">
        <v>67</v>
      </c>
      <c r="W56" s="195">
        <v>15</v>
      </c>
      <c r="X56" s="196">
        <f t="shared" si="0"/>
        <v>15</v>
      </c>
      <c r="Y56" s="36">
        <f t="shared" si="1"/>
        <v>0.23249999999999998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2">
        <v>4607111036858</v>
      </c>
      <c r="E57" s="201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0"/>
      <c r="Q57" s="200"/>
      <c r="R57" s="200"/>
      <c r="S57" s="201"/>
      <c r="T57" s="34"/>
      <c r="U57" s="34"/>
      <c r="V57" s="35" t="s">
        <v>67</v>
      </c>
      <c r="W57" s="195">
        <v>10</v>
      </c>
      <c r="X57" s="196">
        <f t="shared" si="0"/>
        <v>10</v>
      </c>
      <c r="Y57" s="36">
        <f t="shared" si="1"/>
        <v>0.155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2">
        <v>4607111036889</v>
      </c>
      <c r="E58" s="201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0"/>
      <c r="Q58" s="200"/>
      <c r="R58" s="200"/>
      <c r="S58" s="201"/>
      <c r="T58" s="34"/>
      <c r="U58" s="34"/>
      <c r="V58" s="35" t="s">
        <v>67</v>
      </c>
      <c r="W58" s="195">
        <v>0</v>
      </c>
      <c r="X58" s="196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x14ac:dyDescent="0.2">
      <c r="A59" s="216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17"/>
      <c r="O59" s="211" t="s">
        <v>68</v>
      </c>
      <c r="P59" s="212"/>
      <c r="Q59" s="212"/>
      <c r="R59" s="212"/>
      <c r="S59" s="212"/>
      <c r="T59" s="212"/>
      <c r="U59" s="213"/>
      <c r="V59" s="37" t="s">
        <v>67</v>
      </c>
      <c r="W59" s="197">
        <f>IFERROR(SUM(W53:W58),"0")</f>
        <v>60</v>
      </c>
      <c r="X59" s="197">
        <f>IFERROR(SUM(X53:X58),"0")</f>
        <v>60</v>
      </c>
      <c r="Y59" s="197">
        <f>IFERROR(IF(Y53="",0,Y53),"0")+IFERROR(IF(Y54="",0,Y54),"0")+IFERROR(IF(Y55="",0,Y55),"0")+IFERROR(IF(Y56="",0,Y56),"0")+IFERROR(IF(Y57="",0,Y57),"0")+IFERROR(IF(Y58="",0,Y58),"0")</f>
        <v>0.92999999999999994</v>
      </c>
      <c r="Z59" s="198"/>
      <c r="AA59" s="198"/>
    </row>
    <row r="60" spans="1:54" x14ac:dyDescent="0.2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17"/>
      <c r="O60" s="211" t="s">
        <v>68</v>
      </c>
      <c r="P60" s="212"/>
      <c r="Q60" s="212"/>
      <c r="R60" s="212"/>
      <c r="S60" s="212"/>
      <c r="T60" s="212"/>
      <c r="U60" s="213"/>
      <c r="V60" s="37" t="s">
        <v>69</v>
      </c>
      <c r="W60" s="197">
        <f>IFERROR(SUMPRODUCT(W53:W58*H53:H58),"0")</f>
        <v>424</v>
      </c>
      <c r="X60" s="197">
        <f>IFERROR(SUMPRODUCT(X53:X58*H53:H58),"0")</f>
        <v>424</v>
      </c>
      <c r="Y60" s="37"/>
      <c r="Z60" s="198"/>
      <c r="AA60" s="198"/>
    </row>
    <row r="61" spans="1:54" ht="16.5" customHeight="1" x14ac:dyDescent="0.25">
      <c r="A61" s="205" t="s">
        <v>122</v>
      </c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189"/>
      <c r="AA61" s="189"/>
    </row>
    <row r="62" spans="1:54" ht="14.25" customHeight="1" x14ac:dyDescent="0.25">
      <c r="A62" s="203" t="s">
        <v>62</v>
      </c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188"/>
      <c r="AA62" s="188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2">
        <v>4607111037411</v>
      </c>
      <c r="E63" s="201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0"/>
      <c r="Q63" s="200"/>
      <c r="R63" s="200"/>
      <c r="S63" s="201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2">
        <v>4607111036728</v>
      </c>
      <c r="E64" s="201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0"/>
      <c r="Q64" s="200"/>
      <c r="R64" s="200"/>
      <c r="S64" s="201"/>
      <c r="T64" s="34"/>
      <c r="U64" s="34"/>
      <c r="V64" s="35" t="s">
        <v>67</v>
      </c>
      <c r="W64" s="195">
        <v>0</v>
      </c>
      <c r="X64" s="196">
        <f>IFERROR(IF(W64="","",W64),"")</f>
        <v>0</v>
      </c>
      <c r="Y64" s="36">
        <f>IFERROR(IF(W64="","",W64*0.00866),"")</f>
        <v>0</v>
      </c>
      <c r="Z64" s="56"/>
      <c r="AA64" s="57"/>
      <c r="AE64" s="61"/>
      <c r="BB64" s="89" t="s">
        <v>1</v>
      </c>
    </row>
    <row r="65" spans="1:54" x14ac:dyDescent="0.2">
      <c r="A65" s="216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17"/>
      <c r="O65" s="211" t="s">
        <v>68</v>
      </c>
      <c r="P65" s="212"/>
      <c r="Q65" s="212"/>
      <c r="R65" s="212"/>
      <c r="S65" s="212"/>
      <c r="T65" s="212"/>
      <c r="U65" s="213"/>
      <c r="V65" s="37" t="s">
        <v>67</v>
      </c>
      <c r="W65" s="197">
        <f>IFERROR(SUM(W63:W64),"0")</f>
        <v>0</v>
      </c>
      <c r="X65" s="197">
        <f>IFERROR(SUM(X63:X64),"0")</f>
        <v>0</v>
      </c>
      <c r="Y65" s="197">
        <f>IFERROR(IF(Y63="",0,Y63),"0")+IFERROR(IF(Y64="",0,Y64),"0")</f>
        <v>0</v>
      </c>
      <c r="Z65" s="198"/>
      <c r="AA65" s="198"/>
    </row>
    <row r="66" spans="1:54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17"/>
      <c r="O66" s="211" t="s">
        <v>68</v>
      </c>
      <c r="P66" s="212"/>
      <c r="Q66" s="212"/>
      <c r="R66" s="212"/>
      <c r="S66" s="212"/>
      <c r="T66" s="212"/>
      <c r="U66" s="213"/>
      <c r="V66" s="37" t="s">
        <v>69</v>
      </c>
      <c r="W66" s="197">
        <f>IFERROR(SUMPRODUCT(W63:W64*H63:H64),"0")</f>
        <v>0</v>
      </c>
      <c r="X66" s="197">
        <f>IFERROR(SUMPRODUCT(X63:X64*H63:H64),"0")</f>
        <v>0</v>
      </c>
      <c r="Y66" s="37"/>
      <c r="Z66" s="198"/>
      <c r="AA66" s="198"/>
    </row>
    <row r="67" spans="1:54" ht="16.5" customHeight="1" x14ac:dyDescent="0.25">
      <c r="A67" s="205" t="s">
        <v>128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189"/>
      <c r="AA67" s="189"/>
    </row>
    <row r="68" spans="1:54" ht="14.25" customHeight="1" x14ac:dyDescent="0.25">
      <c r="A68" s="203" t="s">
        <v>129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188"/>
      <c r="AA68" s="188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2">
        <v>4607111033659</v>
      </c>
      <c r="E69" s="201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0"/>
      <c r="Q69" s="200"/>
      <c r="R69" s="200"/>
      <c r="S69" s="201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16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17"/>
      <c r="O70" s="211" t="s">
        <v>68</v>
      </c>
      <c r="P70" s="212"/>
      <c r="Q70" s="212"/>
      <c r="R70" s="212"/>
      <c r="S70" s="212"/>
      <c r="T70" s="212"/>
      <c r="U70" s="213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x14ac:dyDescent="0.2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17"/>
      <c r="O71" s="211" t="s">
        <v>68</v>
      </c>
      <c r="P71" s="212"/>
      <c r="Q71" s="212"/>
      <c r="R71" s="212"/>
      <c r="S71" s="212"/>
      <c r="T71" s="212"/>
      <c r="U71" s="213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customHeight="1" x14ac:dyDescent="0.25">
      <c r="A72" s="205" t="s">
        <v>132</v>
      </c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189"/>
      <c r="AA72" s="189"/>
    </row>
    <row r="73" spans="1:54" ht="14.25" customHeight="1" x14ac:dyDescent="0.25">
      <c r="A73" s="203" t="s">
        <v>133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2">
        <v>4607111034137</v>
      </c>
      <c r="E74" s="201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1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0"/>
      <c r="Q74" s="200"/>
      <c r="R74" s="200"/>
      <c r="S74" s="201"/>
      <c r="T74" s="34"/>
      <c r="U74" s="34"/>
      <c r="V74" s="35" t="s">
        <v>67</v>
      </c>
      <c r="W74" s="195">
        <v>5</v>
      </c>
      <c r="X74" s="196">
        <f>IFERROR(IF(W74="","",W74),"")</f>
        <v>5</v>
      </c>
      <c r="Y74" s="36">
        <f>IFERROR(IF(W74="","",W74*0.01788),"")</f>
        <v>8.9400000000000007E-2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2">
        <v>4607111034137</v>
      </c>
      <c r="E75" s="201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6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2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67</v>
      </c>
      <c r="W76" s="195">
        <v>5</v>
      </c>
      <c r="X76" s="196">
        <f>IFERROR(IF(W76="","",W76),"")</f>
        <v>5</v>
      </c>
      <c r="Y76" s="36">
        <f>IFERROR(IF(W76="","",W76*0.01788),"")</f>
        <v>8.9400000000000007E-2</v>
      </c>
      <c r="Z76" s="56"/>
      <c r="AA76" s="57"/>
      <c r="AE76" s="61"/>
      <c r="BB76" s="93" t="s">
        <v>76</v>
      </c>
    </row>
    <row r="77" spans="1:54" x14ac:dyDescent="0.2">
      <c r="A77" s="216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17"/>
      <c r="O77" s="211" t="s">
        <v>68</v>
      </c>
      <c r="P77" s="212"/>
      <c r="Q77" s="212"/>
      <c r="R77" s="212"/>
      <c r="S77" s="212"/>
      <c r="T77" s="212"/>
      <c r="U77" s="213"/>
      <c r="V77" s="37" t="s">
        <v>67</v>
      </c>
      <c r="W77" s="197">
        <f>IFERROR(SUM(W74:W76),"0")</f>
        <v>10</v>
      </c>
      <c r="X77" s="197">
        <f>IFERROR(SUM(X74:X76),"0")</f>
        <v>10</v>
      </c>
      <c r="Y77" s="197">
        <f>IFERROR(IF(Y74="",0,Y74),"0")+IFERROR(IF(Y75="",0,Y75),"0")+IFERROR(IF(Y76="",0,Y76),"0")</f>
        <v>0.17880000000000001</v>
      </c>
      <c r="Z77" s="198"/>
      <c r="AA77" s="198"/>
    </row>
    <row r="78" spans="1:54" x14ac:dyDescent="0.2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17"/>
      <c r="O78" s="211" t="s">
        <v>68</v>
      </c>
      <c r="P78" s="212"/>
      <c r="Q78" s="212"/>
      <c r="R78" s="212"/>
      <c r="S78" s="212"/>
      <c r="T78" s="212"/>
      <c r="U78" s="213"/>
      <c r="V78" s="37" t="s">
        <v>69</v>
      </c>
      <c r="W78" s="197">
        <f>IFERROR(SUMPRODUCT(W74:W76*H74:H76),"0")</f>
        <v>36</v>
      </c>
      <c r="X78" s="197">
        <f>IFERROR(SUMPRODUCT(X74:X76*H74:H76),"0")</f>
        <v>36</v>
      </c>
      <c r="Y78" s="37"/>
      <c r="Z78" s="198"/>
      <c r="AA78" s="198"/>
    </row>
    <row r="79" spans="1:54" ht="16.5" customHeight="1" x14ac:dyDescent="0.25">
      <c r="A79" s="205" t="s">
        <v>140</v>
      </c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189"/>
      <c r="AA79" s="189"/>
    </row>
    <row r="80" spans="1:54" ht="14.25" customHeight="1" x14ac:dyDescent="0.25">
      <c r="A80" s="203" t="s">
        <v>129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8"/>
      <c r="AA80" s="188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2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67</v>
      </c>
      <c r="W81" s="195">
        <v>0</v>
      </c>
      <c r="X81" s="196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2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67</v>
      </c>
      <c r="W82" s="195">
        <v>0</v>
      </c>
      <c r="X82" s="196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2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67</v>
      </c>
      <c r="W83" s="195">
        <v>30</v>
      </c>
      <c r="X83" s="196">
        <f t="shared" si="2"/>
        <v>30</v>
      </c>
      <c r="Y83" s="36">
        <f t="shared" si="3"/>
        <v>0.53639999999999999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2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2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2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67</v>
      </c>
      <c r="W86" s="195">
        <v>50</v>
      </c>
      <c r="X86" s="196">
        <f t="shared" si="2"/>
        <v>50</v>
      </c>
      <c r="Y86" s="36">
        <f t="shared" si="3"/>
        <v>0.89400000000000002</v>
      </c>
      <c r="Z86" s="56"/>
      <c r="AA86" s="57"/>
      <c r="AE86" s="61"/>
      <c r="BB86" s="99" t="s">
        <v>76</v>
      </c>
    </row>
    <row r="87" spans="1:54" x14ac:dyDescent="0.2">
      <c r="A87" s="216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17"/>
      <c r="O87" s="211" t="s">
        <v>68</v>
      </c>
      <c r="P87" s="212"/>
      <c r="Q87" s="212"/>
      <c r="R87" s="212"/>
      <c r="S87" s="212"/>
      <c r="T87" s="212"/>
      <c r="U87" s="213"/>
      <c r="V87" s="37" t="s">
        <v>67</v>
      </c>
      <c r="W87" s="197">
        <f>IFERROR(SUM(W81:W86),"0")</f>
        <v>80</v>
      </c>
      <c r="X87" s="197">
        <f>IFERROR(SUM(X81:X86),"0")</f>
        <v>80</v>
      </c>
      <c r="Y87" s="197">
        <f>IFERROR(IF(Y81="",0,Y81),"0")+IFERROR(IF(Y82="",0,Y82),"0")+IFERROR(IF(Y83="",0,Y83),"0")+IFERROR(IF(Y84="",0,Y84),"0")+IFERROR(IF(Y85="",0,Y85),"0")+IFERROR(IF(Y86="",0,Y86),"0")</f>
        <v>1.4304000000000001</v>
      </c>
      <c r="Z87" s="198"/>
      <c r="AA87" s="198"/>
    </row>
    <row r="88" spans="1:54" x14ac:dyDescent="0.2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17"/>
      <c r="O88" s="211" t="s">
        <v>68</v>
      </c>
      <c r="P88" s="212"/>
      <c r="Q88" s="212"/>
      <c r="R88" s="212"/>
      <c r="S88" s="212"/>
      <c r="T88" s="212"/>
      <c r="U88" s="213"/>
      <c r="V88" s="37" t="s">
        <v>69</v>
      </c>
      <c r="W88" s="197">
        <f>IFERROR(SUMPRODUCT(W81:W86*H81:H86),"0")</f>
        <v>288</v>
      </c>
      <c r="X88" s="197">
        <f>IFERROR(SUMPRODUCT(X81:X86*H81:H86),"0")</f>
        <v>288</v>
      </c>
      <c r="Y88" s="37"/>
      <c r="Z88" s="198"/>
      <c r="AA88" s="198"/>
    </row>
    <row r="89" spans="1:54" ht="16.5" customHeight="1" x14ac:dyDescent="0.25">
      <c r="A89" s="205" t="s">
        <v>153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189"/>
      <c r="AA89" s="189"/>
    </row>
    <row r="90" spans="1:54" ht="14.25" customHeight="1" x14ac:dyDescent="0.25">
      <c r="A90" s="203" t="s">
        <v>153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8"/>
      <c r="AA90" s="188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2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67</v>
      </c>
      <c r="W91" s="195">
        <v>5</v>
      </c>
      <c r="X91" s="196">
        <f>IFERROR(IF(W91="","",W91),"")</f>
        <v>5</v>
      </c>
      <c r="Y91" s="36">
        <f>IFERROR(IF(W91="","",W91*0.00936),"")</f>
        <v>4.6800000000000001E-2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2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2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6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17"/>
      <c r="O94" s="211" t="s">
        <v>68</v>
      </c>
      <c r="P94" s="212"/>
      <c r="Q94" s="212"/>
      <c r="R94" s="212"/>
      <c r="S94" s="212"/>
      <c r="T94" s="212"/>
      <c r="U94" s="213"/>
      <c r="V94" s="37" t="s">
        <v>67</v>
      </c>
      <c r="W94" s="197">
        <f>IFERROR(SUM(W91:W93),"0")</f>
        <v>5</v>
      </c>
      <c r="X94" s="197">
        <f>IFERROR(SUM(X91:X93),"0")</f>
        <v>5</v>
      </c>
      <c r="Y94" s="197">
        <f>IFERROR(IF(Y91="",0,Y91),"0")+IFERROR(IF(Y92="",0,Y92),"0")+IFERROR(IF(Y93="",0,Y93),"0")</f>
        <v>4.6800000000000001E-2</v>
      </c>
      <c r="Z94" s="198"/>
      <c r="AA94" s="198"/>
    </row>
    <row r="95" spans="1:54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17"/>
      <c r="O95" s="211" t="s">
        <v>68</v>
      </c>
      <c r="P95" s="212"/>
      <c r="Q95" s="212"/>
      <c r="R95" s="212"/>
      <c r="S95" s="212"/>
      <c r="T95" s="212"/>
      <c r="U95" s="213"/>
      <c r="V95" s="37" t="s">
        <v>69</v>
      </c>
      <c r="W95" s="197">
        <f>IFERROR(SUMPRODUCT(W91:W93*H91:H93),"0")</f>
        <v>10.8</v>
      </c>
      <c r="X95" s="197">
        <f>IFERROR(SUMPRODUCT(X91:X93*H91:H93),"0")</f>
        <v>10.8</v>
      </c>
      <c r="Y95" s="37"/>
      <c r="Z95" s="198"/>
      <c r="AA95" s="198"/>
    </row>
    <row r="96" spans="1:54" ht="16.5" customHeight="1" x14ac:dyDescent="0.25">
      <c r="A96" s="205" t="s">
        <v>160</v>
      </c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189"/>
      <c r="AA96" s="189"/>
    </row>
    <row r="97" spans="1:54" ht="14.25" customHeight="1" x14ac:dyDescent="0.25">
      <c r="A97" s="203" t="s">
        <v>62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2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5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67</v>
      </c>
      <c r="W98" s="195">
        <v>25</v>
      </c>
      <c r="X98" s="196">
        <f>IFERROR(IF(W98="","",W98),"")</f>
        <v>25</v>
      </c>
      <c r="Y98" s="36">
        <f>IFERROR(IF(W98="","",W98*0.0155),"")</f>
        <v>0.38750000000000001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2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67</v>
      </c>
      <c r="W99" s="195">
        <v>50</v>
      </c>
      <c r="X99" s="196">
        <f>IFERROR(IF(W99="","",W99),"")</f>
        <v>50</v>
      </c>
      <c r="Y99" s="36">
        <f>IFERROR(IF(W99="","",W99*0.0155),"")</f>
        <v>0.77500000000000002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2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67</v>
      </c>
      <c r="W100" s="195">
        <v>30</v>
      </c>
      <c r="X100" s="196">
        <f>IFERROR(IF(W100="","",W100),"")</f>
        <v>30</v>
      </c>
      <c r="Y100" s="36">
        <f>IFERROR(IF(W100="","",W100*0.0155),"")</f>
        <v>0.46499999999999997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2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67</v>
      </c>
      <c r="W101" s="195">
        <v>60</v>
      </c>
      <c r="X101" s="196">
        <f>IFERROR(IF(W101="","",W101),"")</f>
        <v>60</v>
      </c>
      <c r="Y101" s="36">
        <f>IFERROR(IF(W101="","",W101*0.0155),"")</f>
        <v>0.92999999999999994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202">
        <v>4607111038098</v>
      </c>
      <c r="E102" s="201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8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0"/>
      <c r="Q102" s="200"/>
      <c r="R102" s="200"/>
      <c r="S102" s="201"/>
      <c r="T102" s="34"/>
      <c r="U102" s="34"/>
      <c r="V102" s="35" t="s">
        <v>67</v>
      </c>
      <c r="W102" s="195">
        <v>15</v>
      </c>
      <c r="X102" s="196">
        <f>IFERROR(IF(W102="","",W102),"")</f>
        <v>15</v>
      </c>
      <c r="Y102" s="36">
        <f>IFERROR(IF(W102="","",W102*0.0155),"")</f>
        <v>0.23249999999999998</v>
      </c>
      <c r="Z102" s="56"/>
      <c r="AA102" s="57"/>
      <c r="AE102" s="61"/>
      <c r="BB102" s="107" t="s">
        <v>1</v>
      </c>
    </row>
    <row r="103" spans="1:54" x14ac:dyDescent="0.2">
      <c r="A103" s="216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17"/>
      <c r="O103" s="211" t="s">
        <v>68</v>
      </c>
      <c r="P103" s="212"/>
      <c r="Q103" s="212"/>
      <c r="R103" s="212"/>
      <c r="S103" s="212"/>
      <c r="T103" s="212"/>
      <c r="U103" s="213"/>
      <c r="V103" s="37" t="s">
        <v>67</v>
      </c>
      <c r="W103" s="197">
        <f>IFERROR(SUM(W98:W102),"0")</f>
        <v>180</v>
      </c>
      <c r="X103" s="197">
        <f>IFERROR(SUM(X98:X102),"0")</f>
        <v>180</v>
      </c>
      <c r="Y103" s="197">
        <f>IFERROR(IF(Y98="",0,Y98),"0")+IFERROR(IF(Y99="",0,Y99),"0")+IFERROR(IF(Y100="",0,Y100),"0")+IFERROR(IF(Y101="",0,Y101),"0")+IFERROR(IF(Y102="",0,Y102),"0")</f>
        <v>2.79</v>
      </c>
      <c r="Z103" s="198"/>
      <c r="AA103" s="198"/>
    </row>
    <row r="104" spans="1:54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17"/>
      <c r="O104" s="211" t="s">
        <v>68</v>
      </c>
      <c r="P104" s="212"/>
      <c r="Q104" s="212"/>
      <c r="R104" s="212"/>
      <c r="S104" s="212"/>
      <c r="T104" s="212"/>
      <c r="U104" s="213"/>
      <c r="V104" s="37" t="s">
        <v>69</v>
      </c>
      <c r="W104" s="197">
        <f>IFERROR(SUMPRODUCT(W98:W102*H98:H102),"0")</f>
        <v>1266.4000000000001</v>
      </c>
      <c r="X104" s="197">
        <f>IFERROR(SUMPRODUCT(X98:X102*H98:H102),"0")</f>
        <v>1266.4000000000001</v>
      </c>
      <c r="Y104" s="37"/>
      <c r="Z104" s="198"/>
      <c r="AA104" s="198"/>
    </row>
    <row r="105" spans="1:54" ht="16.5" customHeight="1" x14ac:dyDescent="0.25">
      <c r="A105" s="205" t="s">
        <v>171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9"/>
      <c r="AA105" s="189"/>
    </row>
    <row r="106" spans="1:54" ht="14.25" customHeight="1" x14ac:dyDescent="0.25">
      <c r="A106" s="203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8"/>
      <c r="AA106" s="188"/>
    </row>
    <row r="107" spans="1:54" ht="27" customHeight="1" x14ac:dyDescent="0.25">
      <c r="A107" s="54" t="s">
        <v>172</v>
      </c>
      <c r="B107" s="54" t="s">
        <v>173</v>
      </c>
      <c r="C107" s="31">
        <v>4301135166</v>
      </c>
      <c r="D107" s="202">
        <v>4607111034014</v>
      </c>
      <c r="E107" s="201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4301135185</v>
      </c>
      <c r="D108" s="202">
        <v>4607111034014</v>
      </c>
      <c r="E108" s="201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0"/>
      <c r="Q108" s="200"/>
      <c r="R108" s="200"/>
      <c r="S108" s="201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202">
        <v>4607111034014</v>
      </c>
      <c r="E109" s="201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0"/>
      <c r="Q109" s="200"/>
      <c r="R109" s="200"/>
      <c r="S109" s="201"/>
      <c r="T109" s="34"/>
      <c r="U109" s="34"/>
      <c r="V109" s="35" t="s">
        <v>67</v>
      </c>
      <c r="W109" s="195">
        <v>55</v>
      </c>
      <c r="X109" s="196">
        <f>IFERROR(IF(W109="","",W109),"")</f>
        <v>55</v>
      </c>
      <c r="Y109" s="36">
        <f>IFERROR(IF(W109="","",W109*0.01788),"")</f>
        <v>0.98340000000000005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202">
        <v>4607111033994</v>
      </c>
      <c r="E110" s="201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4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0"/>
      <c r="Q110" s="200"/>
      <c r="R110" s="200"/>
      <c r="S110" s="201"/>
      <c r="T110" s="34"/>
      <c r="U110" s="34"/>
      <c r="V110" s="35" t="s">
        <v>67</v>
      </c>
      <c r="W110" s="195">
        <v>70</v>
      </c>
      <c r="X110" s="196">
        <f>IFERROR(IF(W110="","",W110),"")</f>
        <v>70</v>
      </c>
      <c r="Y110" s="36">
        <f>IFERROR(IF(W110="","",W110*0.01788),"")</f>
        <v>1.2516</v>
      </c>
      <c r="Z110" s="56"/>
      <c r="AA110" s="57"/>
      <c r="AE110" s="61"/>
      <c r="BB110" s="111" t="s">
        <v>76</v>
      </c>
    </row>
    <row r="111" spans="1:54" x14ac:dyDescent="0.2">
      <c r="A111" s="216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17"/>
      <c r="O111" s="211" t="s">
        <v>68</v>
      </c>
      <c r="P111" s="212"/>
      <c r="Q111" s="212"/>
      <c r="R111" s="212"/>
      <c r="S111" s="212"/>
      <c r="T111" s="212"/>
      <c r="U111" s="213"/>
      <c r="V111" s="37" t="s">
        <v>67</v>
      </c>
      <c r="W111" s="197">
        <f>IFERROR(SUM(W107:W110),"0")</f>
        <v>125</v>
      </c>
      <c r="X111" s="197">
        <f>IFERROR(SUM(X107:X110),"0")</f>
        <v>125</v>
      </c>
      <c r="Y111" s="197">
        <f>IFERROR(IF(Y107="",0,Y107),"0")+IFERROR(IF(Y108="",0,Y108),"0")+IFERROR(IF(Y109="",0,Y109),"0")+IFERROR(IF(Y110="",0,Y110),"0")</f>
        <v>2.2350000000000003</v>
      </c>
      <c r="Z111" s="198"/>
      <c r="AA111" s="198"/>
    </row>
    <row r="112" spans="1:54" x14ac:dyDescent="0.2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17"/>
      <c r="O112" s="211" t="s">
        <v>68</v>
      </c>
      <c r="P112" s="212"/>
      <c r="Q112" s="212"/>
      <c r="R112" s="212"/>
      <c r="S112" s="212"/>
      <c r="T112" s="212"/>
      <c r="U112" s="213"/>
      <c r="V112" s="37" t="s">
        <v>69</v>
      </c>
      <c r="W112" s="197">
        <f>IFERROR(SUMPRODUCT(W107:W110*H107:H110),"0")</f>
        <v>375</v>
      </c>
      <c r="X112" s="197">
        <f>IFERROR(SUMPRODUCT(X107:X110*H107:H110),"0")</f>
        <v>375</v>
      </c>
      <c r="Y112" s="37"/>
      <c r="Z112" s="198"/>
      <c r="AA112" s="198"/>
    </row>
    <row r="113" spans="1:54" ht="16.5" customHeight="1" x14ac:dyDescent="0.25">
      <c r="A113" s="205" t="s">
        <v>180</v>
      </c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189"/>
      <c r="AA113" s="189"/>
    </row>
    <row r="114" spans="1:54" ht="14.25" customHeight="1" x14ac:dyDescent="0.25">
      <c r="A114" s="203" t="s">
        <v>129</v>
      </c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202">
        <v>4607111034199</v>
      </c>
      <c r="E115" s="201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8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0"/>
      <c r="Q115" s="200"/>
      <c r="R115" s="200"/>
      <c r="S115" s="201"/>
      <c r="T115" s="34"/>
      <c r="U115" s="34"/>
      <c r="V115" s="35" t="s">
        <v>67</v>
      </c>
      <c r="W115" s="195">
        <v>50</v>
      </c>
      <c r="X115" s="196">
        <f>IFERROR(IF(W115="","",W115),"")</f>
        <v>50</v>
      </c>
      <c r="Y115" s="36">
        <f>IFERROR(IF(W115="","",W115*0.01788),"")</f>
        <v>0.89400000000000002</v>
      </c>
      <c r="Z115" s="56"/>
      <c r="AA115" s="57"/>
      <c r="AE115" s="61"/>
      <c r="BB115" s="112" t="s">
        <v>76</v>
      </c>
    </row>
    <row r="116" spans="1:54" x14ac:dyDescent="0.2">
      <c r="A116" s="216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17"/>
      <c r="O116" s="211" t="s">
        <v>68</v>
      </c>
      <c r="P116" s="212"/>
      <c r="Q116" s="212"/>
      <c r="R116" s="212"/>
      <c r="S116" s="212"/>
      <c r="T116" s="212"/>
      <c r="U116" s="213"/>
      <c r="V116" s="37" t="s">
        <v>67</v>
      </c>
      <c r="W116" s="197">
        <f>IFERROR(SUM(W115:W115),"0")</f>
        <v>50</v>
      </c>
      <c r="X116" s="197">
        <f>IFERROR(SUM(X115:X115),"0")</f>
        <v>50</v>
      </c>
      <c r="Y116" s="197">
        <f>IFERROR(IF(Y115="",0,Y115),"0")</f>
        <v>0.89400000000000002</v>
      </c>
      <c r="Z116" s="198"/>
      <c r="AA116" s="198"/>
    </row>
    <row r="117" spans="1:54" x14ac:dyDescent="0.2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17"/>
      <c r="O117" s="211" t="s">
        <v>68</v>
      </c>
      <c r="P117" s="212"/>
      <c r="Q117" s="212"/>
      <c r="R117" s="212"/>
      <c r="S117" s="212"/>
      <c r="T117" s="212"/>
      <c r="U117" s="213"/>
      <c r="V117" s="37" t="s">
        <v>69</v>
      </c>
      <c r="W117" s="197">
        <f>IFERROR(SUMPRODUCT(W115:W115*H115:H115),"0")</f>
        <v>150</v>
      </c>
      <c r="X117" s="197">
        <f>IFERROR(SUMPRODUCT(X115:X115*H115:H115),"0")</f>
        <v>150</v>
      </c>
      <c r="Y117" s="37"/>
      <c r="Z117" s="198"/>
      <c r="AA117" s="198"/>
    </row>
    <row r="118" spans="1:54" ht="16.5" customHeight="1" x14ac:dyDescent="0.25">
      <c r="A118" s="205" t="s">
        <v>183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9"/>
      <c r="AA118" s="189"/>
    </row>
    <row r="119" spans="1:54" ht="14.25" customHeight="1" x14ac:dyDescent="0.25">
      <c r="A119" s="203" t="s">
        <v>129</v>
      </c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188"/>
      <c r="AA119" s="188"/>
    </row>
    <row r="120" spans="1:54" ht="27" customHeight="1" x14ac:dyDescent="0.25">
      <c r="A120" s="54" t="s">
        <v>184</v>
      </c>
      <c r="B120" s="54" t="s">
        <v>185</v>
      </c>
      <c r="C120" s="31">
        <v>4301130006</v>
      </c>
      <c r="D120" s="202">
        <v>4607111034670</v>
      </c>
      <c r="E120" s="201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0"/>
      <c r="Q120" s="200"/>
      <c r="R120" s="200"/>
      <c r="S120" s="201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4301130003</v>
      </c>
      <c r="D121" s="202">
        <v>4607111034687</v>
      </c>
      <c r="E121" s="201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0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0"/>
      <c r="Q121" s="200"/>
      <c r="R121" s="200"/>
      <c r="S121" s="201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202">
        <v>4607111034380</v>
      </c>
      <c r="E122" s="201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0"/>
      <c r="Q122" s="200"/>
      <c r="R122" s="200"/>
      <c r="S122" s="201"/>
      <c r="T122" s="34"/>
      <c r="U122" s="34"/>
      <c r="V122" s="35" t="s">
        <v>67</v>
      </c>
      <c r="W122" s="195">
        <v>10</v>
      </c>
      <c r="X122" s="196">
        <f>IFERROR(IF(W122="","",W122),"")</f>
        <v>10</v>
      </c>
      <c r="Y122" s="36">
        <f>IFERROR(IF(W122="","",W122*0.01788),"")</f>
        <v>0.17880000000000001</v>
      </c>
      <c r="Z122" s="56"/>
      <c r="AA122" s="57"/>
      <c r="AE122" s="61"/>
      <c r="BB122" s="115" t="s">
        <v>76</v>
      </c>
    </row>
    <row r="123" spans="1:54" ht="27" customHeight="1" x14ac:dyDescent="0.25">
      <c r="A123" s="54" t="s">
        <v>191</v>
      </c>
      <c r="B123" s="54" t="s">
        <v>192</v>
      </c>
      <c r="C123" s="31">
        <v>4301135180</v>
      </c>
      <c r="D123" s="202">
        <v>4607111034397</v>
      </c>
      <c r="E123" s="201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40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0"/>
      <c r="Q123" s="200"/>
      <c r="R123" s="200"/>
      <c r="S123" s="201"/>
      <c r="T123" s="34"/>
      <c r="U123" s="34"/>
      <c r="V123" s="35" t="s">
        <v>67</v>
      </c>
      <c r="W123" s="195">
        <v>0</v>
      </c>
      <c r="X123" s="196">
        <f>IFERROR(IF(W123="","",W123),"")</f>
        <v>0</v>
      </c>
      <c r="Y123" s="36">
        <f>IFERROR(IF(W123="","",W123*0.01788),"")</f>
        <v>0</v>
      </c>
      <c r="Z123" s="56"/>
      <c r="AA123" s="57"/>
      <c r="AE123" s="61"/>
      <c r="BB123" s="116" t="s">
        <v>76</v>
      </c>
    </row>
    <row r="124" spans="1:54" x14ac:dyDescent="0.2">
      <c r="A124" s="216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17"/>
      <c r="O124" s="211" t="s">
        <v>68</v>
      </c>
      <c r="P124" s="212"/>
      <c r="Q124" s="212"/>
      <c r="R124" s="212"/>
      <c r="S124" s="212"/>
      <c r="T124" s="212"/>
      <c r="U124" s="213"/>
      <c r="V124" s="37" t="s">
        <v>67</v>
      </c>
      <c r="W124" s="197">
        <f>IFERROR(SUM(W120:W123),"0")</f>
        <v>10</v>
      </c>
      <c r="X124" s="197">
        <f>IFERROR(SUM(X120:X123),"0")</f>
        <v>10</v>
      </c>
      <c r="Y124" s="197">
        <f>IFERROR(IF(Y120="",0,Y120),"0")+IFERROR(IF(Y121="",0,Y121),"0")+IFERROR(IF(Y122="",0,Y122),"0")+IFERROR(IF(Y123="",0,Y123),"0")</f>
        <v>0.17880000000000001</v>
      </c>
      <c r="Z124" s="198"/>
      <c r="AA124" s="198"/>
    </row>
    <row r="125" spans="1:54" x14ac:dyDescent="0.2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17"/>
      <c r="O125" s="211" t="s">
        <v>68</v>
      </c>
      <c r="P125" s="212"/>
      <c r="Q125" s="212"/>
      <c r="R125" s="212"/>
      <c r="S125" s="212"/>
      <c r="T125" s="212"/>
      <c r="U125" s="213"/>
      <c r="V125" s="37" t="s">
        <v>69</v>
      </c>
      <c r="W125" s="197">
        <f>IFERROR(SUMPRODUCT(W120:W123*H120:H123),"0")</f>
        <v>30</v>
      </c>
      <c r="X125" s="197">
        <f>IFERROR(SUMPRODUCT(X120:X123*H120:H123),"0")</f>
        <v>30</v>
      </c>
      <c r="Y125" s="37"/>
      <c r="Z125" s="198"/>
      <c r="AA125" s="198"/>
    </row>
    <row r="126" spans="1:54" ht="16.5" customHeight="1" x14ac:dyDescent="0.25">
      <c r="A126" s="205" t="s">
        <v>193</v>
      </c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189"/>
      <c r="AA126" s="189"/>
    </row>
    <row r="127" spans="1:54" ht="14.25" customHeight="1" x14ac:dyDescent="0.25">
      <c r="A127" s="203" t="s">
        <v>129</v>
      </c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188"/>
      <c r="AA127" s="188"/>
    </row>
    <row r="128" spans="1:54" ht="27" customHeight="1" x14ac:dyDescent="0.25">
      <c r="A128" s="54" t="s">
        <v>194</v>
      </c>
      <c r="B128" s="54" t="s">
        <v>195</v>
      </c>
      <c r="C128" s="31">
        <v>4301135134</v>
      </c>
      <c r="D128" s="202">
        <v>4607111035806</v>
      </c>
      <c r="E128" s="201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29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0"/>
      <c r="Q128" s="200"/>
      <c r="R128" s="200"/>
      <c r="S128" s="201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x14ac:dyDescent="0.2">
      <c r="A129" s="216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17"/>
      <c r="O129" s="211" t="s">
        <v>68</v>
      </c>
      <c r="P129" s="212"/>
      <c r="Q129" s="212"/>
      <c r="R129" s="212"/>
      <c r="S129" s="212"/>
      <c r="T129" s="212"/>
      <c r="U129" s="213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17"/>
      <c r="O130" s="211" t="s">
        <v>68</v>
      </c>
      <c r="P130" s="212"/>
      <c r="Q130" s="212"/>
      <c r="R130" s="212"/>
      <c r="S130" s="212"/>
      <c r="T130" s="212"/>
      <c r="U130" s="213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customHeight="1" x14ac:dyDescent="0.25">
      <c r="A131" s="205" t="s">
        <v>196</v>
      </c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189"/>
      <c r="AA131" s="189"/>
    </row>
    <row r="132" spans="1:54" ht="14.25" customHeight="1" x14ac:dyDescent="0.25">
      <c r="A132" s="203" t="s">
        <v>197</v>
      </c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188"/>
      <c r="AA132" s="188"/>
    </row>
    <row r="133" spans="1:54" ht="27" customHeight="1" x14ac:dyDescent="0.25">
      <c r="A133" s="54" t="s">
        <v>198</v>
      </c>
      <c r="B133" s="54" t="s">
        <v>199</v>
      </c>
      <c r="C133" s="31">
        <v>4301070768</v>
      </c>
      <c r="D133" s="202">
        <v>4607111035639</v>
      </c>
      <c r="E133" s="201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39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0"/>
      <c r="Q133" s="200"/>
      <c r="R133" s="200"/>
      <c r="S133" s="201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customHeight="1" x14ac:dyDescent="0.25">
      <c r="A134" s="54" t="s">
        <v>201</v>
      </c>
      <c r="B134" s="54" t="s">
        <v>202</v>
      </c>
      <c r="C134" s="31">
        <v>4301070797</v>
      </c>
      <c r="D134" s="202">
        <v>4607111035646</v>
      </c>
      <c r="E134" s="201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0"/>
      <c r="Q134" s="200"/>
      <c r="R134" s="200"/>
      <c r="S134" s="201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x14ac:dyDescent="0.2">
      <c r="A135" s="216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17"/>
      <c r="O135" s="211" t="s">
        <v>68</v>
      </c>
      <c r="P135" s="212"/>
      <c r="Q135" s="212"/>
      <c r="R135" s="212"/>
      <c r="S135" s="212"/>
      <c r="T135" s="212"/>
      <c r="U135" s="213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x14ac:dyDescent="0.2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17"/>
      <c r="O136" s="211" t="s">
        <v>68</v>
      </c>
      <c r="P136" s="212"/>
      <c r="Q136" s="212"/>
      <c r="R136" s="212"/>
      <c r="S136" s="212"/>
      <c r="T136" s="212"/>
      <c r="U136" s="213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customHeight="1" x14ac:dyDescent="0.25">
      <c r="A137" s="205" t="s">
        <v>204</v>
      </c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189"/>
      <c r="AA137" s="189"/>
    </row>
    <row r="138" spans="1:54" ht="14.25" customHeight="1" x14ac:dyDescent="0.25">
      <c r="A138" s="203" t="s">
        <v>129</v>
      </c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188"/>
      <c r="AA138" s="188"/>
    </row>
    <row r="139" spans="1:54" ht="27" customHeight="1" x14ac:dyDescent="0.25">
      <c r="A139" s="54" t="s">
        <v>205</v>
      </c>
      <c r="B139" s="54" t="s">
        <v>206</v>
      </c>
      <c r="C139" s="31">
        <v>4301135133</v>
      </c>
      <c r="D139" s="202">
        <v>4607111036568</v>
      </c>
      <c r="E139" s="201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0"/>
      <c r="Q139" s="200"/>
      <c r="R139" s="200"/>
      <c r="S139" s="201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x14ac:dyDescent="0.2">
      <c r="A140" s="216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17"/>
      <c r="O140" s="211" t="s">
        <v>68</v>
      </c>
      <c r="P140" s="212"/>
      <c r="Q140" s="212"/>
      <c r="R140" s="212"/>
      <c r="S140" s="212"/>
      <c r="T140" s="212"/>
      <c r="U140" s="213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x14ac:dyDescent="0.2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17"/>
      <c r="O141" s="211" t="s">
        <v>68</v>
      </c>
      <c r="P141" s="212"/>
      <c r="Q141" s="212"/>
      <c r="R141" s="212"/>
      <c r="S141" s="212"/>
      <c r="T141" s="212"/>
      <c r="U141" s="213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customHeight="1" x14ac:dyDescent="0.2">
      <c r="A142" s="278" t="s">
        <v>207</v>
      </c>
      <c r="B142" s="279"/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48"/>
      <c r="AA142" s="48"/>
    </row>
    <row r="143" spans="1:54" ht="16.5" customHeight="1" x14ac:dyDescent="0.25">
      <c r="A143" s="205" t="s">
        <v>208</v>
      </c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189"/>
      <c r="AA143" s="189"/>
    </row>
    <row r="144" spans="1:54" ht="14.25" customHeight="1" x14ac:dyDescent="0.25">
      <c r="A144" s="203" t="s">
        <v>153</v>
      </c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188"/>
      <c r="AA144" s="188"/>
    </row>
    <row r="145" spans="1:54" ht="27" customHeight="1" x14ac:dyDescent="0.25">
      <c r="A145" s="54" t="s">
        <v>209</v>
      </c>
      <c r="B145" s="54" t="s">
        <v>210</v>
      </c>
      <c r="C145" s="31">
        <v>4301136001</v>
      </c>
      <c r="D145" s="202">
        <v>4607111035714</v>
      </c>
      <c r="E145" s="201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27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0"/>
      <c r="Q145" s="200"/>
      <c r="R145" s="200"/>
      <c r="S145" s="201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x14ac:dyDescent="0.2">
      <c r="A146" s="216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17"/>
      <c r="O146" s="211" t="s">
        <v>68</v>
      </c>
      <c r="P146" s="212"/>
      <c r="Q146" s="212"/>
      <c r="R146" s="212"/>
      <c r="S146" s="212"/>
      <c r="T146" s="212"/>
      <c r="U146" s="213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x14ac:dyDescent="0.2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17"/>
      <c r="O147" s="211" t="s">
        <v>68</v>
      </c>
      <c r="P147" s="212"/>
      <c r="Q147" s="212"/>
      <c r="R147" s="212"/>
      <c r="S147" s="212"/>
      <c r="T147" s="212"/>
      <c r="U147" s="213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customHeight="1" x14ac:dyDescent="0.25">
      <c r="A148" s="203" t="s">
        <v>129</v>
      </c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188"/>
      <c r="AA148" s="188"/>
    </row>
    <row r="149" spans="1:54" ht="16.5" customHeight="1" x14ac:dyDescent="0.25">
      <c r="A149" s="54" t="s">
        <v>211</v>
      </c>
      <c r="B149" s="54" t="s">
        <v>212</v>
      </c>
      <c r="C149" s="31">
        <v>4301135317</v>
      </c>
      <c r="D149" s="202">
        <v>4607111039057</v>
      </c>
      <c r="E149" s="201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234" t="s">
        <v>213</v>
      </c>
      <c r="P149" s="200"/>
      <c r="Q149" s="200"/>
      <c r="R149" s="200"/>
      <c r="S149" s="201"/>
      <c r="T149" s="34"/>
      <c r="U149" s="34"/>
      <c r="V149" s="35" t="s">
        <v>67</v>
      </c>
      <c r="W149" s="195">
        <v>0</v>
      </c>
      <c r="X149" s="196">
        <f>IFERROR(IF(W149="","",W149),"")</f>
        <v>0</v>
      </c>
      <c r="Y149" s="36">
        <f>IFERROR(IF(W149="","",W149*0.00502),"")</f>
        <v>0</v>
      </c>
      <c r="Z149" s="56"/>
      <c r="AA149" s="57"/>
      <c r="AE149" s="61"/>
      <c r="BB149" s="122" t="s">
        <v>76</v>
      </c>
    </row>
    <row r="150" spans="1:54" x14ac:dyDescent="0.2">
      <c r="A150" s="216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17"/>
      <c r="O150" s="211" t="s">
        <v>68</v>
      </c>
      <c r="P150" s="212"/>
      <c r="Q150" s="212"/>
      <c r="R150" s="212"/>
      <c r="S150" s="212"/>
      <c r="T150" s="212"/>
      <c r="U150" s="213"/>
      <c r="V150" s="37" t="s">
        <v>67</v>
      </c>
      <c r="W150" s="197">
        <f>IFERROR(SUM(W149:W149),"0")</f>
        <v>0</v>
      </c>
      <c r="X150" s="197">
        <f>IFERROR(SUM(X149:X149),"0")</f>
        <v>0</v>
      </c>
      <c r="Y150" s="197">
        <f>IFERROR(IF(Y149="",0,Y149),"0")</f>
        <v>0</v>
      </c>
      <c r="Z150" s="198"/>
      <c r="AA150" s="198"/>
    </row>
    <row r="151" spans="1:54" x14ac:dyDescent="0.2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17"/>
      <c r="O151" s="211" t="s">
        <v>68</v>
      </c>
      <c r="P151" s="212"/>
      <c r="Q151" s="212"/>
      <c r="R151" s="212"/>
      <c r="S151" s="212"/>
      <c r="T151" s="212"/>
      <c r="U151" s="213"/>
      <c r="V151" s="37" t="s">
        <v>69</v>
      </c>
      <c r="W151" s="197">
        <f>IFERROR(SUMPRODUCT(W149:W149*H149:H149),"0")</f>
        <v>0</v>
      </c>
      <c r="X151" s="197">
        <f>IFERROR(SUMPRODUCT(X149:X149*H149:H149),"0")</f>
        <v>0</v>
      </c>
      <c r="Y151" s="37"/>
      <c r="Z151" s="198"/>
      <c r="AA151" s="198"/>
    </row>
    <row r="152" spans="1:54" ht="16.5" customHeight="1" x14ac:dyDescent="0.25">
      <c r="A152" s="205" t="s">
        <v>214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9"/>
      <c r="AA152" s="189"/>
    </row>
    <row r="153" spans="1:54" ht="14.25" customHeight="1" x14ac:dyDescent="0.25">
      <c r="A153" s="203" t="s">
        <v>197</v>
      </c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188"/>
      <c r="AA153" s="188"/>
    </row>
    <row r="154" spans="1:54" ht="16.5" customHeight="1" x14ac:dyDescent="0.25">
      <c r="A154" s="54" t="s">
        <v>215</v>
      </c>
      <c r="B154" s="54" t="s">
        <v>216</v>
      </c>
      <c r="C154" s="31">
        <v>4301071010</v>
      </c>
      <c r="D154" s="202">
        <v>4607111037701</v>
      </c>
      <c r="E154" s="201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0"/>
      <c r="Q154" s="200"/>
      <c r="R154" s="200"/>
      <c r="S154" s="201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x14ac:dyDescent="0.2">
      <c r="A155" s="216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17"/>
      <c r="O155" s="211" t="s">
        <v>68</v>
      </c>
      <c r="P155" s="212"/>
      <c r="Q155" s="212"/>
      <c r="R155" s="212"/>
      <c r="S155" s="212"/>
      <c r="T155" s="212"/>
      <c r="U155" s="213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x14ac:dyDescent="0.2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17"/>
      <c r="O156" s="211" t="s">
        <v>68</v>
      </c>
      <c r="P156" s="212"/>
      <c r="Q156" s="212"/>
      <c r="R156" s="212"/>
      <c r="S156" s="212"/>
      <c r="T156" s="212"/>
      <c r="U156" s="213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customHeight="1" x14ac:dyDescent="0.25">
      <c r="A157" s="205" t="s">
        <v>217</v>
      </c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189"/>
      <c r="AA157" s="189"/>
    </row>
    <row r="158" spans="1:54" ht="14.25" customHeight="1" x14ac:dyDescent="0.25">
      <c r="A158" s="203" t="s">
        <v>62</v>
      </c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188"/>
      <c r="AA158" s="188"/>
    </row>
    <row r="159" spans="1:54" ht="16.5" customHeight="1" x14ac:dyDescent="0.25">
      <c r="A159" s="54" t="s">
        <v>218</v>
      </c>
      <c r="B159" s="54" t="s">
        <v>219</v>
      </c>
      <c r="C159" s="31">
        <v>4301071026</v>
      </c>
      <c r="D159" s="202">
        <v>4607111036384</v>
      </c>
      <c r="E159" s="201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4" t="s">
        <v>220</v>
      </c>
      <c r="P159" s="200"/>
      <c r="Q159" s="200"/>
      <c r="R159" s="200"/>
      <c r="S159" s="201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221</v>
      </c>
      <c r="B160" s="54" t="s">
        <v>222</v>
      </c>
      <c r="C160" s="31">
        <v>4301070956</v>
      </c>
      <c r="D160" s="202">
        <v>4640242180250</v>
      </c>
      <c r="E160" s="201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89" t="s">
        <v>223</v>
      </c>
      <c r="P160" s="200"/>
      <c r="Q160" s="200"/>
      <c r="R160" s="200"/>
      <c r="S160" s="201"/>
      <c r="T160" s="34"/>
      <c r="U160" s="34"/>
      <c r="V160" s="35" t="s">
        <v>67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202">
        <v>4607111036216</v>
      </c>
      <c r="E161" s="201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3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0"/>
      <c r="Q161" s="200"/>
      <c r="R161" s="200"/>
      <c r="S161" s="201"/>
      <c r="T161" s="34"/>
      <c r="U161" s="34"/>
      <c r="V161" s="35" t="s">
        <v>67</v>
      </c>
      <c r="W161" s="195">
        <v>20</v>
      </c>
      <c r="X161" s="196">
        <f>IFERROR(IF(W161="","",W161),"")</f>
        <v>20</v>
      </c>
      <c r="Y161" s="36">
        <f>IFERROR(IF(W161="","",W161*0.00866),"")</f>
        <v>0.17319999999999999</v>
      </c>
      <c r="Z161" s="56"/>
      <c r="AA161" s="57"/>
      <c r="AE161" s="61"/>
      <c r="BB161" s="126" t="s">
        <v>1</v>
      </c>
    </row>
    <row r="162" spans="1:54" ht="27" customHeight="1" x14ac:dyDescent="0.25">
      <c r="A162" s="54" t="s">
        <v>226</v>
      </c>
      <c r="B162" s="54" t="s">
        <v>227</v>
      </c>
      <c r="C162" s="31">
        <v>4301071027</v>
      </c>
      <c r="D162" s="202">
        <v>4607111036278</v>
      </c>
      <c r="E162" s="201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374" t="s">
        <v>228</v>
      </c>
      <c r="P162" s="200"/>
      <c r="Q162" s="200"/>
      <c r="R162" s="200"/>
      <c r="S162" s="201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6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17"/>
      <c r="O163" s="211" t="s">
        <v>68</v>
      </c>
      <c r="P163" s="212"/>
      <c r="Q163" s="212"/>
      <c r="R163" s="212"/>
      <c r="S163" s="212"/>
      <c r="T163" s="212"/>
      <c r="U163" s="213"/>
      <c r="V163" s="37" t="s">
        <v>67</v>
      </c>
      <c r="W163" s="197">
        <f>IFERROR(SUM(W159:W162),"0")</f>
        <v>20</v>
      </c>
      <c r="X163" s="197">
        <f>IFERROR(SUM(X159:X162),"0")</f>
        <v>20</v>
      </c>
      <c r="Y163" s="197">
        <f>IFERROR(IF(Y159="",0,Y159),"0")+IFERROR(IF(Y160="",0,Y160),"0")+IFERROR(IF(Y161="",0,Y161),"0")+IFERROR(IF(Y162="",0,Y162),"0")</f>
        <v>0.17319999999999999</v>
      </c>
      <c r="Z163" s="198"/>
      <c r="AA163" s="198"/>
    </row>
    <row r="164" spans="1:54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17"/>
      <c r="O164" s="211" t="s">
        <v>68</v>
      </c>
      <c r="P164" s="212"/>
      <c r="Q164" s="212"/>
      <c r="R164" s="212"/>
      <c r="S164" s="212"/>
      <c r="T164" s="212"/>
      <c r="U164" s="213"/>
      <c r="V164" s="37" t="s">
        <v>69</v>
      </c>
      <c r="W164" s="197">
        <f>IFERROR(SUMPRODUCT(W159:W162*H159:H162),"0")</f>
        <v>100</v>
      </c>
      <c r="X164" s="197">
        <f>IFERROR(SUMPRODUCT(X159:X162*H159:H162),"0")</f>
        <v>100</v>
      </c>
      <c r="Y164" s="37"/>
      <c r="Z164" s="198"/>
      <c r="AA164" s="198"/>
    </row>
    <row r="165" spans="1:54" ht="14.25" customHeight="1" x14ac:dyDescent="0.25">
      <c r="A165" s="203" t="s">
        <v>229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8"/>
      <c r="AA165" s="188"/>
    </row>
    <row r="166" spans="1:54" ht="27" customHeight="1" x14ac:dyDescent="0.25">
      <c r="A166" s="54" t="s">
        <v>230</v>
      </c>
      <c r="B166" s="54" t="s">
        <v>231</v>
      </c>
      <c r="C166" s="31">
        <v>4301080153</v>
      </c>
      <c r="D166" s="202">
        <v>4607111036827</v>
      </c>
      <c r="E166" s="201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0"/>
      <c r="Q166" s="200"/>
      <c r="R166" s="200"/>
      <c r="S166" s="201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customHeight="1" x14ac:dyDescent="0.25">
      <c r="A167" s="54" t="s">
        <v>232</v>
      </c>
      <c r="B167" s="54" t="s">
        <v>233</v>
      </c>
      <c r="C167" s="31">
        <v>4301080154</v>
      </c>
      <c r="D167" s="202">
        <v>4607111036834</v>
      </c>
      <c r="E167" s="201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0"/>
      <c r="Q167" s="200"/>
      <c r="R167" s="200"/>
      <c r="S167" s="201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x14ac:dyDescent="0.2">
      <c r="A168" s="216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17"/>
      <c r="O168" s="211" t="s">
        <v>68</v>
      </c>
      <c r="P168" s="212"/>
      <c r="Q168" s="212"/>
      <c r="R168" s="212"/>
      <c r="S168" s="212"/>
      <c r="T168" s="212"/>
      <c r="U168" s="213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x14ac:dyDescent="0.2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17"/>
      <c r="O169" s="211" t="s">
        <v>68</v>
      </c>
      <c r="P169" s="212"/>
      <c r="Q169" s="212"/>
      <c r="R169" s="212"/>
      <c r="S169" s="212"/>
      <c r="T169" s="212"/>
      <c r="U169" s="213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customHeight="1" x14ac:dyDescent="0.2">
      <c r="A170" s="278" t="s">
        <v>234</v>
      </c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79"/>
      <c r="S170" s="279"/>
      <c r="T170" s="279"/>
      <c r="U170" s="279"/>
      <c r="V170" s="279"/>
      <c r="W170" s="279"/>
      <c r="X170" s="279"/>
      <c r="Y170" s="279"/>
      <c r="Z170" s="48"/>
      <c r="AA170" s="48"/>
    </row>
    <row r="171" spans="1:54" ht="16.5" customHeight="1" x14ac:dyDescent="0.25">
      <c r="A171" s="205" t="s">
        <v>235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9"/>
      <c r="AA171" s="189"/>
    </row>
    <row r="172" spans="1:54" ht="14.25" customHeight="1" x14ac:dyDescent="0.25">
      <c r="A172" s="203" t="s">
        <v>72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202">
        <v>4607111035721</v>
      </c>
      <c r="E173" s="201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5" t="s">
        <v>238</v>
      </c>
      <c r="P173" s="200"/>
      <c r="Q173" s="200"/>
      <c r="R173" s="200"/>
      <c r="S173" s="201"/>
      <c r="T173" s="34"/>
      <c r="U173" s="34"/>
      <c r="V173" s="35" t="s">
        <v>67</v>
      </c>
      <c r="W173" s="195">
        <v>70</v>
      </c>
      <c r="X173" s="196">
        <f>IFERROR(IF(W173="","",W173),"")</f>
        <v>70</v>
      </c>
      <c r="Y173" s="36">
        <f>IFERROR(IF(W173="","",W173*0.01788),"")</f>
        <v>1.2516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202">
        <v>4607111035691</v>
      </c>
      <c r="E174" s="201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361" t="s">
        <v>241</v>
      </c>
      <c r="P174" s="200"/>
      <c r="Q174" s="200"/>
      <c r="R174" s="200"/>
      <c r="S174" s="201"/>
      <c r="T174" s="34"/>
      <c r="U174" s="34"/>
      <c r="V174" s="35" t="s">
        <v>67</v>
      </c>
      <c r="W174" s="195">
        <v>50</v>
      </c>
      <c r="X174" s="196">
        <f>IFERROR(IF(W174="","",W174),"")</f>
        <v>50</v>
      </c>
      <c r="Y174" s="36">
        <f>IFERROR(IF(W174="","",W174*0.01788),"")</f>
        <v>0.89400000000000002</v>
      </c>
      <c r="Z174" s="56"/>
      <c r="AA174" s="57"/>
      <c r="AE174" s="61"/>
      <c r="BB174" s="131" t="s">
        <v>76</v>
      </c>
    </row>
    <row r="175" spans="1:54" x14ac:dyDescent="0.2">
      <c r="A175" s="216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17"/>
      <c r="O175" s="211" t="s">
        <v>68</v>
      </c>
      <c r="P175" s="212"/>
      <c r="Q175" s="212"/>
      <c r="R175" s="212"/>
      <c r="S175" s="212"/>
      <c r="T175" s="212"/>
      <c r="U175" s="213"/>
      <c r="V175" s="37" t="s">
        <v>67</v>
      </c>
      <c r="W175" s="197">
        <f>IFERROR(SUM(W173:W174),"0")</f>
        <v>120</v>
      </c>
      <c r="X175" s="197">
        <f>IFERROR(SUM(X173:X174),"0")</f>
        <v>120</v>
      </c>
      <c r="Y175" s="197">
        <f>IFERROR(IF(Y173="",0,Y173),"0")+IFERROR(IF(Y174="",0,Y174),"0")</f>
        <v>2.1456</v>
      </c>
      <c r="Z175" s="198"/>
      <c r="AA175" s="198"/>
    </row>
    <row r="176" spans="1:54" x14ac:dyDescent="0.2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17"/>
      <c r="O176" s="211" t="s">
        <v>68</v>
      </c>
      <c r="P176" s="212"/>
      <c r="Q176" s="212"/>
      <c r="R176" s="212"/>
      <c r="S176" s="212"/>
      <c r="T176" s="212"/>
      <c r="U176" s="213"/>
      <c r="V176" s="37" t="s">
        <v>69</v>
      </c>
      <c r="W176" s="197">
        <f>IFERROR(SUMPRODUCT(W173:W174*H173:H174),"0")</f>
        <v>360</v>
      </c>
      <c r="X176" s="197">
        <f>IFERROR(SUMPRODUCT(X173:X174*H173:H174),"0")</f>
        <v>360</v>
      </c>
      <c r="Y176" s="37"/>
      <c r="Z176" s="198"/>
      <c r="AA176" s="198"/>
    </row>
    <row r="177" spans="1:54" ht="16.5" customHeight="1" x14ac:dyDescent="0.25">
      <c r="A177" s="205" t="s">
        <v>242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9"/>
      <c r="AA177" s="189"/>
    </row>
    <row r="178" spans="1:54" ht="14.25" customHeight="1" x14ac:dyDescent="0.25">
      <c r="A178" s="203" t="s">
        <v>242</v>
      </c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188"/>
      <c r="AA178" s="188"/>
    </row>
    <row r="179" spans="1:54" ht="27" customHeight="1" x14ac:dyDescent="0.25">
      <c r="A179" s="54" t="s">
        <v>243</v>
      </c>
      <c r="B179" s="54" t="s">
        <v>244</v>
      </c>
      <c r="C179" s="31">
        <v>4301133002</v>
      </c>
      <c r="D179" s="202">
        <v>4607111035783</v>
      </c>
      <c r="E179" s="201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3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0"/>
      <c r="Q179" s="200"/>
      <c r="R179" s="200"/>
      <c r="S179" s="201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x14ac:dyDescent="0.2">
      <c r="A180" s="216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17"/>
      <c r="O180" s="211" t="s">
        <v>68</v>
      </c>
      <c r="P180" s="212"/>
      <c r="Q180" s="212"/>
      <c r="R180" s="212"/>
      <c r="S180" s="212"/>
      <c r="T180" s="212"/>
      <c r="U180" s="213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x14ac:dyDescent="0.2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17"/>
      <c r="O181" s="211" t="s">
        <v>68</v>
      </c>
      <c r="P181" s="212"/>
      <c r="Q181" s="212"/>
      <c r="R181" s="212"/>
      <c r="S181" s="212"/>
      <c r="T181" s="212"/>
      <c r="U181" s="213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customHeight="1" x14ac:dyDescent="0.25">
      <c r="A182" s="205" t="s">
        <v>234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9"/>
      <c r="AA182" s="189"/>
    </row>
    <row r="183" spans="1:54" ht="14.25" customHeight="1" x14ac:dyDescent="0.25">
      <c r="A183" s="203" t="s">
        <v>245</v>
      </c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188"/>
      <c r="AA183" s="188"/>
    </row>
    <row r="184" spans="1:54" ht="27" customHeight="1" x14ac:dyDescent="0.25">
      <c r="A184" s="54" t="s">
        <v>246</v>
      </c>
      <c r="B184" s="54" t="s">
        <v>247</v>
      </c>
      <c r="C184" s="31">
        <v>4301051319</v>
      </c>
      <c r="D184" s="202">
        <v>4680115881204</v>
      </c>
      <c r="E184" s="201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29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0"/>
      <c r="Q184" s="200"/>
      <c r="R184" s="200"/>
      <c r="S184" s="201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x14ac:dyDescent="0.2">
      <c r="A185" s="216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17"/>
      <c r="O185" s="211" t="s">
        <v>68</v>
      </c>
      <c r="P185" s="212"/>
      <c r="Q185" s="212"/>
      <c r="R185" s="212"/>
      <c r="S185" s="212"/>
      <c r="T185" s="212"/>
      <c r="U185" s="213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17"/>
      <c r="O186" s="211" t="s">
        <v>68</v>
      </c>
      <c r="P186" s="212"/>
      <c r="Q186" s="212"/>
      <c r="R186" s="212"/>
      <c r="S186" s="212"/>
      <c r="T186" s="212"/>
      <c r="U186" s="213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customHeight="1" x14ac:dyDescent="0.25">
      <c r="A187" s="205" t="s">
        <v>250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9"/>
      <c r="AA187" s="189"/>
    </row>
    <row r="188" spans="1:54" ht="14.25" customHeight="1" x14ac:dyDescent="0.25">
      <c r="A188" s="203" t="s">
        <v>72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202">
        <v>4607111038487</v>
      </c>
      <c r="E189" s="201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3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0"/>
      <c r="Q189" s="200"/>
      <c r="R189" s="200"/>
      <c r="S189" s="201"/>
      <c r="T189" s="34"/>
      <c r="U189" s="34"/>
      <c r="V189" s="35" t="s">
        <v>67</v>
      </c>
      <c r="W189" s="195">
        <v>25</v>
      </c>
      <c r="X189" s="196">
        <f>IFERROR(IF(W189="","",W189),"")</f>
        <v>25</v>
      </c>
      <c r="Y189" s="36">
        <f>IFERROR(IF(W189="","",W189*0.01788),"")</f>
        <v>0.44700000000000001</v>
      </c>
      <c r="Z189" s="56"/>
      <c r="AA189" s="57"/>
      <c r="AE189" s="61"/>
      <c r="BB189" s="134" t="s">
        <v>76</v>
      </c>
    </row>
    <row r="190" spans="1:54" x14ac:dyDescent="0.2">
      <c r="A190" s="216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17"/>
      <c r="O190" s="211" t="s">
        <v>68</v>
      </c>
      <c r="P190" s="212"/>
      <c r="Q190" s="212"/>
      <c r="R190" s="212"/>
      <c r="S190" s="212"/>
      <c r="T190" s="212"/>
      <c r="U190" s="213"/>
      <c r="V190" s="37" t="s">
        <v>67</v>
      </c>
      <c r="W190" s="197">
        <f>IFERROR(SUM(W189:W189),"0")</f>
        <v>25</v>
      </c>
      <c r="X190" s="197">
        <f>IFERROR(SUM(X189:X189),"0")</f>
        <v>25</v>
      </c>
      <c r="Y190" s="197">
        <f>IFERROR(IF(Y189="",0,Y189),"0")</f>
        <v>0.44700000000000001</v>
      </c>
      <c r="Z190" s="198"/>
      <c r="AA190" s="198"/>
    </row>
    <row r="191" spans="1:54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17"/>
      <c r="O191" s="211" t="s">
        <v>68</v>
      </c>
      <c r="P191" s="212"/>
      <c r="Q191" s="212"/>
      <c r="R191" s="212"/>
      <c r="S191" s="212"/>
      <c r="T191" s="212"/>
      <c r="U191" s="213"/>
      <c r="V191" s="37" t="s">
        <v>69</v>
      </c>
      <c r="W191" s="197">
        <f>IFERROR(SUMPRODUCT(W189:W189*H189:H189),"0")</f>
        <v>75</v>
      </c>
      <c r="X191" s="197">
        <f>IFERROR(SUMPRODUCT(X189:X189*H189:H189),"0")</f>
        <v>75</v>
      </c>
      <c r="Y191" s="37"/>
      <c r="Z191" s="198"/>
      <c r="AA191" s="198"/>
    </row>
    <row r="192" spans="1:54" ht="27.75" customHeight="1" x14ac:dyDescent="0.2">
      <c r="A192" s="278" t="s">
        <v>253</v>
      </c>
      <c r="B192" s="279"/>
      <c r="C192" s="279"/>
      <c r="D192" s="279"/>
      <c r="E192" s="279"/>
      <c r="F192" s="279"/>
      <c r="G192" s="279"/>
      <c r="H192" s="279"/>
      <c r="I192" s="279"/>
      <c r="J192" s="279"/>
      <c r="K192" s="279"/>
      <c r="L192" s="279"/>
      <c r="M192" s="279"/>
      <c r="N192" s="279"/>
      <c r="O192" s="279"/>
      <c r="P192" s="279"/>
      <c r="Q192" s="279"/>
      <c r="R192" s="279"/>
      <c r="S192" s="279"/>
      <c r="T192" s="279"/>
      <c r="U192" s="279"/>
      <c r="V192" s="279"/>
      <c r="W192" s="279"/>
      <c r="X192" s="279"/>
      <c r="Y192" s="279"/>
      <c r="Z192" s="48"/>
      <c r="AA192" s="48"/>
    </row>
    <row r="193" spans="1:54" ht="16.5" customHeight="1" x14ac:dyDescent="0.25">
      <c r="A193" s="205" t="s">
        <v>254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9"/>
      <c r="AA193" s="189"/>
    </row>
    <row r="194" spans="1:54" ht="14.25" customHeight="1" x14ac:dyDescent="0.25">
      <c r="A194" s="203" t="s">
        <v>62</v>
      </c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188"/>
      <c r="AA194" s="188"/>
    </row>
    <row r="195" spans="1:54" ht="16.5" customHeight="1" x14ac:dyDescent="0.25">
      <c r="A195" s="54" t="s">
        <v>255</v>
      </c>
      <c r="B195" s="54" t="s">
        <v>256</v>
      </c>
      <c r="C195" s="31">
        <v>4301070913</v>
      </c>
      <c r="D195" s="202">
        <v>4607111036957</v>
      </c>
      <c r="E195" s="201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0"/>
      <c r="Q195" s="200"/>
      <c r="R195" s="200"/>
      <c r="S195" s="201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customHeight="1" x14ac:dyDescent="0.25">
      <c r="A196" s="54" t="s">
        <v>257</v>
      </c>
      <c r="B196" s="54" t="s">
        <v>258</v>
      </c>
      <c r="C196" s="31">
        <v>4301070912</v>
      </c>
      <c r="D196" s="202">
        <v>4607111037213</v>
      </c>
      <c r="E196" s="201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39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0"/>
      <c r="Q196" s="200"/>
      <c r="R196" s="200"/>
      <c r="S196" s="201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x14ac:dyDescent="0.2">
      <c r="A197" s="216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17"/>
      <c r="O197" s="211" t="s">
        <v>68</v>
      </c>
      <c r="P197" s="212"/>
      <c r="Q197" s="212"/>
      <c r="R197" s="212"/>
      <c r="S197" s="212"/>
      <c r="T197" s="212"/>
      <c r="U197" s="213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17"/>
      <c r="O198" s="211" t="s">
        <v>68</v>
      </c>
      <c r="P198" s="212"/>
      <c r="Q198" s="212"/>
      <c r="R198" s="212"/>
      <c r="S198" s="212"/>
      <c r="T198" s="212"/>
      <c r="U198" s="213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customHeight="1" x14ac:dyDescent="0.25">
      <c r="A199" s="205" t="s">
        <v>259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9"/>
      <c r="AA199" s="189"/>
    </row>
    <row r="200" spans="1:54" ht="14.25" customHeight="1" x14ac:dyDescent="0.25">
      <c r="A200" s="203" t="s">
        <v>62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202">
        <v>4607111037022</v>
      </c>
      <c r="E201" s="201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0"/>
      <c r="Q201" s="200"/>
      <c r="R201" s="200"/>
      <c r="S201" s="201"/>
      <c r="T201" s="34"/>
      <c r="U201" s="34"/>
      <c r="V201" s="35" t="s">
        <v>67</v>
      </c>
      <c r="W201" s="195">
        <v>55</v>
      </c>
      <c r="X201" s="196">
        <f>IFERROR(IF(W201="","",W201),"")</f>
        <v>55</v>
      </c>
      <c r="Y201" s="36">
        <f>IFERROR(IF(W201="","",W201*0.0155),"")</f>
        <v>0.85250000000000004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4301070990</v>
      </c>
      <c r="D202" s="202">
        <v>4607111038494</v>
      </c>
      <c r="E202" s="201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0"/>
      <c r="Q202" s="200"/>
      <c r="R202" s="200"/>
      <c r="S202" s="201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customHeight="1" x14ac:dyDescent="0.25">
      <c r="A203" s="54" t="s">
        <v>264</v>
      </c>
      <c r="B203" s="54" t="s">
        <v>265</v>
      </c>
      <c r="C203" s="31">
        <v>4301070966</v>
      </c>
      <c r="D203" s="202">
        <v>4607111038135</v>
      </c>
      <c r="E203" s="201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67</v>
      </c>
      <c r="W203" s="195">
        <v>10</v>
      </c>
      <c r="X203" s="196">
        <f>IFERROR(IF(W203="","",W203),"")</f>
        <v>10</v>
      </c>
      <c r="Y203" s="36">
        <f>IFERROR(IF(W203="","",W203*0.0155),"")</f>
        <v>0.155</v>
      </c>
      <c r="Z203" s="56"/>
      <c r="AA203" s="57"/>
      <c r="AE203" s="61"/>
      <c r="BB203" s="139" t="s">
        <v>1</v>
      </c>
    </row>
    <row r="204" spans="1:54" x14ac:dyDescent="0.2">
      <c r="A204" s="216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17"/>
      <c r="O204" s="211" t="s">
        <v>68</v>
      </c>
      <c r="P204" s="212"/>
      <c r="Q204" s="212"/>
      <c r="R204" s="212"/>
      <c r="S204" s="212"/>
      <c r="T204" s="212"/>
      <c r="U204" s="213"/>
      <c r="V204" s="37" t="s">
        <v>67</v>
      </c>
      <c r="W204" s="197">
        <f>IFERROR(SUM(W201:W203),"0")</f>
        <v>65</v>
      </c>
      <c r="X204" s="197">
        <f>IFERROR(SUM(X201:X203),"0")</f>
        <v>65</v>
      </c>
      <c r="Y204" s="197">
        <f>IFERROR(IF(Y201="",0,Y201),"0")+IFERROR(IF(Y202="",0,Y202),"0")+IFERROR(IF(Y203="",0,Y203),"0")</f>
        <v>1.0075000000000001</v>
      </c>
      <c r="Z204" s="198"/>
      <c r="AA204" s="198"/>
    </row>
    <row r="205" spans="1:54" x14ac:dyDescent="0.2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17"/>
      <c r="O205" s="211" t="s">
        <v>68</v>
      </c>
      <c r="P205" s="212"/>
      <c r="Q205" s="212"/>
      <c r="R205" s="212"/>
      <c r="S205" s="212"/>
      <c r="T205" s="212"/>
      <c r="U205" s="213"/>
      <c r="V205" s="37" t="s">
        <v>69</v>
      </c>
      <c r="W205" s="197">
        <f>IFERROR(SUMPRODUCT(W201:W203*H201:H203),"0")</f>
        <v>364</v>
      </c>
      <c r="X205" s="197">
        <f>IFERROR(SUMPRODUCT(X201:X203*H201:H203),"0")</f>
        <v>364</v>
      </c>
      <c r="Y205" s="37"/>
      <c r="Z205" s="198"/>
      <c r="AA205" s="198"/>
    </row>
    <row r="206" spans="1:54" ht="16.5" customHeight="1" x14ac:dyDescent="0.25">
      <c r="A206" s="205" t="s">
        <v>266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189"/>
      <c r="AA206" s="189"/>
    </row>
    <row r="207" spans="1:54" ht="14.25" customHeight="1" x14ac:dyDescent="0.25">
      <c r="A207" s="203" t="s">
        <v>62</v>
      </c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188"/>
      <c r="AA207" s="188"/>
    </row>
    <row r="208" spans="1:54" ht="27" customHeight="1" x14ac:dyDescent="0.25">
      <c r="A208" s="54" t="s">
        <v>267</v>
      </c>
      <c r="B208" s="54" t="s">
        <v>268</v>
      </c>
      <c r="C208" s="31">
        <v>4301070996</v>
      </c>
      <c r="D208" s="202">
        <v>4607111038654</v>
      </c>
      <c r="E208" s="201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0"/>
      <c r="Q208" s="200"/>
      <c r="R208" s="200"/>
      <c r="S208" s="201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4301070997</v>
      </c>
      <c r="D209" s="202">
        <v>4607111038586</v>
      </c>
      <c r="E209" s="201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0"/>
      <c r="Q209" s="200"/>
      <c r="R209" s="200"/>
      <c r="S209" s="201"/>
      <c r="T209" s="34"/>
      <c r="U209" s="34"/>
      <c r="V209" s="35" t="s">
        <v>67</v>
      </c>
      <c r="W209" s="195">
        <v>25</v>
      </c>
      <c r="X209" s="196">
        <f t="shared" si="4"/>
        <v>25</v>
      </c>
      <c r="Y209" s="36">
        <f t="shared" si="5"/>
        <v>0.38750000000000001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4301070962</v>
      </c>
      <c r="D210" s="202">
        <v>4607111038609</v>
      </c>
      <c r="E210" s="201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0"/>
      <c r="Q210" s="200"/>
      <c r="R210" s="200"/>
      <c r="S210" s="201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4301070963</v>
      </c>
      <c r="D211" s="202">
        <v>4607111038630</v>
      </c>
      <c r="E211" s="201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0"/>
      <c r="Q211" s="200"/>
      <c r="R211" s="200"/>
      <c r="S211" s="201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4301070959</v>
      </c>
      <c r="D212" s="202">
        <v>4607111038616</v>
      </c>
      <c r="E212" s="201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0"/>
      <c r="Q212" s="200"/>
      <c r="R212" s="200"/>
      <c r="S212" s="201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customHeight="1" x14ac:dyDescent="0.25">
      <c r="A213" s="54" t="s">
        <v>277</v>
      </c>
      <c r="B213" s="54" t="s">
        <v>278</v>
      </c>
      <c r="C213" s="31">
        <v>4301070960</v>
      </c>
      <c r="D213" s="202">
        <v>4607111038623</v>
      </c>
      <c r="E213" s="201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0"/>
      <c r="Q213" s="200"/>
      <c r="R213" s="200"/>
      <c r="S213" s="201"/>
      <c r="T213" s="34"/>
      <c r="U213" s="34"/>
      <c r="V213" s="35" t="s">
        <v>67</v>
      </c>
      <c r="W213" s="195">
        <v>15</v>
      </c>
      <c r="X213" s="196">
        <f t="shared" si="4"/>
        <v>15</v>
      </c>
      <c r="Y213" s="36">
        <f t="shared" si="5"/>
        <v>0.23249999999999998</v>
      </c>
      <c r="Z213" s="56"/>
      <c r="AA213" s="57"/>
      <c r="AE213" s="61"/>
      <c r="BB213" s="145" t="s">
        <v>1</v>
      </c>
    </row>
    <row r="214" spans="1:54" x14ac:dyDescent="0.2">
      <c r="A214" s="216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17"/>
      <c r="O214" s="211" t="s">
        <v>68</v>
      </c>
      <c r="P214" s="212"/>
      <c r="Q214" s="212"/>
      <c r="R214" s="212"/>
      <c r="S214" s="212"/>
      <c r="T214" s="212"/>
      <c r="U214" s="213"/>
      <c r="V214" s="37" t="s">
        <v>67</v>
      </c>
      <c r="W214" s="197">
        <f>IFERROR(SUM(W208:W213),"0")</f>
        <v>40</v>
      </c>
      <c r="X214" s="197">
        <f>IFERROR(SUM(X208:X213),"0")</f>
        <v>40</v>
      </c>
      <c r="Y214" s="197">
        <f>IFERROR(IF(Y208="",0,Y208),"0")+IFERROR(IF(Y209="",0,Y209),"0")+IFERROR(IF(Y210="",0,Y210),"0")+IFERROR(IF(Y211="",0,Y211),"0")+IFERROR(IF(Y212="",0,Y212),"0")+IFERROR(IF(Y213="",0,Y213),"0")</f>
        <v>0.62</v>
      </c>
      <c r="Z214" s="198"/>
      <c r="AA214" s="198"/>
    </row>
    <row r="215" spans="1:54" x14ac:dyDescent="0.2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17"/>
      <c r="O215" s="211" t="s">
        <v>68</v>
      </c>
      <c r="P215" s="212"/>
      <c r="Q215" s="212"/>
      <c r="R215" s="212"/>
      <c r="S215" s="212"/>
      <c r="T215" s="212"/>
      <c r="U215" s="213"/>
      <c r="V215" s="37" t="s">
        <v>69</v>
      </c>
      <c r="W215" s="197">
        <f>IFERROR(SUMPRODUCT(W208:W213*H208:H213),"0")</f>
        <v>224</v>
      </c>
      <c r="X215" s="197">
        <f>IFERROR(SUMPRODUCT(X208:X213*H208:H213),"0")</f>
        <v>224</v>
      </c>
      <c r="Y215" s="37"/>
      <c r="Z215" s="198"/>
      <c r="AA215" s="198"/>
    </row>
    <row r="216" spans="1:54" ht="16.5" customHeight="1" x14ac:dyDescent="0.25">
      <c r="A216" s="205" t="s">
        <v>279</v>
      </c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189"/>
      <c r="AA216" s="189"/>
    </row>
    <row r="217" spans="1:54" ht="14.25" customHeight="1" x14ac:dyDescent="0.25">
      <c r="A217" s="203" t="s">
        <v>62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8"/>
      <c r="AA217" s="188"/>
    </row>
    <row r="218" spans="1:54" ht="27" customHeight="1" x14ac:dyDescent="0.25">
      <c r="A218" s="54" t="s">
        <v>280</v>
      </c>
      <c r="B218" s="54" t="s">
        <v>281</v>
      </c>
      <c r="C218" s="31">
        <v>4301070915</v>
      </c>
      <c r="D218" s="202">
        <v>4607111035882</v>
      </c>
      <c r="E218" s="201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0"/>
      <c r="Q218" s="200"/>
      <c r="R218" s="200"/>
      <c r="S218" s="201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4301070921</v>
      </c>
      <c r="D219" s="202">
        <v>4607111035905</v>
      </c>
      <c r="E219" s="201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0"/>
      <c r="Q219" s="200"/>
      <c r="R219" s="200"/>
      <c r="S219" s="201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4301070917</v>
      </c>
      <c r="D220" s="202">
        <v>4607111035912</v>
      </c>
      <c r="E220" s="201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0"/>
      <c r="Q220" s="200"/>
      <c r="R220" s="200"/>
      <c r="S220" s="201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customHeight="1" x14ac:dyDescent="0.25">
      <c r="A221" s="54" t="s">
        <v>286</v>
      </c>
      <c r="B221" s="54" t="s">
        <v>287</v>
      </c>
      <c r="C221" s="31">
        <v>4301070920</v>
      </c>
      <c r="D221" s="202">
        <v>4607111035929</v>
      </c>
      <c r="E221" s="201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2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0"/>
      <c r="Q221" s="200"/>
      <c r="R221" s="200"/>
      <c r="S221" s="201"/>
      <c r="T221" s="34"/>
      <c r="U221" s="34"/>
      <c r="V221" s="35" t="s">
        <v>67</v>
      </c>
      <c r="W221" s="195">
        <v>15</v>
      </c>
      <c r="X221" s="196">
        <f>IFERROR(IF(W221="","",W221),"")</f>
        <v>15</v>
      </c>
      <c r="Y221" s="36">
        <f>IFERROR(IF(W221="","",W221*0.0155),"")</f>
        <v>0.23249999999999998</v>
      </c>
      <c r="Z221" s="56"/>
      <c r="AA221" s="57"/>
      <c r="AE221" s="61"/>
      <c r="BB221" s="149" t="s">
        <v>1</v>
      </c>
    </row>
    <row r="222" spans="1:54" x14ac:dyDescent="0.2">
      <c r="A222" s="216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17"/>
      <c r="O222" s="211" t="s">
        <v>68</v>
      </c>
      <c r="P222" s="212"/>
      <c r="Q222" s="212"/>
      <c r="R222" s="212"/>
      <c r="S222" s="212"/>
      <c r="T222" s="212"/>
      <c r="U222" s="213"/>
      <c r="V222" s="37" t="s">
        <v>67</v>
      </c>
      <c r="W222" s="197">
        <f>IFERROR(SUM(W218:W221),"0")</f>
        <v>15</v>
      </c>
      <c r="X222" s="197">
        <f>IFERROR(SUM(X218:X221),"0")</f>
        <v>15</v>
      </c>
      <c r="Y222" s="197">
        <f>IFERROR(IF(Y218="",0,Y218),"0")+IFERROR(IF(Y219="",0,Y219),"0")+IFERROR(IF(Y220="",0,Y220),"0")+IFERROR(IF(Y221="",0,Y221),"0")</f>
        <v>0.23249999999999998</v>
      </c>
      <c r="Z222" s="198"/>
      <c r="AA222" s="198"/>
    </row>
    <row r="223" spans="1:54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17"/>
      <c r="O223" s="211" t="s">
        <v>68</v>
      </c>
      <c r="P223" s="212"/>
      <c r="Q223" s="212"/>
      <c r="R223" s="212"/>
      <c r="S223" s="212"/>
      <c r="T223" s="212"/>
      <c r="U223" s="213"/>
      <c r="V223" s="37" t="s">
        <v>69</v>
      </c>
      <c r="W223" s="197">
        <f>IFERROR(SUMPRODUCT(W218:W221*H218:H221),"0")</f>
        <v>108</v>
      </c>
      <c r="X223" s="197">
        <f>IFERROR(SUMPRODUCT(X218:X221*H218:H221),"0")</f>
        <v>108</v>
      </c>
      <c r="Y223" s="37"/>
      <c r="Z223" s="198"/>
      <c r="AA223" s="198"/>
    </row>
    <row r="224" spans="1:54" ht="16.5" customHeight="1" x14ac:dyDescent="0.25">
      <c r="A224" s="205" t="s">
        <v>288</v>
      </c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189"/>
      <c r="AA224" s="189"/>
    </row>
    <row r="225" spans="1:54" ht="14.25" customHeight="1" x14ac:dyDescent="0.25">
      <c r="A225" s="203" t="s">
        <v>245</v>
      </c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188"/>
      <c r="AA225" s="188"/>
    </row>
    <row r="226" spans="1:54" ht="27" customHeight="1" x14ac:dyDescent="0.25">
      <c r="A226" s="54" t="s">
        <v>289</v>
      </c>
      <c r="B226" s="54" t="s">
        <v>290</v>
      </c>
      <c r="C226" s="31">
        <v>4301051320</v>
      </c>
      <c r="D226" s="202">
        <v>4680115881334</v>
      </c>
      <c r="E226" s="201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37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0"/>
      <c r="Q226" s="200"/>
      <c r="R226" s="200"/>
      <c r="S226" s="201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x14ac:dyDescent="0.2">
      <c r="A227" s="216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17"/>
      <c r="O227" s="211" t="s">
        <v>68</v>
      </c>
      <c r="P227" s="212"/>
      <c r="Q227" s="212"/>
      <c r="R227" s="212"/>
      <c r="S227" s="212"/>
      <c r="T227" s="212"/>
      <c r="U227" s="213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x14ac:dyDescent="0.2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17"/>
      <c r="O228" s="211" t="s">
        <v>68</v>
      </c>
      <c r="P228" s="212"/>
      <c r="Q228" s="212"/>
      <c r="R228" s="212"/>
      <c r="S228" s="212"/>
      <c r="T228" s="212"/>
      <c r="U228" s="213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customHeight="1" x14ac:dyDescent="0.25">
      <c r="A229" s="205" t="s">
        <v>291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9"/>
      <c r="AA229" s="189"/>
    </row>
    <row r="230" spans="1:54" ht="14.25" customHeight="1" x14ac:dyDescent="0.25">
      <c r="A230" s="203" t="s">
        <v>62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8"/>
      <c r="AA230" s="188"/>
    </row>
    <row r="231" spans="1:54" ht="16.5" customHeight="1" x14ac:dyDescent="0.25">
      <c r="A231" s="54" t="s">
        <v>292</v>
      </c>
      <c r="B231" s="54" t="s">
        <v>293</v>
      </c>
      <c r="C231" s="31">
        <v>4301070874</v>
      </c>
      <c r="D231" s="202">
        <v>4607111035332</v>
      </c>
      <c r="E231" s="201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0"/>
      <c r="Q231" s="200"/>
      <c r="R231" s="200"/>
      <c r="S231" s="201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customHeight="1" x14ac:dyDescent="0.25">
      <c r="A232" s="54" t="s">
        <v>294</v>
      </c>
      <c r="B232" s="54" t="s">
        <v>295</v>
      </c>
      <c r="C232" s="31">
        <v>4301071000</v>
      </c>
      <c r="D232" s="202">
        <v>4607111038708</v>
      </c>
      <c r="E232" s="201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0"/>
      <c r="Q232" s="200"/>
      <c r="R232" s="200"/>
      <c r="S232" s="201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x14ac:dyDescent="0.2">
      <c r="A233" s="216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17"/>
      <c r="O233" s="211" t="s">
        <v>68</v>
      </c>
      <c r="P233" s="212"/>
      <c r="Q233" s="212"/>
      <c r="R233" s="212"/>
      <c r="S233" s="212"/>
      <c r="T233" s="212"/>
      <c r="U233" s="213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17"/>
      <c r="O234" s="211" t="s">
        <v>68</v>
      </c>
      <c r="P234" s="212"/>
      <c r="Q234" s="212"/>
      <c r="R234" s="212"/>
      <c r="S234" s="212"/>
      <c r="T234" s="212"/>
      <c r="U234" s="213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customHeight="1" x14ac:dyDescent="0.2">
      <c r="A235" s="278" t="s">
        <v>296</v>
      </c>
      <c r="B235" s="279"/>
      <c r="C235" s="279"/>
      <c r="D235" s="279"/>
      <c r="E235" s="279"/>
      <c r="F235" s="279"/>
      <c r="G235" s="279"/>
      <c r="H235" s="279"/>
      <c r="I235" s="279"/>
      <c r="J235" s="279"/>
      <c r="K235" s="279"/>
      <c r="L235" s="279"/>
      <c r="M235" s="279"/>
      <c r="N235" s="279"/>
      <c r="O235" s="279"/>
      <c r="P235" s="279"/>
      <c r="Q235" s="279"/>
      <c r="R235" s="279"/>
      <c r="S235" s="279"/>
      <c r="T235" s="279"/>
      <c r="U235" s="279"/>
      <c r="V235" s="279"/>
      <c r="W235" s="279"/>
      <c r="X235" s="279"/>
      <c r="Y235" s="279"/>
      <c r="Z235" s="48"/>
      <c r="AA235" s="48"/>
    </row>
    <row r="236" spans="1:54" ht="16.5" customHeight="1" x14ac:dyDescent="0.25">
      <c r="A236" s="205" t="s">
        <v>297</v>
      </c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189"/>
      <c r="AA236" s="189"/>
    </row>
    <row r="237" spans="1:54" ht="14.25" customHeight="1" x14ac:dyDescent="0.25">
      <c r="A237" s="203" t="s">
        <v>62</v>
      </c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188"/>
      <c r="AA237" s="188"/>
    </row>
    <row r="238" spans="1:54" ht="27" customHeight="1" x14ac:dyDescent="0.25">
      <c r="A238" s="54" t="s">
        <v>298</v>
      </c>
      <c r="B238" s="54" t="s">
        <v>299</v>
      </c>
      <c r="C238" s="31">
        <v>4301070941</v>
      </c>
      <c r="D238" s="202">
        <v>4607111036162</v>
      </c>
      <c r="E238" s="201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0"/>
      <c r="Q238" s="200"/>
      <c r="R238" s="200"/>
      <c r="S238" s="201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x14ac:dyDescent="0.2">
      <c r="A239" s="216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17"/>
      <c r="O239" s="211" t="s">
        <v>68</v>
      </c>
      <c r="P239" s="212"/>
      <c r="Q239" s="212"/>
      <c r="R239" s="212"/>
      <c r="S239" s="212"/>
      <c r="T239" s="212"/>
      <c r="U239" s="213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x14ac:dyDescent="0.2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17"/>
      <c r="O240" s="211" t="s">
        <v>68</v>
      </c>
      <c r="P240" s="212"/>
      <c r="Q240" s="212"/>
      <c r="R240" s="212"/>
      <c r="S240" s="212"/>
      <c r="T240" s="212"/>
      <c r="U240" s="213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customHeight="1" x14ac:dyDescent="0.2">
      <c r="A241" s="278" t="s">
        <v>300</v>
      </c>
      <c r="B241" s="279"/>
      <c r="C241" s="279"/>
      <c r="D241" s="279"/>
      <c r="E241" s="279"/>
      <c r="F241" s="279"/>
      <c r="G241" s="279"/>
      <c r="H241" s="279"/>
      <c r="I241" s="279"/>
      <c r="J241" s="279"/>
      <c r="K241" s="279"/>
      <c r="L241" s="279"/>
      <c r="M241" s="279"/>
      <c r="N241" s="279"/>
      <c r="O241" s="279"/>
      <c r="P241" s="279"/>
      <c r="Q241" s="279"/>
      <c r="R241" s="279"/>
      <c r="S241" s="279"/>
      <c r="T241" s="279"/>
      <c r="U241" s="279"/>
      <c r="V241" s="279"/>
      <c r="W241" s="279"/>
      <c r="X241" s="279"/>
      <c r="Y241" s="279"/>
      <c r="Z241" s="48"/>
      <c r="AA241" s="48"/>
    </row>
    <row r="242" spans="1:54" ht="16.5" customHeight="1" x14ac:dyDescent="0.25">
      <c r="A242" s="205" t="s">
        <v>301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9"/>
      <c r="AA242" s="189"/>
    </row>
    <row r="243" spans="1:54" ht="14.25" customHeight="1" x14ac:dyDescent="0.25">
      <c r="A243" s="203" t="s">
        <v>62</v>
      </c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188"/>
      <c r="AA243" s="188"/>
    </row>
    <row r="244" spans="1:54" ht="27" customHeight="1" x14ac:dyDescent="0.25">
      <c r="A244" s="54" t="s">
        <v>302</v>
      </c>
      <c r="B244" s="54" t="s">
        <v>303</v>
      </c>
      <c r="C244" s="31">
        <v>4301070965</v>
      </c>
      <c r="D244" s="202">
        <v>4607111035899</v>
      </c>
      <c r="E244" s="201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8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0"/>
      <c r="Q244" s="200"/>
      <c r="R244" s="200"/>
      <c r="S244" s="201"/>
      <c r="T244" s="34"/>
      <c r="U244" s="34"/>
      <c r="V244" s="35" t="s">
        <v>67</v>
      </c>
      <c r="W244" s="195">
        <v>20</v>
      </c>
      <c r="X244" s="196">
        <f>IFERROR(IF(W244="","",W244),"")</f>
        <v>20</v>
      </c>
      <c r="Y244" s="36">
        <f>IFERROR(IF(W244="","",W244*0.0155),"")</f>
        <v>0.31</v>
      </c>
      <c r="Z244" s="56"/>
      <c r="AA244" s="57"/>
      <c r="AE244" s="61"/>
      <c r="BB244" s="154" t="s">
        <v>1</v>
      </c>
    </row>
    <row r="245" spans="1:54" x14ac:dyDescent="0.2">
      <c r="A245" s="216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17"/>
      <c r="O245" s="211" t="s">
        <v>68</v>
      </c>
      <c r="P245" s="212"/>
      <c r="Q245" s="212"/>
      <c r="R245" s="212"/>
      <c r="S245" s="212"/>
      <c r="T245" s="212"/>
      <c r="U245" s="213"/>
      <c r="V245" s="37" t="s">
        <v>67</v>
      </c>
      <c r="W245" s="197">
        <f>IFERROR(SUM(W244:W244),"0")</f>
        <v>20</v>
      </c>
      <c r="X245" s="197">
        <f>IFERROR(SUM(X244:X244),"0")</f>
        <v>20</v>
      </c>
      <c r="Y245" s="197">
        <f>IFERROR(IF(Y244="",0,Y244),"0")</f>
        <v>0.31</v>
      </c>
      <c r="Z245" s="198"/>
      <c r="AA245" s="198"/>
    </row>
    <row r="246" spans="1:54" x14ac:dyDescent="0.2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17"/>
      <c r="O246" s="211" t="s">
        <v>68</v>
      </c>
      <c r="P246" s="212"/>
      <c r="Q246" s="212"/>
      <c r="R246" s="212"/>
      <c r="S246" s="212"/>
      <c r="T246" s="212"/>
      <c r="U246" s="213"/>
      <c r="V246" s="37" t="s">
        <v>69</v>
      </c>
      <c r="W246" s="197">
        <f>IFERROR(SUMPRODUCT(W244:W244*H244:H244),"0")</f>
        <v>100</v>
      </c>
      <c r="X246" s="197">
        <f>IFERROR(SUMPRODUCT(X244:X244*H244:H244),"0")</f>
        <v>100</v>
      </c>
      <c r="Y246" s="37"/>
      <c r="Z246" s="198"/>
      <c r="AA246" s="198"/>
    </row>
    <row r="247" spans="1:54" ht="16.5" customHeight="1" x14ac:dyDescent="0.25">
      <c r="A247" s="205" t="s">
        <v>304</v>
      </c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189"/>
      <c r="AA247" s="189"/>
    </row>
    <row r="248" spans="1:54" ht="14.25" customHeight="1" x14ac:dyDescent="0.25">
      <c r="A248" s="203" t="s">
        <v>62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8"/>
      <c r="AA248" s="188"/>
    </row>
    <row r="249" spans="1:54" ht="27" customHeight="1" x14ac:dyDescent="0.25">
      <c r="A249" s="54" t="s">
        <v>305</v>
      </c>
      <c r="B249" s="54" t="s">
        <v>306</v>
      </c>
      <c r="C249" s="31">
        <v>4301070870</v>
      </c>
      <c r="D249" s="202">
        <v>4607111036711</v>
      </c>
      <c r="E249" s="201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3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0"/>
      <c r="Q249" s="200"/>
      <c r="R249" s="200"/>
      <c r="S249" s="201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x14ac:dyDescent="0.2">
      <c r="A250" s="216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17"/>
      <c r="O250" s="211" t="s">
        <v>68</v>
      </c>
      <c r="P250" s="212"/>
      <c r="Q250" s="212"/>
      <c r="R250" s="212"/>
      <c r="S250" s="212"/>
      <c r="T250" s="212"/>
      <c r="U250" s="213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x14ac:dyDescent="0.2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17"/>
      <c r="O251" s="211" t="s">
        <v>68</v>
      </c>
      <c r="P251" s="212"/>
      <c r="Q251" s="212"/>
      <c r="R251" s="212"/>
      <c r="S251" s="212"/>
      <c r="T251" s="212"/>
      <c r="U251" s="213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customHeight="1" x14ac:dyDescent="0.2">
      <c r="A252" s="278" t="s">
        <v>307</v>
      </c>
      <c r="B252" s="279"/>
      <c r="C252" s="279"/>
      <c r="D252" s="279"/>
      <c r="E252" s="279"/>
      <c r="F252" s="279"/>
      <c r="G252" s="279"/>
      <c r="H252" s="279"/>
      <c r="I252" s="279"/>
      <c r="J252" s="279"/>
      <c r="K252" s="279"/>
      <c r="L252" s="279"/>
      <c r="M252" s="279"/>
      <c r="N252" s="279"/>
      <c r="O252" s="279"/>
      <c r="P252" s="279"/>
      <c r="Q252" s="279"/>
      <c r="R252" s="279"/>
      <c r="S252" s="279"/>
      <c r="T252" s="279"/>
      <c r="U252" s="279"/>
      <c r="V252" s="279"/>
      <c r="W252" s="279"/>
      <c r="X252" s="279"/>
      <c r="Y252" s="279"/>
      <c r="Z252" s="48"/>
      <c r="AA252" s="48"/>
    </row>
    <row r="253" spans="1:54" ht="16.5" customHeight="1" x14ac:dyDescent="0.25">
      <c r="A253" s="205" t="s">
        <v>308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9"/>
      <c r="AA253" s="189"/>
    </row>
    <row r="254" spans="1:54" ht="14.25" customHeight="1" x14ac:dyDescent="0.25">
      <c r="A254" s="203" t="s">
        <v>62</v>
      </c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188"/>
      <c r="AA254" s="188"/>
    </row>
    <row r="255" spans="1:54" ht="27" customHeight="1" x14ac:dyDescent="0.25">
      <c r="A255" s="54" t="s">
        <v>309</v>
      </c>
      <c r="B255" s="54" t="s">
        <v>310</v>
      </c>
      <c r="C255" s="31">
        <v>4301071014</v>
      </c>
      <c r="D255" s="202">
        <v>4640242181264</v>
      </c>
      <c r="E255" s="201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2" t="s">
        <v>311</v>
      </c>
      <c r="P255" s="200"/>
      <c r="Q255" s="200"/>
      <c r="R255" s="200"/>
      <c r="S255" s="201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312</v>
      </c>
      <c r="B256" s="54" t="s">
        <v>313</v>
      </c>
      <c r="C256" s="31">
        <v>4301071021</v>
      </c>
      <c r="D256" s="202">
        <v>4640242181325</v>
      </c>
      <c r="E256" s="201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9" t="s">
        <v>314</v>
      </c>
      <c r="P256" s="200"/>
      <c r="Q256" s="200"/>
      <c r="R256" s="200"/>
      <c r="S256" s="201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customHeight="1" x14ac:dyDescent="0.25">
      <c r="A257" s="54" t="s">
        <v>315</v>
      </c>
      <c r="B257" s="54" t="s">
        <v>316</v>
      </c>
      <c r="C257" s="31">
        <v>4301070993</v>
      </c>
      <c r="D257" s="202">
        <v>4640242180670</v>
      </c>
      <c r="E257" s="201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49" t="s">
        <v>317</v>
      </c>
      <c r="P257" s="200"/>
      <c r="Q257" s="200"/>
      <c r="R257" s="200"/>
      <c r="S257" s="201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x14ac:dyDescent="0.2">
      <c r="A258" s="216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17"/>
      <c r="O258" s="211" t="s">
        <v>68</v>
      </c>
      <c r="P258" s="212"/>
      <c r="Q258" s="212"/>
      <c r="R258" s="212"/>
      <c r="S258" s="212"/>
      <c r="T258" s="212"/>
      <c r="U258" s="213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x14ac:dyDescent="0.2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17"/>
      <c r="O259" s="211" t="s">
        <v>68</v>
      </c>
      <c r="P259" s="212"/>
      <c r="Q259" s="212"/>
      <c r="R259" s="212"/>
      <c r="S259" s="212"/>
      <c r="T259" s="212"/>
      <c r="U259" s="213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customHeight="1" x14ac:dyDescent="0.25">
      <c r="A260" s="205" t="s">
        <v>318</v>
      </c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189"/>
      <c r="AA260" s="189"/>
    </row>
    <row r="261" spans="1:54" ht="14.25" customHeight="1" x14ac:dyDescent="0.25">
      <c r="A261" s="203" t="s">
        <v>133</v>
      </c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188"/>
      <c r="AA261" s="188"/>
    </row>
    <row r="262" spans="1:54" ht="27" customHeight="1" x14ac:dyDescent="0.25">
      <c r="A262" s="54" t="s">
        <v>319</v>
      </c>
      <c r="B262" s="54" t="s">
        <v>320</v>
      </c>
      <c r="C262" s="31">
        <v>4301131019</v>
      </c>
      <c r="D262" s="202">
        <v>4640242180427</v>
      </c>
      <c r="E262" s="201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397" t="s">
        <v>321</v>
      </c>
      <c r="P262" s="200"/>
      <c r="Q262" s="200"/>
      <c r="R262" s="200"/>
      <c r="S262" s="201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x14ac:dyDescent="0.2">
      <c r="A263" s="216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17"/>
      <c r="O263" s="211" t="s">
        <v>68</v>
      </c>
      <c r="P263" s="212"/>
      <c r="Q263" s="212"/>
      <c r="R263" s="212"/>
      <c r="S263" s="212"/>
      <c r="T263" s="212"/>
      <c r="U263" s="213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17"/>
      <c r="O264" s="211" t="s">
        <v>68</v>
      </c>
      <c r="P264" s="212"/>
      <c r="Q264" s="212"/>
      <c r="R264" s="212"/>
      <c r="S264" s="212"/>
      <c r="T264" s="212"/>
      <c r="U264" s="213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customHeight="1" x14ac:dyDescent="0.25">
      <c r="A265" s="203" t="s">
        <v>72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8"/>
      <c r="AA265" s="188"/>
    </row>
    <row r="266" spans="1:54" ht="27" customHeight="1" x14ac:dyDescent="0.25">
      <c r="A266" s="54" t="s">
        <v>322</v>
      </c>
      <c r="B266" s="54" t="s">
        <v>323</v>
      </c>
      <c r="C266" s="31">
        <v>4301132080</v>
      </c>
      <c r="D266" s="202">
        <v>4640242180397</v>
      </c>
      <c r="E266" s="201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6" t="s">
        <v>324</v>
      </c>
      <c r="P266" s="200"/>
      <c r="Q266" s="200"/>
      <c r="R266" s="200"/>
      <c r="S266" s="201"/>
      <c r="T266" s="34"/>
      <c r="U266" s="34"/>
      <c r="V266" s="35" t="s">
        <v>67</v>
      </c>
      <c r="W266" s="195">
        <v>20</v>
      </c>
      <c r="X266" s="196">
        <f>IFERROR(IF(W266="","",W266),"")</f>
        <v>20</v>
      </c>
      <c r="Y266" s="36">
        <f>IFERROR(IF(W266="","",W266*0.0155),"")</f>
        <v>0.31</v>
      </c>
      <c r="Z266" s="56"/>
      <c r="AA266" s="57"/>
      <c r="AE266" s="61"/>
      <c r="BB266" s="160" t="s">
        <v>76</v>
      </c>
    </row>
    <row r="267" spans="1:54" ht="27" customHeight="1" x14ac:dyDescent="0.25">
      <c r="A267" s="54" t="s">
        <v>325</v>
      </c>
      <c r="B267" s="54" t="s">
        <v>326</v>
      </c>
      <c r="C267" s="31">
        <v>4301132104</v>
      </c>
      <c r="D267" s="202">
        <v>4640242181219</v>
      </c>
      <c r="E267" s="201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40" t="s">
        <v>327</v>
      </c>
      <c r="P267" s="200"/>
      <c r="Q267" s="200"/>
      <c r="R267" s="200"/>
      <c r="S267" s="201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x14ac:dyDescent="0.2">
      <c r="A268" s="216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17"/>
      <c r="O268" s="211" t="s">
        <v>68</v>
      </c>
      <c r="P268" s="212"/>
      <c r="Q268" s="212"/>
      <c r="R268" s="212"/>
      <c r="S268" s="212"/>
      <c r="T268" s="212"/>
      <c r="U268" s="213"/>
      <c r="V268" s="37" t="s">
        <v>67</v>
      </c>
      <c r="W268" s="197">
        <f>IFERROR(SUM(W266:W267),"0")</f>
        <v>20</v>
      </c>
      <c r="X268" s="197">
        <f>IFERROR(SUM(X266:X267),"0")</f>
        <v>20</v>
      </c>
      <c r="Y268" s="197">
        <f>IFERROR(IF(Y266="",0,Y266),"0")+IFERROR(IF(Y267="",0,Y267),"0")</f>
        <v>0.31</v>
      </c>
      <c r="Z268" s="198"/>
      <c r="AA268" s="198"/>
    </row>
    <row r="269" spans="1:54" x14ac:dyDescent="0.2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17"/>
      <c r="O269" s="211" t="s">
        <v>68</v>
      </c>
      <c r="P269" s="212"/>
      <c r="Q269" s="212"/>
      <c r="R269" s="212"/>
      <c r="S269" s="212"/>
      <c r="T269" s="212"/>
      <c r="U269" s="213"/>
      <c r="V269" s="37" t="s">
        <v>69</v>
      </c>
      <c r="W269" s="197">
        <f>IFERROR(SUMPRODUCT(W266:W267*H266:H267),"0")</f>
        <v>120</v>
      </c>
      <c r="X269" s="197">
        <f>IFERROR(SUMPRODUCT(X266:X267*H266:H267),"0")</f>
        <v>120</v>
      </c>
      <c r="Y269" s="37"/>
      <c r="Z269" s="198"/>
      <c r="AA269" s="198"/>
    </row>
    <row r="270" spans="1:54" ht="14.25" customHeight="1" x14ac:dyDescent="0.25">
      <c r="A270" s="203" t="s">
        <v>153</v>
      </c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188"/>
      <c r="AA270" s="188"/>
    </row>
    <row r="271" spans="1:54" ht="27" customHeight="1" x14ac:dyDescent="0.25">
      <c r="A271" s="54" t="s">
        <v>328</v>
      </c>
      <c r="B271" s="54" t="s">
        <v>329</v>
      </c>
      <c r="C271" s="31">
        <v>4301136028</v>
      </c>
      <c r="D271" s="202">
        <v>4640242180304</v>
      </c>
      <c r="E271" s="201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">
        <v>330</v>
      </c>
      <c r="P271" s="200"/>
      <c r="Q271" s="200"/>
      <c r="R271" s="200"/>
      <c r="S271" s="201"/>
      <c r="T271" s="34"/>
      <c r="U271" s="34"/>
      <c r="V271" s="35" t="s">
        <v>67</v>
      </c>
      <c r="W271" s="195">
        <v>11</v>
      </c>
      <c r="X271" s="196">
        <f>IFERROR(IF(W271="","",W271),"")</f>
        <v>11</v>
      </c>
      <c r="Y271" s="36">
        <f>IFERROR(IF(W271="","",W271*0.00936),"")</f>
        <v>0.10296</v>
      </c>
      <c r="Z271" s="56"/>
      <c r="AA271" s="57"/>
      <c r="AE271" s="61"/>
      <c r="BB271" s="162" t="s">
        <v>76</v>
      </c>
    </row>
    <row r="272" spans="1:54" ht="37.5" customHeight="1" x14ac:dyDescent="0.25">
      <c r="A272" s="54" t="s">
        <v>331</v>
      </c>
      <c r="B272" s="54" t="s">
        <v>332</v>
      </c>
      <c r="C272" s="31">
        <v>4301136027</v>
      </c>
      <c r="D272" s="202">
        <v>4640242180298</v>
      </c>
      <c r="E272" s="201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0"/>
      <c r="Q272" s="200"/>
      <c r="R272" s="200"/>
      <c r="S272" s="201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4301136026</v>
      </c>
      <c r="D273" s="202">
        <v>4640242180236</v>
      </c>
      <c r="E273" s="201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48" t="s">
        <v>335</v>
      </c>
      <c r="P273" s="200"/>
      <c r="Q273" s="200"/>
      <c r="R273" s="200"/>
      <c r="S273" s="201"/>
      <c r="T273" s="34"/>
      <c r="U273" s="34"/>
      <c r="V273" s="35" t="s">
        <v>67</v>
      </c>
      <c r="W273" s="195">
        <v>0</v>
      </c>
      <c r="X273" s="196">
        <f>IFERROR(IF(W273="","",W273),"")</f>
        <v>0</v>
      </c>
      <c r="Y273" s="36">
        <f>IFERROR(IF(W273="","",W273*0.0155),"")</f>
        <v>0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336</v>
      </c>
      <c r="B274" s="54" t="s">
        <v>337</v>
      </c>
      <c r="C274" s="31">
        <v>4301136029</v>
      </c>
      <c r="D274" s="202">
        <v>4640242180410</v>
      </c>
      <c r="E274" s="201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0"/>
      <c r="Q274" s="200"/>
      <c r="R274" s="200"/>
      <c r="S274" s="201"/>
      <c r="T274" s="34"/>
      <c r="U274" s="34"/>
      <c r="V274" s="35" t="s">
        <v>67</v>
      </c>
      <c r="W274" s="195">
        <v>22</v>
      </c>
      <c r="X274" s="196">
        <f>IFERROR(IF(W274="","",W274),"")</f>
        <v>22</v>
      </c>
      <c r="Y274" s="36">
        <f>IFERROR(IF(W274="","",W274*0.00936),"")</f>
        <v>0.20591999999999999</v>
      </c>
      <c r="Z274" s="56"/>
      <c r="AA274" s="57"/>
      <c r="AE274" s="61"/>
      <c r="BB274" s="165" t="s">
        <v>76</v>
      </c>
    </row>
    <row r="275" spans="1:54" x14ac:dyDescent="0.2">
      <c r="A275" s="216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17"/>
      <c r="O275" s="211" t="s">
        <v>68</v>
      </c>
      <c r="P275" s="212"/>
      <c r="Q275" s="212"/>
      <c r="R275" s="212"/>
      <c r="S275" s="212"/>
      <c r="T275" s="212"/>
      <c r="U275" s="213"/>
      <c r="V275" s="37" t="s">
        <v>67</v>
      </c>
      <c r="W275" s="197">
        <f>IFERROR(SUM(W271:W274),"0")</f>
        <v>33</v>
      </c>
      <c r="X275" s="197">
        <f>IFERROR(SUM(X271:X274),"0")</f>
        <v>33</v>
      </c>
      <c r="Y275" s="197">
        <f>IFERROR(IF(Y271="",0,Y271),"0")+IFERROR(IF(Y272="",0,Y272),"0")+IFERROR(IF(Y273="",0,Y273),"0")+IFERROR(IF(Y274="",0,Y274),"0")</f>
        <v>0.30887999999999999</v>
      </c>
      <c r="Z275" s="198"/>
      <c r="AA275" s="198"/>
    </row>
    <row r="276" spans="1:54" x14ac:dyDescent="0.2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17"/>
      <c r="O276" s="211" t="s">
        <v>68</v>
      </c>
      <c r="P276" s="212"/>
      <c r="Q276" s="212"/>
      <c r="R276" s="212"/>
      <c r="S276" s="212"/>
      <c r="T276" s="212"/>
      <c r="U276" s="213"/>
      <c r="V276" s="37" t="s">
        <v>69</v>
      </c>
      <c r="W276" s="197">
        <f>IFERROR(SUMPRODUCT(W271:W274*H271:H274),"0")</f>
        <v>78.98</v>
      </c>
      <c r="X276" s="197">
        <f>IFERROR(SUMPRODUCT(X271:X274*H271:H274),"0")</f>
        <v>78.98</v>
      </c>
      <c r="Y276" s="37"/>
      <c r="Z276" s="198"/>
      <c r="AA276" s="198"/>
    </row>
    <row r="277" spans="1:54" ht="14.25" customHeight="1" x14ac:dyDescent="0.25">
      <c r="A277" s="203" t="s">
        <v>129</v>
      </c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188"/>
      <c r="AA277" s="188"/>
    </row>
    <row r="278" spans="1:54" ht="27" customHeight="1" x14ac:dyDescent="0.25">
      <c r="A278" s="54" t="s">
        <v>338</v>
      </c>
      <c r="B278" s="54" t="s">
        <v>339</v>
      </c>
      <c r="C278" s="31">
        <v>4301135191</v>
      </c>
      <c r="D278" s="202">
        <v>4640242180373</v>
      </c>
      <c r="E278" s="201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0" t="s">
        <v>340</v>
      </c>
      <c r="P278" s="200"/>
      <c r="Q278" s="200"/>
      <c r="R278" s="200"/>
      <c r="S278" s="201"/>
      <c r="T278" s="34"/>
      <c r="U278" s="34"/>
      <c r="V278" s="35" t="s">
        <v>67</v>
      </c>
      <c r="W278" s="195">
        <v>40</v>
      </c>
      <c r="X278" s="196">
        <f t="shared" ref="X278:X297" si="6">IFERROR(IF(W278="","",W278),"")</f>
        <v>40</v>
      </c>
      <c r="Y278" s="36">
        <f t="shared" ref="Y278:Y283" si="7">IFERROR(IF(W278="","",W278*0.00936),"")</f>
        <v>0.37440000000000001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341</v>
      </c>
      <c r="B279" s="54" t="s">
        <v>342</v>
      </c>
      <c r="C279" s="31">
        <v>4301135195</v>
      </c>
      <c r="D279" s="202">
        <v>4640242180366</v>
      </c>
      <c r="E279" s="201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3" t="s">
        <v>343</v>
      </c>
      <c r="P279" s="200"/>
      <c r="Q279" s="200"/>
      <c r="R279" s="200"/>
      <c r="S279" s="201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202">
        <v>4640242180335</v>
      </c>
      <c r="E280" s="201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3" t="s">
        <v>346</v>
      </c>
      <c r="P280" s="200"/>
      <c r="Q280" s="200"/>
      <c r="R280" s="200"/>
      <c r="S280" s="201"/>
      <c r="T280" s="34"/>
      <c r="U280" s="34"/>
      <c r="V280" s="35" t="s">
        <v>67</v>
      </c>
      <c r="W280" s="195">
        <v>16</v>
      </c>
      <c r="X280" s="196">
        <f t="shared" si="6"/>
        <v>16</v>
      </c>
      <c r="Y280" s="36">
        <f t="shared" si="7"/>
        <v>0.14976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4301135189</v>
      </c>
      <c r="D281" s="202">
        <v>4640242180342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0"/>
      <c r="Q281" s="200"/>
      <c r="R281" s="200"/>
      <c r="S281" s="201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349</v>
      </c>
      <c r="B282" s="54" t="s">
        <v>350</v>
      </c>
      <c r="C282" s="31">
        <v>4301135190</v>
      </c>
      <c r="D282" s="202">
        <v>4640242180359</v>
      </c>
      <c r="E282" s="201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7" t="s">
        <v>351</v>
      </c>
      <c r="P282" s="200"/>
      <c r="Q282" s="200"/>
      <c r="R282" s="200"/>
      <c r="S282" s="201"/>
      <c r="T282" s="34"/>
      <c r="U282" s="34"/>
      <c r="V282" s="35" t="s">
        <v>67</v>
      </c>
      <c r="W282" s="195">
        <v>0</v>
      </c>
      <c r="X282" s="196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37.5" customHeight="1" x14ac:dyDescent="0.25">
      <c r="A283" s="54" t="s">
        <v>352</v>
      </c>
      <c r="B283" s="54" t="s">
        <v>353</v>
      </c>
      <c r="C283" s="31">
        <v>4301135187</v>
      </c>
      <c r="D283" s="202">
        <v>4640242180328</v>
      </c>
      <c r="E283" s="201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6" t="s">
        <v>354</v>
      </c>
      <c r="P283" s="200"/>
      <c r="Q283" s="200"/>
      <c r="R283" s="200"/>
      <c r="S283" s="201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355</v>
      </c>
      <c r="B284" s="54" t="s">
        <v>356</v>
      </c>
      <c r="C284" s="31">
        <v>4301135186</v>
      </c>
      <c r="D284" s="202">
        <v>4640242180311</v>
      </c>
      <c r="E284" s="201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253" t="s">
        <v>357</v>
      </c>
      <c r="P284" s="200"/>
      <c r="Q284" s="200"/>
      <c r="R284" s="200"/>
      <c r="S284" s="201"/>
      <c r="T284" s="34"/>
      <c r="U284" s="34"/>
      <c r="V284" s="35" t="s">
        <v>67</v>
      </c>
      <c r="W284" s="195">
        <v>18</v>
      </c>
      <c r="X284" s="196">
        <f t="shared" si="6"/>
        <v>18</v>
      </c>
      <c r="Y284" s="36">
        <f>IFERROR(IF(W284="","",W284*0.0155),"")</f>
        <v>0.27900000000000003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358</v>
      </c>
      <c r="B285" s="54" t="s">
        <v>359</v>
      </c>
      <c r="C285" s="31">
        <v>4301135194</v>
      </c>
      <c r="D285" s="202">
        <v>4640242180380</v>
      </c>
      <c r="E285" s="201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360" t="s">
        <v>360</v>
      </c>
      <c r="P285" s="200"/>
      <c r="Q285" s="200"/>
      <c r="R285" s="200"/>
      <c r="S285" s="201"/>
      <c r="T285" s="34"/>
      <c r="U285" s="34"/>
      <c r="V285" s="35" t="s">
        <v>67</v>
      </c>
      <c r="W285" s="195">
        <v>0</v>
      </c>
      <c r="X285" s="196">
        <f t="shared" si="6"/>
        <v>0</v>
      </c>
      <c r="Y285" s="36">
        <f>IFERROR(IF(W285="","",W285*0.00502),"")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202">
        <v>4640242180380</v>
      </c>
      <c r="E286" s="201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2" t="s">
        <v>363</v>
      </c>
      <c r="P286" s="200"/>
      <c r="Q286" s="200"/>
      <c r="R286" s="200"/>
      <c r="S286" s="201"/>
      <c r="T286" s="34"/>
      <c r="U286" s="34"/>
      <c r="V286" s="35" t="s">
        <v>67</v>
      </c>
      <c r="W286" s="195">
        <v>8</v>
      </c>
      <c r="X286" s="196">
        <f t="shared" si="6"/>
        <v>8</v>
      </c>
      <c r="Y286" s="36">
        <f>IFERROR(IF(W286="","",W286*0.00936),"")</f>
        <v>7.4880000000000002E-2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364</v>
      </c>
      <c r="B287" s="54" t="s">
        <v>365</v>
      </c>
      <c r="C287" s="31">
        <v>4301135193</v>
      </c>
      <c r="D287" s="202">
        <v>4640242180403</v>
      </c>
      <c r="E287" s="201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285" t="s">
        <v>366</v>
      </c>
      <c r="P287" s="200"/>
      <c r="Q287" s="200"/>
      <c r="R287" s="200"/>
      <c r="S287" s="201"/>
      <c r="T287" s="34"/>
      <c r="U287" s="34"/>
      <c r="V287" s="35" t="s">
        <v>67</v>
      </c>
      <c r="W287" s="195">
        <v>0</v>
      </c>
      <c r="X287" s="196">
        <f t="shared" si="6"/>
        <v>0</v>
      </c>
      <c r="Y287" s="36">
        <f>IFERROR(IF(W287="","",W287*0.00936),"")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367</v>
      </c>
      <c r="B288" s="54" t="s">
        <v>368</v>
      </c>
      <c r="C288" s="31">
        <v>4301135304</v>
      </c>
      <c r="D288" s="202">
        <v>4640242181240</v>
      </c>
      <c r="E288" s="201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7" t="s">
        <v>369</v>
      </c>
      <c r="P288" s="200"/>
      <c r="Q288" s="200"/>
      <c r="R288" s="200"/>
      <c r="S288" s="201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370</v>
      </c>
      <c r="B289" s="54" t="s">
        <v>371</v>
      </c>
      <c r="C289" s="31">
        <v>4301135310</v>
      </c>
      <c r="D289" s="202">
        <v>4640242181318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372</v>
      </c>
      <c r="P289" s="200"/>
      <c r="Q289" s="200"/>
      <c r="R289" s="200"/>
      <c r="S289" s="201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373</v>
      </c>
      <c r="B290" s="54" t="s">
        <v>374</v>
      </c>
      <c r="C290" s="31">
        <v>4301135306</v>
      </c>
      <c r="D290" s="202">
        <v>4640242181578</v>
      </c>
      <c r="E290" s="201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4" t="s">
        <v>375</v>
      </c>
      <c r="P290" s="200"/>
      <c r="Q290" s="200"/>
      <c r="R290" s="200"/>
      <c r="S290" s="201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376</v>
      </c>
      <c r="B291" s="54" t="s">
        <v>377</v>
      </c>
      <c r="C291" s="31">
        <v>4301135305</v>
      </c>
      <c r="D291" s="202">
        <v>4640242181394</v>
      </c>
      <c r="E291" s="201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3" t="s">
        <v>378</v>
      </c>
      <c r="P291" s="200"/>
      <c r="Q291" s="200"/>
      <c r="R291" s="200"/>
      <c r="S291" s="201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379</v>
      </c>
      <c r="B292" s="54" t="s">
        <v>380</v>
      </c>
      <c r="C292" s="31">
        <v>4301135309</v>
      </c>
      <c r="D292" s="202">
        <v>4640242181332</v>
      </c>
      <c r="E292" s="201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77" t="s">
        <v>381</v>
      </c>
      <c r="P292" s="200"/>
      <c r="Q292" s="200"/>
      <c r="R292" s="200"/>
      <c r="S292" s="201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382</v>
      </c>
      <c r="B293" s="54" t="s">
        <v>383</v>
      </c>
      <c r="C293" s="31">
        <v>4301135308</v>
      </c>
      <c r="D293" s="202">
        <v>4640242181349</v>
      </c>
      <c r="E293" s="201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3" t="s">
        <v>384</v>
      </c>
      <c r="P293" s="200"/>
      <c r="Q293" s="200"/>
      <c r="R293" s="200"/>
      <c r="S293" s="201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385</v>
      </c>
      <c r="B294" s="54" t="s">
        <v>386</v>
      </c>
      <c r="C294" s="31">
        <v>4301135307</v>
      </c>
      <c r="D294" s="202">
        <v>4640242181370</v>
      </c>
      <c r="E294" s="201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381" t="s">
        <v>387</v>
      </c>
      <c r="P294" s="200"/>
      <c r="Q294" s="200"/>
      <c r="R294" s="200"/>
      <c r="S294" s="201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388</v>
      </c>
      <c r="B295" s="54" t="s">
        <v>389</v>
      </c>
      <c r="C295" s="31">
        <v>4301135318</v>
      </c>
      <c r="D295" s="202">
        <v>4607111037480</v>
      </c>
      <c r="E295" s="201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5" t="s">
        <v>390</v>
      </c>
      <c r="P295" s="200"/>
      <c r="Q295" s="200"/>
      <c r="R295" s="200"/>
      <c r="S295" s="201"/>
      <c r="T295" s="34"/>
      <c r="U295" s="34"/>
      <c r="V295" s="35" t="s">
        <v>67</v>
      </c>
      <c r="W295" s="195">
        <v>5</v>
      </c>
      <c r="X295" s="196">
        <f t="shared" si="6"/>
        <v>5</v>
      </c>
      <c r="Y295" s="36">
        <f>IFERROR(IF(W295="","",W295*0.0155),"")</f>
        <v>7.7499999999999999E-2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391</v>
      </c>
      <c r="B296" s="54" t="s">
        <v>392</v>
      </c>
      <c r="C296" s="31">
        <v>4301135319</v>
      </c>
      <c r="D296" s="202">
        <v>4607111037473</v>
      </c>
      <c r="E296" s="201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393</v>
      </c>
      <c r="P296" s="200"/>
      <c r="Q296" s="200"/>
      <c r="R296" s="200"/>
      <c r="S296" s="201"/>
      <c r="T296" s="34"/>
      <c r="U296" s="34"/>
      <c r="V296" s="35" t="s">
        <v>67</v>
      </c>
      <c r="W296" s="195">
        <v>0</v>
      </c>
      <c r="X296" s="196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ht="27" customHeight="1" x14ac:dyDescent="0.25">
      <c r="A297" s="54" t="s">
        <v>394</v>
      </c>
      <c r="B297" s="54" t="s">
        <v>395</v>
      </c>
      <c r="C297" s="31">
        <v>4301135198</v>
      </c>
      <c r="D297" s="202">
        <v>4640242180663</v>
      </c>
      <c r="E297" s="201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376" t="s">
        <v>396</v>
      </c>
      <c r="P297" s="200"/>
      <c r="Q297" s="200"/>
      <c r="R297" s="200"/>
      <c r="S297" s="201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6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17"/>
      <c r="O298" s="211" t="s">
        <v>68</v>
      </c>
      <c r="P298" s="212"/>
      <c r="Q298" s="212"/>
      <c r="R298" s="212"/>
      <c r="S298" s="212"/>
      <c r="T298" s="212"/>
      <c r="U298" s="213"/>
      <c r="V298" s="37" t="s">
        <v>67</v>
      </c>
      <c r="W298" s="197">
        <f>IFERROR(SUM(W278:W297),"0")</f>
        <v>87</v>
      </c>
      <c r="X298" s="197">
        <f>IFERROR(SUM(X278:X297),"0")</f>
        <v>87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0.95553999999999994</v>
      </c>
      <c r="Z298" s="198"/>
      <c r="AA298" s="198"/>
    </row>
    <row r="299" spans="1:54" x14ac:dyDescent="0.2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17"/>
      <c r="O299" s="211" t="s">
        <v>68</v>
      </c>
      <c r="P299" s="212"/>
      <c r="Q299" s="212"/>
      <c r="R299" s="212"/>
      <c r="S299" s="212"/>
      <c r="T299" s="212"/>
      <c r="U299" s="213"/>
      <c r="V299" s="37" t="s">
        <v>69</v>
      </c>
      <c r="W299" s="197">
        <f>IFERROR(SUMPRODUCT(W278:W297*H278:H297),"0")</f>
        <v>327.8</v>
      </c>
      <c r="X299" s="197">
        <f>IFERROR(SUMPRODUCT(X278:X297*H278:H297),"0")</f>
        <v>327.8</v>
      </c>
      <c r="Y299" s="37"/>
      <c r="Z299" s="198"/>
      <c r="AA299" s="198"/>
    </row>
    <row r="300" spans="1:54" ht="15" customHeight="1" x14ac:dyDescent="0.2">
      <c r="A300" s="400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42"/>
      <c r="O300" s="226" t="s">
        <v>397</v>
      </c>
      <c r="P300" s="227"/>
      <c r="Q300" s="227"/>
      <c r="R300" s="227"/>
      <c r="S300" s="227"/>
      <c r="T300" s="227"/>
      <c r="U300" s="228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4587.9799999999996</v>
      </c>
      <c r="X300" s="197">
        <f>IFERROR(X24+X33+X41+X50+X60+X66+X71+X78+X88+X95+X104+X112+X117+X125+X130+X136+X141+X147+X151+X156+X164+X169+X176+X181+X186+X191+X198+X205+X215+X223+X228+X234+X240+X246+X251+X259+X264+X269+X276+X299,"0")</f>
        <v>4587.9799999999996</v>
      </c>
      <c r="Y300" s="37"/>
      <c r="Z300" s="198"/>
      <c r="AA300" s="198"/>
    </row>
    <row r="301" spans="1:54" x14ac:dyDescent="0.2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42"/>
      <c r="O301" s="226" t="s">
        <v>398</v>
      </c>
      <c r="P301" s="227"/>
      <c r="Q301" s="227"/>
      <c r="R301" s="227"/>
      <c r="S301" s="227"/>
      <c r="T301" s="227"/>
      <c r="U301" s="228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5026.534599999999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5026.534599999999</v>
      </c>
      <c r="Y301" s="37"/>
      <c r="Z301" s="198"/>
      <c r="AA301" s="198"/>
    </row>
    <row r="302" spans="1:54" x14ac:dyDescent="0.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42"/>
      <c r="O302" s="226" t="s">
        <v>399</v>
      </c>
      <c r="P302" s="227"/>
      <c r="Q302" s="227"/>
      <c r="R302" s="227"/>
      <c r="S302" s="227"/>
      <c r="T302" s="227"/>
      <c r="U302" s="228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13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13</v>
      </c>
      <c r="Y302" s="37"/>
      <c r="Z302" s="198"/>
      <c r="AA302" s="198"/>
    </row>
    <row r="303" spans="1:54" x14ac:dyDescent="0.2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42"/>
      <c r="O303" s="226" t="s">
        <v>401</v>
      </c>
      <c r="P303" s="227"/>
      <c r="Q303" s="227"/>
      <c r="R303" s="227"/>
      <c r="S303" s="227"/>
      <c r="T303" s="227"/>
      <c r="U303" s="228"/>
      <c r="V303" s="37" t="s">
        <v>69</v>
      </c>
      <c r="W303" s="197">
        <f>GrossWeightTotal+PalletQtyTotal*25</f>
        <v>5351.534599999999</v>
      </c>
      <c r="X303" s="197">
        <f>GrossWeightTotalR+PalletQtyTotalR*25</f>
        <v>5351.534599999999</v>
      </c>
      <c r="Y303" s="37"/>
      <c r="Z303" s="198"/>
      <c r="AA303" s="198"/>
    </row>
    <row r="304" spans="1:54" x14ac:dyDescent="0.2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42"/>
      <c r="O304" s="226" t="s">
        <v>402</v>
      </c>
      <c r="P304" s="227"/>
      <c r="Q304" s="227"/>
      <c r="R304" s="227"/>
      <c r="S304" s="227"/>
      <c r="T304" s="227"/>
      <c r="U304" s="228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1065</v>
      </c>
      <c r="X304" s="197">
        <f>IFERROR(X23+X32+X40+X49+X59+X65+X70+X77+X87+X94+X103+X111+X116+X124+X129+X135+X140+X146+X150+X155+X163+X168+X175+X180+X185+X190+X197+X204+X214+X222+X227+X233+X239+X245+X250+X258+X263+X268+X275+X298,"0")</f>
        <v>1065</v>
      </c>
      <c r="Y304" s="37"/>
      <c r="Z304" s="198"/>
      <c r="AA304" s="198"/>
    </row>
    <row r="305" spans="1:37" ht="14.25" customHeight="1" x14ac:dyDescent="0.2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42"/>
      <c r="O305" s="226" t="s">
        <v>403</v>
      </c>
      <c r="P305" s="227"/>
      <c r="Q305" s="227"/>
      <c r="R305" s="227"/>
      <c r="S305" s="227"/>
      <c r="T305" s="227"/>
      <c r="U305" s="228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16.130020000000002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35" t="s">
        <v>70</v>
      </c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2"/>
      <c r="T307" s="235" t="s">
        <v>207</v>
      </c>
      <c r="U307" s="321"/>
      <c r="V307" s="322"/>
      <c r="W307" s="235" t="s">
        <v>234</v>
      </c>
      <c r="X307" s="321"/>
      <c r="Y307" s="321"/>
      <c r="Z307" s="322"/>
      <c r="AA307" s="235" t="s">
        <v>253</v>
      </c>
      <c r="AB307" s="321"/>
      <c r="AC307" s="321"/>
      <c r="AD307" s="321"/>
      <c r="AE307" s="321"/>
      <c r="AF307" s="322"/>
      <c r="AG307" s="186" t="s">
        <v>296</v>
      </c>
      <c r="AH307" s="235" t="s">
        <v>300</v>
      </c>
      <c r="AI307" s="322"/>
      <c r="AJ307" s="235" t="s">
        <v>307</v>
      </c>
      <c r="AK307" s="322"/>
    </row>
    <row r="308" spans="1:37" ht="14.25" customHeight="1" thickTop="1" x14ac:dyDescent="0.2">
      <c r="A308" s="382" t="s">
        <v>406</v>
      </c>
      <c r="B308" s="235" t="s">
        <v>61</v>
      </c>
      <c r="C308" s="235" t="s">
        <v>71</v>
      </c>
      <c r="D308" s="235" t="s">
        <v>83</v>
      </c>
      <c r="E308" s="235" t="s">
        <v>93</v>
      </c>
      <c r="F308" s="235" t="s">
        <v>109</v>
      </c>
      <c r="G308" s="235" t="s">
        <v>122</v>
      </c>
      <c r="H308" s="235" t="s">
        <v>128</v>
      </c>
      <c r="I308" s="235" t="s">
        <v>132</v>
      </c>
      <c r="J308" s="235" t="s">
        <v>140</v>
      </c>
      <c r="K308" s="235" t="s">
        <v>153</v>
      </c>
      <c r="L308" s="235" t="s">
        <v>160</v>
      </c>
      <c r="M308" s="187"/>
      <c r="N308" s="235" t="s">
        <v>171</v>
      </c>
      <c r="O308" s="235" t="s">
        <v>180</v>
      </c>
      <c r="P308" s="235" t="s">
        <v>183</v>
      </c>
      <c r="Q308" s="235" t="s">
        <v>193</v>
      </c>
      <c r="R308" s="235" t="s">
        <v>196</v>
      </c>
      <c r="S308" s="235" t="s">
        <v>204</v>
      </c>
      <c r="T308" s="235" t="s">
        <v>208</v>
      </c>
      <c r="U308" s="235" t="s">
        <v>214</v>
      </c>
      <c r="V308" s="235" t="s">
        <v>217</v>
      </c>
      <c r="W308" s="235" t="s">
        <v>235</v>
      </c>
      <c r="X308" s="235" t="s">
        <v>242</v>
      </c>
      <c r="Y308" s="235" t="s">
        <v>234</v>
      </c>
      <c r="Z308" s="235" t="s">
        <v>250</v>
      </c>
      <c r="AA308" s="235" t="s">
        <v>254</v>
      </c>
      <c r="AB308" s="235" t="s">
        <v>259</v>
      </c>
      <c r="AC308" s="235" t="s">
        <v>266</v>
      </c>
      <c r="AD308" s="235" t="s">
        <v>279</v>
      </c>
      <c r="AE308" s="235" t="s">
        <v>288</v>
      </c>
      <c r="AF308" s="235" t="s">
        <v>291</v>
      </c>
      <c r="AG308" s="235" t="s">
        <v>297</v>
      </c>
      <c r="AH308" s="235" t="s">
        <v>301</v>
      </c>
      <c r="AI308" s="235" t="s">
        <v>304</v>
      </c>
      <c r="AJ308" s="235" t="s">
        <v>308</v>
      </c>
      <c r="AK308" s="235" t="s">
        <v>318</v>
      </c>
    </row>
    <row r="309" spans="1:37" ht="13.5" customHeight="1" thickBot="1" x14ac:dyDescent="0.25">
      <c r="A309" s="383"/>
      <c r="B309" s="236"/>
      <c r="C309" s="236"/>
      <c r="D309" s="236"/>
      <c r="E309" s="236"/>
      <c r="F309" s="236"/>
      <c r="G309" s="236"/>
      <c r="H309" s="236"/>
      <c r="I309" s="236"/>
      <c r="J309" s="236"/>
      <c r="K309" s="236"/>
      <c r="L309" s="236"/>
      <c r="M309" s="187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  <c r="AA309" s="236"/>
      <c r="AB309" s="236"/>
      <c r="AC309" s="236"/>
      <c r="AD309" s="236"/>
      <c r="AE309" s="236"/>
      <c r="AF309" s="236"/>
      <c r="AG309" s="236"/>
      <c r="AH309" s="236"/>
      <c r="AI309" s="236"/>
      <c r="AJ309" s="236"/>
      <c r="AK309" s="236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150</v>
      </c>
      <c r="D310" s="46">
        <f>IFERROR(W36*H36,"0")+IFERROR(W37*H37,"0")+IFERROR(W38*H38,"0")+IFERROR(W39*H39,"0")</f>
        <v>0</v>
      </c>
      <c r="E310" s="46">
        <f>IFERROR(W44*H44,"0")+IFERROR(W45*H45,"0")+IFERROR(W46*H46,"0")+IFERROR(W47*H47,"0")+IFERROR(W48*H48,"0")</f>
        <v>0</v>
      </c>
      <c r="F310" s="46">
        <f>IFERROR(W53*H53,"0")+IFERROR(W54*H54,"0")+IFERROR(W55*H55,"0")+IFERROR(W56*H56,"0")+IFERROR(W57*H57,"0")+IFERROR(W58*H58,"0")</f>
        <v>424</v>
      </c>
      <c r="G310" s="46">
        <f>IFERROR(W63*H63,"0")+IFERROR(W64*H64,"0")</f>
        <v>0</v>
      </c>
      <c r="H310" s="46">
        <f>IFERROR(W69*H69,"0")</f>
        <v>0</v>
      </c>
      <c r="I310" s="46">
        <f>IFERROR(W74*H74,"0")+IFERROR(W75*H75,"0")+IFERROR(W76*H76,"0")</f>
        <v>36</v>
      </c>
      <c r="J310" s="46">
        <f>IFERROR(W81*H81,"0")+IFERROR(W82*H82,"0")+IFERROR(W83*H83,"0")+IFERROR(W84*H84,"0")+IFERROR(W85*H85,"0")+IFERROR(W86*H86,"0")</f>
        <v>288</v>
      </c>
      <c r="K310" s="46">
        <f>IFERROR(W91*H91,"0")+IFERROR(W92*H92,"0")+IFERROR(W93*H93,"0")</f>
        <v>10.8</v>
      </c>
      <c r="L310" s="46">
        <f>IFERROR(W98*H98,"0")+IFERROR(W99*H99,"0")+IFERROR(W100*H100,"0")+IFERROR(W101*H101,"0")+IFERROR(W102*H102,"0")</f>
        <v>1266.4000000000001</v>
      </c>
      <c r="M310" s="187"/>
      <c r="N310" s="46">
        <f>IFERROR(W107*H107,"0")+IFERROR(W108*H108,"0")+IFERROR(W109*H109,"0")+IFERROR(W110*H110,"0")</f>
        <v>375</v>
      </c>
      <c r="O310" s="46">
        <f>IFERROR(W115*H115,"0")</f>
        <v>150</v>
      </c>
      <c r="P310" s="46">
        <f>IFERROR(W120*H120,"0")+IFERROR(W121*H121,"0")+IFERROR(W122*H122,"0")+IFERROR(W123*H123,"0")</f>
        <v>30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0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100</v>
      </c>
      <c r="W310" s="46">
        <f>IFERROR(W173*H173,"0")+IFERROR(W174*H174,"0")</f>
        <v>360</v>
      </c>
      <c r="X310" s="46">
        <f>IFERROR(W179*H179,"0")</f>
        <v>0</v>
      </c>
      <c r="Y310" s="46">
        <f>IFERROR(W184*H184,"0")</f>
        <v>0</v>
      </c>
      <c r="Z310" s="46">
        <f>IFERROR(W189*H189,"0")</f>
        <v>75</v>
      </c>
      <c r="AA310" s="46">
        <f>IFERROR(W195*H195,"0")+IFERROR(W196*H196,"0")</f>
        <v>0</v>
      </c>
      <c r="AB310" s="46">
        <f>IFERROR(W201*H201,"0")+IFERROR(W202*H202,"0")+IFERROR(W203*H203,"0")</f>
        <v>364</v>
      </c>
      <c r="AC310" s="46">
        <f>IFERROR(W208*H208,"0")+IFERROR(W209*H209,"0")+IFERROR(W210*H210,"0")+IFERROR(W211*H211,"0")+IFERROR(W212*H212,"0")+IFERROR(W213*H213,"0")</f>
        <v>224</v>
      </c>
      <c r="AD310" s="46">
        <f>IFERROR(W218*H218,"0")+IFERROR(W219*H219,"0")+IFERROR(W220*H220,"0")+IFERROR(W221*H221,"0")</f>
        <v>108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100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526.78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2586.4</v>
      </c>
      <c r="B313" s="60">
        <f>SUMPRODUCT(--(BB:BB="ПГП"),--(V:V="кор"),H:H,X:X)+SUMPRODUCT(--(BB:BB="ПГП"),--(V:V="кг"),X:X)</f>
        <v>2001.58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4"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O110:S110"/>
    <mergeCell ref="D121:E121"/>
    <mergeCell ref="O32:U32"/>
    <mergeCell ref="O88:U88"/>
    <mergeCell ref="O259:U259"/>
    <mergeCell ref="O197:U197"/>
    <mergeCell ref="A252:Y252"/>
    <mergeCell ref="P5:Q5"/>
    <mergeCell ref="J9:L9"/>
    <mergeCell ref="A300:N305"/>
    <mergeCell ref="D271:E271"/>
    <mergeCell ref="A65:N66"/>
    <mergeCell ref="D262:E262"/>
    <mergeCell ref="A263:N264"/>
    <mergeCell ref="W307:Z307"/>
    <mergeCell ref="A254:Y254"/>
    <mergeCell ref="O169:U169"/>
    <mergeCell ref="A129:N130"/>
    <mergeCell ref="D293:E293"/>
    <mergeCell ref="A13:L13"/>
    <mergeCell ref="T307:V307"/>
    <mergeCell ref="O133:S133"/>
    <mergeCell ref="A59:N60"/>
    <mergeCell ref="A119:Y119"/>
    <mergeCell ref="BB17:BB18"/>
    <mergeCell ref="D102:E102"/>
    <mergeCell ref="O49:U49"/>
    <mergeCell ref="T17:U17"/>
    <mergeCell ref="D196:E196"/>
    <mergeCell ref="A25:Y25"/>
    <mergeCell ref="A15:L15"/>
    <mergeCell ref="O64:S64"/>
    <mergeCell ref="A183:Y183"/>
    <mergeCell ref="O262:S262"/>
    <mergeCell ref="O122:S122"/>
    <mergeCell ref="D133:E133"/>
    <mergeCell ref="O205:U205"/>
    <mergeCell ref="D54:E54"/>
    <mergeCell ref="N17:N18"/>
    <mergeCell ref="O231:S231"/>
    <mergeCell ref="F17:F18"/>
    <mergeCell ref="D120:E120"/>
    <mergeCell ref="O87:U87"/>
    <mergeCell ref="O258:U258"/>
    <mergeCell ref="D107:E107"/>
    <mergeCell ref="D278:E278"/>
    <mergeCell ref="AA307:AF307"/>
    <mergeCell ref="O24:U24"/>
    <mergeCell ref="A261:Y261"/>
    <mergeCell ref="O69:S69"/>
    <mergeCell ref="D244:E244"/>
    <mergeCell ref="O196:S196"/>
    <mergeCell ref="O116:U116"/>
    <mergeCell ref="A245:N246"/>
    <mergeCell ref="A138:Y138"/>
    <mergeCell ref="A132:Y132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AE308:AE309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A106:Y106"/>
    <mergeCell ref="O107:S107"/>
    <mergeCell ref="A204:N205"/>
    <mergeCell ref="O129:U129"/>
    <mergeCell ref="O23:U23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O239:U239"/>
    <mergeCell ref="O162:S162"/>
    <mergeCell ref="D10:E10"/>
    <mergeCell ref="F10:G10"/>
    <mergeCell ref="D249:E249"/>
    <mergeCell ref="A43:Y43"/>
    <mergeCell ref="O285:S285"/>
    <mergeCell ref="O299:U299"/>
    <mergeCell ref="D288:E288"/>
    <mergeCell ref="O78:U78"/>
    <mergeCell ref="D154:E154"/>
    <mergeCell ref="A155:N156"/>
    <mergeCell ref="N308:N309"/>
    <mergeCell ref="P308:P309"/>
    <mergeCell ref="D292:E292"/>
    <mergeCell ref="O174:S174"/>
    <mergeCell ref="O147:U147"/>
    <mergeCell ref="D202:E202"/>
    <mergeCell ref="O189:S189"/>
    <mergeCell ref="A237:Y237"/>
    <mergeCell ref="D294:E294"/>
    <mergeCell ref="O238:S238"/>
    <mergeCell ref="A277:Y277"/>
    <mergeCell ref="V308:V309"/>
    <mergeCell ref="X308:X309"/>
    <mergeCell ref="O181:U181"/>
    <mergeCell ref="A170:Y170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O155:U155"/>
    <mergeCell ref="A148:Y148"/>
    <mergeCell ref="A180:N181"/>
    <mergeCell ref="O280:S280"/>
    <mergeCell ref="O218:S218"/>
    <mergeCell ref="D273:E273"/>
    <mergeCell ref="O295:S295"/>
    <mergeCell ref="O46:S46"/>
    <mergeCell ref="O215:U215"/>
    <mergeCell ref="O282:S282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O161:S161"/>
    <mergeCell ref="O283:S283"/>
    <mergeCell ref="O288:S288"/>
    <mergeCell ref="D159:E159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A9:C9"/>
    <mergeCell ref="D58:E58"/>
    <mergeCell ref="D36:E36"/>
    <mergeCell ref="E308:E309"/>
    <mergeCell ref="O45:S45"/>
    <mergeCell ref="G308:G309"/>
    <mergeCell ref="D7:L7"/>
    <mergeCell ref="O210:S210"/>
    <mergeCell ref="A19:Y19"/>
    <mergeCell ref="O281:S281"/>
    <mergeCell ref="O256:S256"/>
    <mergeCell ref="D48:E48"/>
    <mergeCell ref="O22:S22"/>
    <mergeCell ref="A142:Y142"/>
    <mergeCell ref="O136:U13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285:E285"/>
    <mergeCell ref="A137:Y137"/>
    <mergeCell ref="A40:N41"/>
    <mergeCell ref="O275:U275"/>
    <mergeCell ref="A94:N95"/>
    <mergeCell ref="D74:E74"/>
    <mergeCell ref="O41:U41"/>
    <mergeCell ref="A275:N276"/>
    <mergeCell ref="O146:U146"/>
    <mergeCell ref="D201:E201"/>
    <mergeCell ref="A146:N147"/>
    <mergeCell ref="A42:Y42"/>
    <mergeCell ref="A135:N136"/>
    <mergeCell ref="O60:U60"/>
    <mergeCell ref="A126:Y126"/>
    <mergeCell ref="A188:Y188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D232:E232"/>
    <mergeCell ref="D38:E38"/>
    <mergeCell ref="O121:S121"/>
    <mergeCell ref="A21:Y21"/>
    <mergeCell ref="A192:Y192"/>
    <mergeCell ref="A113:Y113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O33:U33"/>
    <mergeCell ref="H308:H309"/>
    <mergeCell ref="O269:U269"/>
    <mergeCell ref="D93:E93"/>
    <mergeCell ref="D220:E220"/>
    <mergeCell ref="O213:S213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E17:AE18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O221:S221"/>
    <mergeCell ref="O286:S286"/>
    <mergeCell ref="D284:E284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O305:U305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O150:U150"/>
    <mergeCell ref="A199:Y199"/>
    <mergeCell ref="P6:Q6"/>
    <mergeCell ref="O29:S29"/>
    <mergeCell ref="A175:N176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O28:S28"/>
    <mergeCell ref="D174:E174"/>
    <mergeCell ref="A35:Y35"/>
    <mergeCell ref="A206:Y206"/>
    <mergeCell ref="A62:Y62"/>
    <mergeCell ref="O36:S36"/>
    <mergeCell ref="D45:E45"/>
    <mergeCell ref="O92:S92"/>
    <mergeCell ref="H9:I9"/>
    <mergeCell ref="O30:S30"/>
    <mergeCell ref="B17:B18"/>
    <mergeCell ref="O63:S63"/>
    <mergeCell ref="A77:N78"/>
    <mergeCell ref="O99:S99"/>
    <mergeCell ref="P9:Q9"/>
    <mergeCell ref="O166:S166"/>
    <mergeCell ref="A187:Y187"/>
    <mergeCell ref="P12:Q12"/>
    <mergeCell ref="A118:Y118"/>
    <mergeCell ref="O37:S37"/>
    <mergeCell ref="D46:E46"/>
    <mergeCell ref="A73:Y73"/>
    <mergeCell ref="O74:S74"/>
    <mergeCell ref="O55:S5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2024-05-10T06:42:30Z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