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C1FF622-3800-4E9B-9031-91EC054669C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X520" i="1"/>
  <c r="W520" i="1"/>
  <c r="Y519" i="1"/>
  <c r="X519" i="1"/>
  <c r="Y518" i="1"/>
  <c r="X518" i="1"/>
  <c r="Y517" i="1"/>
  <c r="X517" i="1"/>
  <c r="Y516" i="1"/>
  <c r="X516" i="1"/>
  <c r="Y515" i="1"/>
  <c r="X515" i="1"/>
  <c r="O515" i="1"/>
  <c r="X514" i="1"/>
  <c r="W512" i="1"/>
  <c r="X511" i="1"/>
  <c r="W511" i="1"/>
  <c r="Y510" i="1"/>
  <c r="X510" i="1"/>
  <c r="Y509" i="1"/>
  <c r="X509" i="1"/>
  <c r="Y508" i="1"/>
  <c r="X508" i="1"/>
  <c r="Y507" i="1"/>
  <c r="Y511" i="1" s="1"/>
  <c r="X507" i="1"/>
  <c r="X512" i="1" s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X492" i="1"/>
  <c r="W492" i="1"/>
  <c r="Y491" i="1"/>
  <c r="Y492" i="1" s="1"/>
  <c r="X491" i="1"/>
  <c r="X493" i="1" s="1"/>
  <c r="O491" i="1"/>
  <c r="W489" i="1"/>
  <c r="W488" i="1"/>
  <c r="Y487" i="1"/>
  <c r="X487" i="1"/>
  <c r="O487" i="1"/>
  <c r="X486" i="1"/>
  <c r="O486" i="1"/>
  <c r="Y485" i="1"/>
  <c r="X485" i="1"/>
  <c r="O485" i="1"/>
  <c r="W483" i="1"/>
  <c r="W482" i="1"/>
  <c r="Y481" i="1"/>
  <c r="X481" i="1"/>
  <c r="O481" i="1"/>
  <c r="X480" i="1"/>
  <c r="Y480" i="1" s="1"/>
  <c r="O480" i="1"/>
  <c r="Y479" i="1"/>
  <c r="X479" i="1"/>
  <c r="O479" i="1"/>
  <c r="X478" i="1"/>
  <c r="Y478" i="1" s="1"/>
  <c r="O478" i="1"/>
  <c r="Y477" i="1"/>
  <c r="X477" i="1"/>
  <c r="O477" i="1"/>
  <c r="X476" i="1"/>
  <c r="O476" i="1"/>
  <c r="W474" i="1"/>
  <c r="W473" i="1"/>
  <c r="X472" i="1"/>
  <c r="Y472" i="1" s="1"/>
  <c r="O472" i="1"/>
  <c r="Y471" i="1"/>
  <c r="Y473" i="1" s="1"/>
  <c r="X471" i="1"/>
  <c r="X473" i="1" s="1"/>
  <c r="O471" i="1"/>
  <c r="W469" i="1"/>
  <c r="W468" i="1"/>
  <c r="Y467" i="1"/>
  <c r="X467" i="1"/>
  <c r="O467" i="1"/>
  <c r="X466" i="1"/>
  <c r="Y466" i="1" s="1"/>
  <c r="O466" i="1"/>
  <c r="Y465" i="1"/>
  <c r="X465" i="1"/>
  <c r="O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O458" i="1"/>
  <c r="Y457" i="1"/>
  <c r="X457" i="1"/>
  <c r="O457" i="1"/>
  <c r="W453" i="1"/>
  <c r="X452" i="1"/>
  <c r="W452" i="1"/>
  <c r="Y451" i="1"/>
  <c r="X451" i="1"/>
  <c r="Y450" i="1"/>
  <c r="X450" i="1"/>
  <c r="Y449" i="1"/>
  <c r="X449" i="1"/>
  <c r="Y448" i="1"/>
  <c r="Y452" i="1" s="1"/>
  <c r="X448" i="1"/>
  <c r="U547" i="1" s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Y434" i="1"/>
  <c r="Y436" i="1" s="1"/>
  <c r="X434" i="1"/>
  <c r="O434" i="1"/>
  <c r="W432" i="1"/>
  <c r="W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O426" i="1"/>
  <c r="X425" i="1"/>
  <c r="Y425" i="1" s="1"/>
  <c r="O425" i="1"/>
  <c r="Y424" i="1"/>
  <c r="X424" i="1"/>
  <c r="X432" i="1" s="1"/>
  <c r="O424" i="1"/>
  <c r="W422" i="1"/>
  <c r="W421" i="1"/>
  <c r="Y420" i="1"/>
  <c r="X420" i="1"/>
  <c r="O420" i="1"/>
  <c r="X419" i="1"/>
  <c r="O419" i="1"/>
  <c r="W416" i="1"/>
  <c r="W415" i="1"/>
  <c r="X414" i="1"/>
  <c r="Y414" i="1" s="1"/>
  <c r="O414" i="1"/>
  <c r="Y413" i="1"/>
  <c r="X413" i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Y403" i="1"/>
  <c r="X403" i="1"/>
  <c r="O403" i="1"/>
  <c r="X402" i="1"/>
  <c r="O402" i="1"/>
  <c r="W400" i="1"/>
  <c r="W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Y388" i="1" s="1"/>
  <c r="O388" i="1"/>
  <c r="Y387" i="1"/>
  <c r="X387" i="1"/>
  <c r="O387" i="1"/>
  <c r="X386" i="1"/>
  <c r="O386" i="1"/>
  <c r="W384" i="1"/>
  <c r="W383" i="1"/>
  <c r="X382" i="1"/>
  <c r="Y382" i="1" s="1"/>
  <c r="O382" i="1"/>
  <c r="Y381" i="1"/>
  <c r="Y383" i="1" s="1"/>
  <c r="X381" i="1"/>
  <c r="O381" i="1"/>
  <c r="W377" i="1"/>
  <c r="X376" i="1"/>
  <c r="W376" i="1"/>
  <c r="Y375" i="1"/>
  <c r="Y376" i="1" s="1"/>
  <c r="X375" i="1"/>
  <c r="X377" i="1" s="1"/>
  <c r="O375" i="1"/>
  <c r="W373" i="1"/>
  <c r="W372" i="1"/>
  <c r="Y371" i="1"/>
  <c r="X371" i="1"/>
  <c r="O371" i="1"/>
  <c r="X370" i="1"/>
  <c r="Y370" i="1" s="1"/>
  <c r="O370" i="1"/>
  <c r="Y369" i="1"/>
  <c r="X369" i="1"/>
  <c r="O369" i="1"/>
  <c r="X368" i="1"/>
  <c r="O368" i="1"/>
  <c r="W366" i="1"/>
  <c r="W365" i="1"/>
  <c r="X364" i="1"/>
  <c r="Y364" i="1" s="1"/>
  <c r="O364" i="1"/>
  <c r="Y363" i="1"/>
  <c r="Y365" i="1" s="1"/>
  <c r="X363" i="1"/>
  <c r="O363" i="1"/>
  <c r="W361" i="1"/>
  <c r="W360" i="1"/>
  <c r="Y359" i="1"/>
  <c r="X359" i="1"/>
  <c r="O359" i="1"/>
  <c r="X358" i="1"/>
  <c r="Y358" i="1" s="1"/>
  <c r="O358" i="1"/>
  <c r="Y357" i="1"/>
  <c r="X357" i="1"/>
  <c r="O357" i="1"/>
  <c r="X356" i="1"/>
  <c r="Y356" i="1" s="1"/>
  <c r="O356" i="1"/>
  <c r="Y355" i="1"/>
  <c r="Y360" i="1" s="1"/>
  <c r="X355" i="1"/>
  <c r="O355" i="1"/>
  <c r="W352" i="1"/>
  <c r="X351" i="1"/>
  <c r="W351" i="1"/>
  <c r="Y350" i="1"/>
  <c r="Y351" i="1" s="1"/>
  <c r="X350" i="1"/>
  <c r="X352" i="1" s="1"/>
  <c r="O350" i="1"/>
  <c r="W348" i="1"/>
  <c r="X347" i="1"/>
  <c r="W347" i="1"/>
  <c r="Y346" i="1"/>
  <c r="X346" i="1"/>
  <c r="O346" i="1"/>
  <c r="X345" i="1"/>
  <c r="O345" i="1"/>
  <c r="W343" i="1"/>
  <c r="W342" i="1"/>
  <c r="X341" i="1"/>
  <c r="Y341" i="1" s="1"/>
  <c r="O341" i="1"/>
  <c r="Y340" i="1"/>
  <c r="X340" i="1"/>
  <c r="O340" i="1"/>
  <c r="X339" i="1"/>
  <c r="O339" i="1"/>
  <c r="W337" i="1"/>
  <c r="W336" i="1"/>
  <c r="X335" i="1"/>
  <c r="Y335" i="1" s="1"/>
  <c r="O335" i="1"/>
  <c r="Y334" i="1"/>
  <c r="X334" i="1"/>
  <c r="O334" i="1"/>
  <c r="X333" i="1"/>
  <c r="Y333" i="1" s="1"/>
  <c r="O333" i="1"/>
  <c r="Y332" i="1"/>
  <c r="X332" i="1"/>
  <c r="O332" i="1"/>
  <c r="X331" i="1"/>
  <c r="Y331" i="1" s="1"/>
  <c r="O331" i="1"/>
  <c r="Y330" i="1"/>
  <c r="Y336" i="1" s="1"/>
  <c r="X330" i="1"/>
  <c r="O330" i="1"/>
  <c r="X329" i="1"/>
  <c r="Y329" i="1" s="1"/>
  <c r="O329" i="1"/>
  <c r="Y328" i="1"/>
  <c r="X328" i="1"/>
  <c r="O328" i="1"/>
  <c r="W324" i="1"/>
  <c r="X323" i="1"/>
  <c r="W323" i="1"/>
  <c r="Y322" i="1"/>
  <c r="Y323" i="1" s="1"/>
  <c r="X322" i="1"/>
  <c r="X324" i="1" s="1"/>
  <c r="O322" i="1"/>
  <c r="W320" i="1"/>
  <c r="X319" i="1"/>
  <c r="W319" i="1"/>
  <c r="Y318" i="1"/>
  <c r="Y319" i="1" s="1"/>
  <c r="X318" i="1"/>
  <c r="X320" i="1" s="1"/>
  <c r="O318" i="1"/>
  <c r="W316" i="1"/>
  <c r="W315" i="1"/>
  <c r="Y314" i="1"/>
  <c r="X314" i="1"/>
  <c r="O314" i="1"/>
  <c r="X313" i="1"/>
  <c r="Y313" i="1" s="1"/>
  <c r="O313" i="1"/>
  <c r="Y312" i="1"/>
  <c r="Y315" i="1" s="1"/>
  <c r="X312" i="1"/>
  <c r="O312" i="1"/>
  <c r="W310" i="1"/>
  <c r="X309" i="1"/>
  <c r="W309" i="1"/>
  <c r="Y308" i="1"/>
  <c r="Y309" i="1" s="1"/>
  <c r="X308" i="1"/>
  <c r="O308" i="1"/>
  <c r="W305" i="1"/>
  <c r="X304" i="1"/>
  <c r="W304" i="1"/>
  <c r="Y303" i="1"/>
  <c r="X303" i="1"/>
  <c r="O303" i="1"/>
  <c r="X302" i="1"/>
  <c r="O302" i="1"/>
  <c r="W300" i="1"/>
  <c r="W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Y294" i="1" s="1"/>
  <c r="O294" i="1"/>
  <c r="Y293" i="1"/>
  <c r="X293" i="1"/>
  <c r="O293" i="1"/>
  <c r="X292" i="1"/>
  <c r="O292" i="1"/>
  <c r="W289" i="1"/>
  <c r="W288" i="1"/>
  <c r="X287" i="1"/>
  <c r="Y287" i="1" s="1"/>
  <c r="O287" i="1"/>
  <c r="Y286" i="1"/>
  <c r="Y288" i="1" s="1"/>
  <c r="X286" i="1"/>
  <c r="O286" i="1"/>
  <c r="W284" i="1"/>
  <c r="W283" i="1"/>
  <c r="Y282" i="1"/>
  <c r="X282" i="1"/>
  <c r="O282" i="1"/>
  <c r="X281" i="1"/>
  <c r="Y281" i="1" s="1"/>
  <c r="X280" i="1"/>
  <c r="W278" i="1"/>
  <c r="X277" i="1"/>
  <c r="W277" i="1"/>
  <c r="Y276" i="1"/>
  <c r="X276" i="1"/>
  <c r="O276" i="1"/>
  <c r="X275" i="1"/>
  <c r="Y275" i="1" s="1"/>
  <c r="O275" i="1"/>
  <c r="Y274" i="1"/>
  <c r="X274" i="1"/>
  <c r="X278" i="1" s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X260" i="1" s="1"/>
  <c r="O255" i="1"/>
  <c r="W253" i="1"/>
  <c r="W252" i="1"/>
  <c r="X251" i="1"/>
  <c r="X252" i="1" s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X234" i="1"/>
  <c r="O234" i="1"/>
  <c r="W231" i="1"/>
  <c r="W230" i="1"/>
  <c r="Y229" i="1"/>
  <c r="X229" i="1"/>
  <c r="O229" i="1"/>
  <c r="X228" i="1"/>
  <c r="Y228" i="1" s="1"/>
  <c r="O228" i="1"/>
  <c r="Y227" i="1"/>
  <c r="X227" i="1"/>
  <c r="O227" i="1"/>
  <c r="X226" i="1"/>
  <c r="Y226" i="1" s="1"/>
  <c r="O226" i="1"/>
  <c r="Y225" i="1"/>
  <c r="X225" i="1"/>
  <c r="O225" i="1"/>
  <c r="X224" i="1"/>
  <c r="X231" i="1" s="1"/>
  <c r="O224" i="1"/>
  <c r="W221" i="1"/>
  <c r="W220" i="1"/>
  <c r="X219" i="1"/>
  <c r="Y219" i="1" s="1"/>
  <c r="O219" i="1"/>
  <c r="Y218" i="1"/>
  <c r="Y220" i="1" s="1"/>
  <c r="X218" i="1"/>
  <c r="X220" i="1" s="1"/>
  <c r="O218" i="1"/>
  <c r="W216" i="1"/>
  <c r="W215" i="1"/>
  <c r="Y214" i="1"/>
  <c r="X214" i="1"/>
  <c r="O214" i="1"/>
  <c r="X213" i="1"/>
  <c r="Y213" i="1" s="1"/>
  <c r="O213" i="1"/>
  <c r="Y212" i="1"/>
  <c r="X212" i="1"/>
  <c r="O212" i="1"/>
  <c r="X211" i="1"/>
  <c r="Y211" i="1" s="1"/>
  <c r="O211" i="1"/>
  <c r="Y210" i="1"/>
  <c r="X210" i="1"/>
  <c r="O210" i="1"/>
  <c r="X209" i="1"/>
  <c r="J547" i="1" s="1"/>
  <c r="O209" i="1"/>
  <c r="W206" i="1"/>
  <c r="W205" i="1"/>
  <c r="X204" i="1"/>
  <c r="Y204" i="1" s="1"/>
  <c r="O204" i="1"/>
  <c r="Y203" i="1"/>
  <c r="X203" i="1"/>
  <c r="O203" i="1"/>
  <c r="X202" i="1"/>
  <c r="Y202" i="1" s="1"/>
  <c r="O202" i="1"/>
  <c r="Y201" i="1"/>
  <c r="Y205" i="1" s="1"/>
  <c r="X201" i="1"/>
  <c r="X205" i="1" s="1"/>
  <c r="O201" i="1"/>
  <c r="W199" i="1"/>
  <c r="W198" i="1"/>
  <c r="Y197" i="1"/>
  <c r="X197" i="1"/>
  <c r="O197" i="1"/>
  <c r="X196" i="1"/>
  <c r="Y196" i="1" s="1"/>
  <c r="O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Y198" i="1" s="1"/>
  <c r="X181" i="1"/>
  <c r="X199" i="1" s="1"/>
  <c r="O181" i="1"/>
  <c r="W179" i="1"/>
  <c r="W178" i="1"/>
  <c r="Y177" i="1"/>
  <c r="X177" i="1"/>
  <c r="O177" i="1"/>
  <c r="X176" i="1"/>
  <c r="Y176" i="1" s="1"/>
  <c r="O176" i="1"/>
  <c r="Y175" i="1"/>
  <c r="X175" i="1"/>
  <c r="O175" i="1"/>
  <c r="X174" i="1"/>
  <c r="X179" i="1" s="1"/>
  <c r="O174" i="1"/>
  <c r="W172" i="1"/>
  <c r="W171" i="1"/>
  <c r="X170" i="1"/>
  <c r="Y170" i="1" s="1"/>
  <c r="O170" i="1"/>
  <c r="Y169" i="1"/>
  <c r="Y171" i="1" s="1"/>
  <c r="X169" i="1"/>
  <c r="X171" i="1" s="1"/>
  <c r="O169" i="1"/>
  <c r="W167" i="1"/>
  <c r="W166" i="1"/>
  <c r="Y165" i="1"/>
  <c r="X165" i="1"/>
  <c r="O165" i="1"/>
  <c r="X164" i="1"/>
  <c r="I547" i="1" s="1"/>
  <c r="O164" i="1"/>
  <c r="W161" i="1"/>
  <c r="W160" i="1"/>
  <c r="X159" i="1"/>
  <c r="Y159" i="1" s="1"/>
  <c r="O159" i="1"/>
  <c r="Y158" i="1"/>
  <c r="X158" i="1"/>
  <c r="O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X160" i="1" s="1"/>
  <c r="O151" i="1"/>
  <c r="W148" i="1"/>
  <c r="W147" i="1"/>
  <c r="X146" i="1"/>
  <c r="Y146" i="1" s="1"/>
  <c r="O146" i="1"/>
  <c r="Y145" i="1"/>
  <c r="X145" i="1"/>
  <c r="O145" i="1"/>
  <c r="X144" i="1"/>
  <c r="G547" i="1" s="1"/>
  <c r="O144" i="1"/>
  <c r="W140" i="1"/>
  <c r="W139" i="1"/>
  <c r="X138" i="1"/>
  <c r="Y138" i="1" s="1"/>
  <c r="O138" i="1"/>
  <c r="Y137" i="1"/>
  <c r="X137" i="1"/>
  <c r="O137" i="1"/>
  <c r="X136" i="1"/>
  <c r="Y136" i="1" s="1"/>
  <c r="O136" i="1"/>
  <c r="Y135" i="1"/>
  <c r="X135" i="1"/>
  <c r="O135" i="1"/>
  <c r="X134" i="1"/>
  <c r="F547" i="1" s="1"/>
  <c r="O134" i="1"/>
  <c r="W131" i="1"/>
  <c r="W130" i="1"/>
  <c r="X129" i="1"/>
  <c r="Y129" i="1" s="1"/>
  <c r="O129" i="1"/>
  <c r="Y128" i="1"/>
  <c r="X128" i="1"/>
  <c r="O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X130" i="1" s="1"/>
  <c r="O123" i="1"/>
  <c r="W121" i="1"/>
  <c r="W120" i="1"/>
  <c r="X119" i="1"/>
  <c r="Y119" i="1" s="1"/>
  <c r="O119" i="1"/>
  <c r="Y118" i="1"/>
  <c r="X118" i="1"/>
  <c r="O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X120" i="1" s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Y103" i="1" s="1"/>
  <c r="X96" i="1"/>
  <c r="X104" i="1" s="1"/>
  <c r="O96" i="1"/>
  <c r="W94" i="1"/>
  <c r="W93" i="1"/>
  <c r="Y92" i="1"/>
  <c r="X92" i="1"/>
  <c r="O92" i="1"/>
  <c r="X91" i="1"/>
  <c r="Y91" i="1" s="1"/>
  <c r="O91" i="1"/>
  <c r="Y90" i="1"/>
  <c r="X90" i="1"/>
  <c r="O90" i="1"/>
  <c r="X89" i="1"/>
  <c r="X94" i="1" s="1"/>
  <c r="O89" i="1"/>
  <c r="W87" i="1"/>
  <c r="W86" i="1"/>
  <c r="X85" i="1"/>
  <c r="Y85" i="1" s="1"/>
  <c r="O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E547" i="1" s="1"/>
  <c r="O65" i="1"/>
  <c r="W62" i="1"/>
  <c r="W61" i="1"/>
  <c r="X60" i="1"/>
  <c r="Y60" i="1" s="1"/>
  <c r="X59" i="1"/>
  <c r="Y59" i="1" s="1"/>
  <c r="O59" i="1"/>
  <c r="Y58" i="1"/>
  <c r="X58" i="1"/>
  <c r="O58" i="1"/>
  <c r="X57" i="1"/>
  <c r="D547" i="1" s="1"/>
  <c r="O57" i="1"/>
  <c r="W54" i="1"/>
  <c r="W53" i="1"/>
  <c r="X52" i="1"/>
  <c r="Y52" i="1" s="1"/>
  <c r="O52" i="1"/>
  <c r="Y51" i="1"/>
  <c r="Y53" i="1" s="1"/>
  <c r="X51" i="1"/>
  <c r="O51" i="1"/>
  <c r="W47" i="1"/>
  <c r="X46" i="1"/>
  <c r="W46" i="1"/>
  <c r="Y45" i="1"/>
  <c r="Y46" i="1" s="1"/>
  <c r="X45" i="1"/>
  <c r="X47" i="1" s="1"/>
  <c r="O45" i="1"/>
  <c r="W43" i="1"/>
  <c r="X42" i="1"/>
  <c r="W42" i="1"/>
  <c r="Y41" i="1"/>
  <c r="Y42" i="1" s="1"/>
  <c r="X41" i="1"/>
  <c r="X43" i="1" s="1"/>
  <c r="O41" i="1"/>
  <c r="W39" i="1"/>
  <c r="X38" i="1"/>
  <c r="W38" i="1"/>
  <c r="Y37" i="1"/>
  <c r="Y38" i="1" s="1"/>
  <c r="X37" i="1"/>
  <c r="X39" i="1" s="1"/>
  <c r="O37" i="1"/>
  <c r="W35" i="1"/>
  <c r="W34" i="1"/>
  <c r="Y33" i="1"/>
  <c r="X33" i="1"/>
  <c r="O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O28" i="1"/>
  <c r="Y27" i="1"/>
  <c r="X27" i="1"/>
  <c r="X35" i="1" s="1"/>
  <c r="O27" i="1"/>
  <c r="W25" i="1"/>
  <c r="W537" i="1" s="1"/>
  <c r="W24" i="1"/>
  <c r="Y23" i="1"/>
  <c r="X23" i="1"/>
  <c r="O23" i="1"/>
  <c r="X22" i="1"/>
  <c r="H10" i="1"/>
  <c r="F10" i="1"/>
  <c r="J9" i="1"/>
  <c r="F9" i="1"/>
  <c r="A9" i="1"/>
  <c r="A10" i="1" s="1"/>
  <c r="D7" i="1"/>
  <c r="P6" i="1"/>
  <c r="O2" i="1"/>
  <c r="B547" i="1" l="1"/>
  <c r="X539" i="1"/>
  <c r="X538" i="1"/>
  <c r="X25" i="1"/>
  <c r="Y22" i="1"/>
  <c r="Y24" i="1" s="1"/>
  <c r="Y248" i="1"/>
  <c r="X24" i="1"/>
  <c r="Y34" i="1"/>
  <c r="Y28" i="1"/>
  <c r="X34" i="1"/>
  <c r="X87" i="1"/>
  <c r="X121" i="1"/>
  <c r="X131" i="1"/>
  <c r="X148" i="1"/>
  <c r="X178" i="1"/>
  <c r="X198" i="1"/>
  <c r="X206" i="1"/>
  <c r="X221" i="1"/>
  <c r="X230" i="1"/>
  <c r="X249" i="1"/>
  <c r="X253" i="1"/>
  <c r="X259" i="1"/>
  <c r="Y271" i="1"/>
  <c r="X284" i="1"/>
  <c r="Y280" i="1"/>
  <c r="Y283" i="1" s="1"/>
  <c r="X283" i="1"/>
  <c r="X289" i="1"/>
  <c r="O547" i="1"/>
  <c r="X299" i="1"/>
  <c r="Y292" i="1"/>
  <c r="Y299" i="1" s="1"/>
  <c r="X337" i="1"/>
  <c r="X342" i="1"/>
  <c r="Y339" i="1"/>
  <c r="Y342" i="1" s="1"/>
  <c r="X360" i="1"/>
  <c r="X366" i="1"/>
  <c r="X373" i="1"/>
  <c r="Y368" i="1"/>
  <c r="Y372" i="1" s="1"/>
  <c r="X372" i="1"/>
  <c r="X384" i="1"/>
  <c r="X399" i="1"/>
  <c r="Y386" i="1"/>
  <c r="Y399" i="1" s="1"/>
  <c r="X400" i="1"/>
  <c r="X405" i="1"/>
  <c r="Y402" i="1"/>
  <c r="Y405" i="1" s="1"/>
  <c r="X406" i="1"/>
  <c r="X416" i="1"/>
  <c r="X422" i="1"/>
  <c r="Y419" i="1"/>
  <c r="Y421" i="1" s="1"/>
  <c r="T547" i="1"/>
  <c r="X421" i="1"/>
  <c r="X482" i="1"/>
  <c r="Y488" i="1"/>
  <c r="Y486" i="1"/>
  <c r="X488" i="1"/>
  <c r="H547" i="1"/>
  <c r="R547" i="1"/>
  <c r="X54" i="1"/>
  <c r="X62" i="1"/>
  <c r="X93" i="1"/>
  <c r="X103" i="1"/>
  <c r="X140" i="1"/>
  <c r="X161" i="1"/>
  <c r="X166" i="1"/>
  <c r="X172" i="1"/>
  <c r="X215" i="1"/>
  <c r="H9" i="1"/>
  <c r="W541" i="1"/>
  <c r="C547" i="1"/>
  <c r="X53" i="1"/>
  <c r="Y57" i="1"/>
  <c r="Y61" i="1" s="1"/>
  <c r="X61" i="1"/>
  <c r="Y65" i="1"/>
  <c r="Y86" i="1" s="1"/>
  <c r="X86" i="1"/>
  <c r="Y89" i="1"/>
  <c r="Y93" i="1" s="1"/>
  <c r="Y106" i="1"/>
  <c r="Y120" i="1" s="1"/>
  <c r="Y123" i="1"/>
  <c r="Y130" i="1" s="1"/>
  <c r="Y134" i="1"/>
  <c r="Y139" i="1" s="1"/>
  <c r="X139" i="1"/>
  <c r="Y144" i="1"/>
  <c r="Y147" i="1" s="1"/>
  <c r="X147" i="1"/>
  <c r="Y151" i="1"/>
  <c r="Y160" i="1" s="1"/>
  <c r="Y164" i="1"/>
  <c r="Y166" i="1" s="1"/>
  <c r="X167" i="1"/>
  <c r="Y174" i="1"/>
  <c r="Y178" i="1" s="1"/>
  <c r="Y209" i="1"/>
  <c r="Y215" i="1" s="1"/>
  <c r="X216" i="1"/>
  <c r="Y224" i="1"/>
  <c r="Y230" i="1" s="1"/>
  <c r="L547" i="1"/>
  <c r="X248" i="1"/>
  <c r="Y251" i="1"/>
  <c r="Y252" i="1" s="1"/>
  <c r="Y255" i="1"/>
  <c r="Y259" i="1" s="1"/>
  <c r="X272" i="1"/>
  <c r="X271" i="1"/>
  <c r="Y277" i="1"/>
  <c r="X288" i="1"/>
  <c r="X300" i="1"/>
  <c r="X305" i="1"/>
  <c r="Y302" i="1"/>
  <c r="Y304" i="1" s="1"/>
  <c r="P547" i="1"/>
  <c r="X316" i="1"/>
  <c r="X315" i="1"/>
  <c r="X343" i="1"/>
  <c r="X348" i="1"/>
  <c r="Y345" i="1"/>
  <c r="Y347" i="1" s="1"/>
  <c r="X361" i="1"/>
  <c r="X365" i="1"/>
  <c r="X431" i="1"/>
  <c r="X437" i="1"/>
  <c r="X440" i="1"/>
  <c r="Y439" i="1"/>
  <c r="Y440" i="1" s="1"/>
  <c r="X441" i="1"/>
  <c r="X444" i="1"/>
  <c r="Y443" i="1"/>
  <c r="Y444" i="1" s="1"/>
  <c r="X445" i="1"/>
  <c r="Y458" i="1"/>
  <c r="Y468" i="1" s="1"/>
  <c r="X468" i="1"/>
  <c r="X535" i="1"/>
  <c r="Y531" i="1"/>
  <c r="Y535" i="1" s="1"/>
  <c r="X536" i="1"/>
  <c r="N547" i="1"/>
  <c r="V547" i="1"/>
  <c r="X310" i="1"/>
  <c r="Q547" i="1"/>
  <c r="X336" i="1"/>
  <c r="S547" i="1"/>
  <c r="X383" i="1"/>
  <c r="X409" i="1"/>
  <c r="Y408" i="1"/>
  <c r="Y409" i="1" s="1"/>
  <c r="X410" i="1"/>
  <c r="X415" i="1"/>
  <c r="Y412" i="1"/>
  <c r="Y415" i="1" s="1"/>
  <c r="Y431" i="1"/>
  <c r="X436" i="1"/>
  <c r="X469" i="1"/>
  <c r="X474" i="1"/>
  <c r="X483" i="1"/>
  <c r="Y476" i="1"/>
  <c r="Y482" i="1" s="1"/>
  <c r="X489" i="1"/>
  <c r="W547" i="1"/>
  <c r="X504" i="1"/>
  <c r="Y497" i="1"/>
  <c r="Y504" i="1" s="1"/>
  <c r="X505" i="1"/>
  <c r="X521" i="1"/>
  <c r="Y514" i="1"/>
  <c r="Y520" i="1" s="1"/>
  <c r="X453" i="1"/>
  <c r="X537" i="1" l="1"/>
  <c r="X541" i="1"/>
  <c r="Y542" i="1"/>
  <c r="X540" i="1"/>
</calcChain>
</file>

<file path=xl/sharedStrings.xml><?xml version="1.0" encoding="utf-8"?>
<sst xmlns="http://schemas.openxmlformats.org/spreadsheetml/2006/main" count="2296" uniqueCount="750">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</sst>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A523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47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528" t="s">
        <v>8</v>
      </c>
      <c r="B5" s="410"/>
      <c r="C5" s="411"/>
      <c r="D5" s="416"/>
      <c r="E5" s="418"/>
      <c r="F5" s="712" t="s">
        <v>9</v>
      </c>
      <c r="G5" s="411"/>
      <c r="H5" s="416"/>
      <c r="I5" s="417"/>
      <c r="J5" s="417"/>
      <c r="K5" s="417"/>
      <c r="L5" s="418"/>
      <c r="M5" s="59"/>
      <c r="O5" s="24" t="s">
        <v>10</v>
      </c>
      <c r="P5" s="744">
        <v>45416</v>
      </c>
      <c r="Q5" s="540"/>
      <c r="S5" s="609" t="s">
        <v>11</v>
      </c>
      <c r="T5" s="430"/>
      <c r="U5" s="612" t="s">
        <v>12</v>
      </c>
      <c r="V5" s="540"/>
      <c r="AA5" s="51"/>
      <c r="AB5" s="51"/>
      <c r="AC5" s="51"/>
    </row>
    <row r="6" spans="1:30" s="367" customFormat="1" ht="24" customHeight="1" x14ac:dyDescent="0.2">
      <c r="A6" s="528" t="s">
        <v>13</v>
      </c>
      <c r="B6" s="410"/>
      <c r="C6" s="411"/>
      <c r="D6" s="680" t="s">
        <v>14</v>
      </c>
      <c r="E6" s="681"/>
      <c r="F6" s="681"/>
      <c r="G6" s="681"/>
      <c r="H6" s="681"/>
      <c r="I6" s="681"/>
      <c r="J6" s="681"/>
      <c r="K6" s="681"/>
      <c r="L6" s="540"/>
      <c r="M6" s="60"/>
      <c r="O6" s="24" t="s">
        <v>15</v>
      </c>
      <c r="P6" s="397" t="str">
        <f>IF(P5=0," ",CHOOSE(WEEKDAY(P5,2),"Понедельник","Вторник","Среда","Четверг","Пятница","Суббота","Воскресенье"))</f>
        <v>Суббота</v>
      </c>
      <c r="Q6" s="376"/>
      <c r="S6" s="429" t="s">
        <v>16</v>
      </c>
      <c r="T6" s="430"/>
      <c r="U6" s="674" t="s">
        <v>17</v>
      </c>
      <c r="V6" s="447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1" t="str">
        <f>IFERROR(VLOOKUP(DeliveryAddress,Table,3,0),1)</f>
        <v>1</v>
      </c>
      <c r="E7" s="592"/>
      <c r="F7" s="592"/>
      <c r="G7" s="592"/>
      <c r="H7" s="592"/>
      <c r="I7" s="592"/>
      <c r="J7" s="592"/>
      <c r="K7" s="592"/>
      <c r="L7" s="565"/>
      <c r="M7" s="61"/>
      <c r="O7" s="24"/>
      <c r="P7" s="42"/>
      <c r="Q7" s="42"/>
      <c r="S7" s="385"/>
      <c r="T7" s="430"/>
      <c r="U7" s="675"/>
      <c r="V7" s="676"/>
      <c r="AA7" s="51"/>
      <c r="AB7" s="51"/>
      <c r="AC7" s="51"/>
    </row>
    <row r="8" spans="1:30" s="367" customFormat="1" ht="25.5" customHeight="1" x14ac:dyDescent="0.2">
      <c r="A8" s="750" t="s">
        <v>18</v>
      </c>
      <c r="B8" s="402"/>
      <c r="C8" s="403"/>
      <c r="D8" s="484"/>
      <c r="E8" s="485"/>
      <c r="F8" s="485"/>
      <c r="G8" s="485"/>
      <c r="H8" s="485"/>
      <c r="I8" s="485"/>
      <c r="J8" s="485"/>
      <c r="K8" s="485"/>
      <c r="L8" s="486"/>
      <c r="M8" s="62"/>
      <c r="O8" s="24" t="s">
        <v>19</v>
      </c>
      <c r="P8" s="564">
        <v>0.33333333333333331</v>
      </c>
      <c r="Q8" s="565"/>
      <c r="S8" s="385"/>
      <c r="T8" s="430"/>
      <c r="U8" s="675"/>
      <c r="V8" s="676"/>
      <c r="AA8" s="51"/>
      <c r="AB8" s="51"/>
      <c r="AC8" s="51"/>
    </row>
    <row r="9" spans="1:30" s="367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546"/>
      <c r="E9" s="391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1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1"/>
      <c r="L9" s="391"/>
      <c r="M9" s="368"/>
      <c r="O9" s="26" t="s">
        <v>20</v>
      </c>
      <c r="P9" s="534"/>
      <c r="Q9" s="535"/>
      <c r="S9" s="385"/>
      <c r="T9" s="430"/>
      <c r="U9" s="677"/>
      <c r="V9" s="678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546"/>
      <c r="E10" s="391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654" t="str">
        <f>IFERROR(VLOOKUP($D$10,Proxy,2,FALSE),"")</f>
        <v/>
      </c>
      <c r="I10" s="385"/>
      <c r="J10" s="385"/>
      <c r="K10" s="385"/>
      <c r="L10" s="385"/>
      <c r="M10" s="366"/>
      <c r="O10" s="26" t="s">
        <v>21</v>
      </c>
      <c r="P10" s="619"/>
      <c r="Q10" s="620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9"/>
      <c r="Q11" s="540"/>
      <c r="T11" s="24" t="s">
        <v>26</v>
      </c>
      <c r="U11" s="605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8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3"/>
      <c r="O12" s="24" t="s">
        <v>29</v>
      </c>
      <c r="P12" s="564"/>
      <c r="Q12" s="565"/>
      <c r="R12" s="23"/>
      <c r="T12" s="24"/>
      <c r="U12" s="493"/>
      <c r="V12" s="385"/>
      <c r="AA12" s="51"/>
      <c r="AB12" s="51"/>
      <c r="AC12" s="51"/>
    </row>
    <row r="13" spans="1:30" s="367" customFormat="1" ht="23.25" customHeight="1" x14ac:dyDescent="0.2">
      <c r="A13" s="708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3"/>
      <c r="N13" s="26"/>
      <c r="O13" s="26" t="s">
        <v>31</v>
      </c>
      <c r="P13" s="605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8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3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4"/>
      <c r="O15" s="522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4" t="s">
        <v>35</v>
      </c>
      <c r="B17" s="424" t="s">
        <v>36</v>
      </c>
      <c r="C17" s="545" t="s">
        <v>37</v>
      </c>
      <c r="D17" s="424" t="s">
        <v>38</v>
      </c>
      <c r="E17" s="453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52"/>
      <c r="Q17" s="452"/>
      <c r="R17" s="452"/>
      <c r="S17" s="453"/>
      <c r="T17" s="737" t="s">
        <v>49</v>
      </c>
      <c r="U17" s="411"/>
      <c r="V17" s="424" t="s">
        <v>50</v>
      </c>
      <c r="W17" s="424" t="s">
        <v>51</v>
      </c>
      <c r="X17" s="760" t="s">
        <v>52</v>
      </c>
      <c r="Y17" s="424" t="s">
        <v>53</v>
      </c>
      <c r="Z17" s="466" t="s">
        <v>54</v>
      </c>
      <c r="AA17" s="466" t="s">
        <v>55</v>
      </c>
      <c r="AB17" s="466" t="s">
        <v>56</v>
      </c>
      <c r="AC17" s="467"/>
      <c r="AD17" s="468"/>
      <c r="AE17" s="480"/>
      <c r="BB17" s="734" t="s">
        <v>57</v>
      </c>
    </row>
    <row r="18" spans="1:54" ht="14.25" customHeight="1" x14ac:dyDescent="0.2">
      <c r="A18" s="425"/>
      <c r="B18" s="425"/>
      <c r="C18" s="425"/>
      <c r="D18" s="454"/>
      <c r="E18" s="456"/>
      <c r="F18" s="425"/>
      <c r="G18" s="425"/>
      <c r="H18" s="425"/>
      <c r="I18" s="425"/>
      <c r="J18" s="425"/>
      <c r="K18" s="425"/>
      <c r="L18" s="425"/>
      <c r="M18" s="425"/>
      <c r="N18" s="425"/>
      <c r="O18" s="454"/>
      <c r="P18" s="455"/>
      <c r="Q18" s="455"/>
      <c r="R18" s="455"/>
      <c r="S18" s="456"/>
      <c r="T18" s="365" t="s">
        <v>58</v>
      </c>
      <c r="U18" s="365" t="s">
        <v>59</v>
      </c>
      <c r="V18" s="425"/>
      <c r="W18" s="425"/>
      <c r="X18" s="761"/>
      <c r="Y18" s="425"/>
      <c r="Z18" s="638"/>
      <c r="AA18" s="638"/>
      <c r="AB18" s="469"/>
      <c r="AC18" s="470"/>
      <c r="AD18" s="471"/>
      <c r="AE18" s="481"/>
      <c r="BB18" s="385"/>
    </row>
    <row r="19" spans="1:54" ht="27.75" customHeight="1" x14ac:dyDescent="0.2">
      <c r="A19" s="381" t="s">
        <v>60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48"/>
      <c r="AA19" s="48"/>
    </row>
    <row r="20" spans="1:54" ht="16.5" customHeight="1" x14ac:dyDescent="0.25">
      <c r="A20" s="43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64"/>
      <c r="AA20" s="364"/>
    </row>
    <row r="21" spans="1:54" ht="14.25" customHeight="1" x14ac:dyDescent="0.25">
      <c r="A21" s="384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63"/>
      <c r="AA21" s="363"/>
    </row>
    <row r="22" spans="1:54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99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92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3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3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customHeight="1" x14ac:dyDescent="0.25">
      <c r="A26" s="384" t="s">
        <v>74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63"/>
      <c r="AA26" s="363"/>
    </row>
    <row r="27" spans="1:54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92"/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5"/>
      <c r="N34" s="393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x14ac:dyDescent="0.2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93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customHeight="1" x14ac:dyDescent="0.25">
      <c r="A36" s="384" t="s">
        <v>88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385"/>
      <c r="Z36" s="363"/>
      <c r="AA36" s="363"/>
    </row>
    <row r="37" spans="1:54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x14ac:dyDescent="0.2">
      <c r="A38" s="392"/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93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x14ac:dyDescent="0.2">
      <c r="A39" s="385"/>
      <c r="B39" s="385"/>
      <c r="C39" s="385"/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93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customHeight="1" x14ac:dyDescent="0.25">
      <c r="A40" s="384" t="s">
        <v>93</v>
      </c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5"/>
      <c r="T40" s="385"/>
      <c r="U40" s="385"/>
      <c r="V40" s="385"/>
      <c r="W40" s="385"/>
      <c r="X40" s="385"/>
      <c r="Y40" s="385"/>
      <c r="Z40" s="363"/>
      <c r="AA40" s="363"/>
    </row>
    <row r="41" spans="1:54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x14ac:dyDescent="0.2">
      <c r="A42" s="392"/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93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x14ac:dyDescent="0.2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  <c r="L43" s="385"/>
      <c r="M43" s="385"/>
      <c r="N43" s="393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customHeight="1" x14ac:dyDescent="0.25">
      <c r="A44" s="384" t="s">
        <v>97</v>
      </c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385"/>
      <c r="R44" s="385"/>
      <c r="S44" s="385"/>
      <c r="T44" s="385"/>
      <c r="U44" s="385"/>
      <c r="V44" s="385"/>
      <c r="W44" s="385"/>
      <c r="X44" s="385"/>
      <c r="Y44" s="385"/>
      <c r="Z44" s="363"/>
      <c r="AA44" s="363"/>
    </row>
    <row r="45" spans="1:54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x14ac:dyDescent="0.2">
      <c r="A46" s="392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93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x14ac:dyDescent="0.2">
      <c r="A47" s="385"/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93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customHeight="1" x14ac:dyDescent="0.2">
      <c r="A48" s="381" t="s">
        <v>100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48"/>
      <c r="AA48" s="48"/>
    </row>
    <row r="49" spans="1:54" ht="16.5" customHeight="1" x14ac:dyDescent="0.25">
      <c r="A49" s="436" t="s">
        <v>101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64"/>
      <c r="AA49" s="364"/>
    </row>
    <row r="50" spans="1:54" ht="14.25" customHeight="1" x14ac:dyDescent="0.25">
      <c r="A50" s="384" t="s">
        <v>102</v>
      </c>
      <c r="B50" s="385"/>
      <c r="C50" s="385"/>
      <c r="D50" s="385"/>
      <c r="E50" s="385"/>
      <c r="F50" s="385"/>
      <c r="G50" s="385"/>
      <c r="H50" s="385"/>
      <c r="I50" s="385"/>
      <c r="J50" s="385"/>
      <c r="K50" s="385"/>
      <c r="L50" s="385"/>
      <c r="M50" s="385"/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90</v>
      </c>
      <c r="X52" s="371">
        <f>IFERROR(IF(W52="",0,CEILING((W52/$H52),1)*$H52),"")</f>
        <v>91.800000000000011</v>
      </c>
      <c r="Y52" s="36">
        <f>IFERROR(IF(X52=0,"",ROUNDUP(X52/H52,0)*0.00753),"")</f>
        <v>0.25602000000000003</v>
      </c>
      <c r="Z52" s="56"/>
      <c r="AA52" s="57"/>
      <c r="AE52" s="58"/>
      <c r="BB52" s="78" t="s">
        <v>1</v>
      </c>
    </row>
    <row r="53" spans="1:54" x14ac:dyDescent="0.2">
      <c r="A53" s="392"/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93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33.333333333333329</v>
      </c>
      <c r="X53" s="372">
        <f>IFERROR(X51/H51,"0")+IFERROR(X52/H52,"0")</f>
        <v>34</v>
      </c>
      <c r="Y53" s="372">
        <f>IFERROR(IF(Y51="",0,Y51),"0")+IFERROR(IF(Y52="",0,Y52),"0")</f>
        <v>0.25602000000000003</v>
      </c>
      <c r="Z53" s="373"/>
      <c r="AA53" s="373"/>
    </row>
    <row r="54" spans="1:54" x14ac:dyDescent="0.2">
      <c r="A54" s="385"/>
      <c r="B54" s="385"/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93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90</v>
      </c>
      <c r="X54" s="372">
        <f>IFERROR(SUM(X51:X52),"0")</f>
        <v>91.800000000000011</v>
      </c>
      <c r="Y54" s="37"/>
      <c r="Z54" s="373"/>
      <c r="AA54" s="373"/>
    </row>
    <row r="55" spans="1:54" ht="16.5" customHeight="1" x14ac:dyDescent="0.25">
      <c r="A55" s="436" t="s">
        <v>109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385"/>
      <c r="Z55" s="364"/>
      <c r="AA55" s="364"/>
    </row>
    <row r="56" spans="1:54" ht="14.25" customHeight="1" x14ac:dyDescent="0.25">
      <c r="A56" s="384" t="s">
        <v>110</v>
      </c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W56" s="385"/>
      <c r="X56" s="385"/>
      <c r="Y56" s="385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200</v>
      </c>
      <c r="X57" s="371">
        <f>IFERROR(IF(W57="",0,CEILING((W57/$H57),1)*$H57),"")</f>
        <v>205.20000000000002</v>
      </c>
      <c r="Y57" s="36">
        <f>IFERROR(IF(X57=0,"",ROUNDUP(X57/H57,0)*0.02175),"")</f>
        <v>0.41324999999999995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2"/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93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18.518518518518519</v>
      </c>
      <c r="X61" s="372">
        <f>IFERROR(X57/H57,"0")+IFERROR(X58/H58,"0")+IFERROR(X59/H59,"0")+IFERROR(X60/H60,"0")</f>
        <v>19</v>
      </c>
      <c r="Y61" s="372">
        <f>IFERROR(IF(Y57="",0,Y57),"0")+IFERROR(IF(Y58="",0,Y58),"0")+IFERROR(IF(Y59="",0,Y59),"0")+IFERROR(IF(Y60="",0,Y60),"0")</f>
        <v>0.41324999999999995</v>
      </c>
      <c r="Z61" s="373"/>
      <c r="AA61" s="373"/>
    </row>
    <row r="62" spans="1:54" x14ac:dyDescent="0.2">
      <c r="A62" s="385"/>
      <c r="B62" s="385"/>
      <c r="C62" s="385"/>
      <c r="D62" s="385"/>
      <c r="E62" s="385"/>
      <c r="F62" s="385"/>
      <c r="G62" s="385"/>
      <c r="H62" s="385"/>
      <c r="I62" s="385"/>
      <c r="J62" s="385"/>
      <c r="K62" s="385"/>
      <c r="L62" s="385"/>
      <c r="M62" s="385"/>
      <c r="N62" s="393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200</v>
      </c>
      <c r="X62" s="372">
        <f>IFERROR(SUM(X57:X60),"0")</f>
        <v>205.20000000000002</v>
      </c>
      <c r="Y62" s="37"/>
      <c r="Z62" s="373"/>
      <c r="AA62" s="373"/>
    </row>
    <row r="63" spans="1:54" ht="16.5" customHeight="1" x14ac:dyDescent="0.25">
      <c r="A63" s="436" t="s">
        <v>100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385"/>
      <c r="Z63" s="364"/>
      <c r="AA63" s="364"/>
    </row>
    <row r="64" spans="1:54" ht="14.25" customHeight="1" x14ac:dyDescent="0.25">
      <c r="A64" s="384" t="s">
        <v>110</v>
      </c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  <c r="W64" s="385"/>
      <c r="X64" s="385"/>
      <c r="Y64" s="385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6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6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5"/>
      <c r="Q67" s="375"/>
      <c r="R67" s="375"/>
      <c r="S67" s="376"/>
      <c r="T67" s="34"/>
      <c r="U67" s="34"/>
      <c r="V67" s="35" t="s">
        <v>67</v>
      </c>
      <c r="W67" s="370">
        <v>100</v>
      </c>
      <c r="X67" s="371">
        <f t="shared" si="2"/>
        <v>100.8</v>
      </c>
      <c r="Y67" s="36">
        <f t="shared" si="3"/>
        <v>0.19574999999999998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200</v>
      </c>
      <c r="X69" s="371">
        <f t="shared" si="2"/>
        <v>205.20000000000002</v>
      </c>
      <c r="Y69" s="36">
        <f t="shared" si="3"/>
        <v>0.41324999999999995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40</v>
      </c>
      <c r="X70" s="371">
        <f t="shared" si="2"/>
        <v>44.8</v>
      </c>
      <c r="Y70" s="36">
        <f t="shared" si="3"/>
        <v>8.6999999999999994E-2</v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30</v>
      </c>
      <c r="X72" s="371">
        <f t="shared" si="2"/>
        <v>30</v>
      </c>
      <c r="Y72" s="36">
        <f>IFERROR(IF(X72=0,"",ROUNDUP(X72/H72,0)*0.00753),"")</f>
        <v>7.5300000000000006E-2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6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5"/>
      <c r="Q73" s="375"/>
      <c r="R73" s="375"/>
      <c r="S73" s="376"/>
      <c r="T73" s="34"/>
      <c r="U73" s="34"/>
      <c r="V73" s="35" t="s">
        <v>67</v>
      </c>
      <c r="W73" s="370">
        <v>120</v>
      </c>
      <c r="X73" s="371">
        <f t="shared" si="2"/>
        <v>120</v>
      </c>
      <c r="Y73" s="36">
        <f t="shared" ref="Y73:Y79" si="4">IFERROR(IF(X73=0,"",ROUNDUP(X73/H73,0)*0.00937),"")</f>
        <v>0.28110000000000002</v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6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6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6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5"/>
      <c r="Q79" s="375"/>
      <c r="R79" s="375"/>
      <c r="S79" s="376"/>
      <c r="T79" s="34"/>
      <c r="U79" s="34"/>
      <c r="V79" s="35" t="s">
        <v>67</v>
      </c>
      <c r="W79" s="370">
        <v>360</v>
      </c>
      <c r="X79" s="371">
        <f t="shared" si="2"/>
        <v>360</v>
      </c>
      <c r="Y79" s="36">
        <f t="shared" si="4"/>
        <v>0.74960000000000004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40</v>
      </c>
      <c r="X80" s="371">
        <f t="shared" si="2"/>
        <v>41.6</v>
      </c>
      <c r="Y80" s="36">
        <f>IFERROR(IF(X80=0,"",ROUNDUP(X80/H80,0)*0.00753),"")</f>
        <v>9.7890000000000005E-2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6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6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6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6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225</v>
      </c>
      <c r="X84" s="371">
        <f t="shared" si="2"/>
        <v>225</v>
      </c>
      <c r="Y84" s="36">
        <f>IFERROR(IF(X84=0,"",ROUNDUP(X84/H84,0)*0.00937),"")</f>
        <v>0.46849999999999997</v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6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5"/>
      <c r="Q85" s="375"/>
      <c r="R85" s="375"/>
      <c r="S85" s="376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2"/>
      <c r="B86" s="385"/>
      <c r="C86" s="385"/>
      <c r="D86" s="385"/>
      <c r="E86" s="385"/>
      <c r="F86" s="385"/>
      <c r="G86" s="385"/>
      <c r="H86" s="385"/>
      <c r="I86" s="385"/>
      <c r="J86" s="385"/>
      <c r="K86" s="385"/>
      <c r="L86" s="385"/>
      <c r="M86" s="385"/>
      <c r="N86" s="393"/>
      <c r="O86" s="401" t="s">
        <v>72</v>
      </c>
      <c r="P86" s="402"/>
      <c r="Q86" s="402"/>
      <c r="R86" s="402"/>
      <c r="S86" s="402"/>
      <c r="T86" s="402"/>
      <c r="U86" s="403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213.51851851851853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215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2.3683900000000002</v>
      </c>
      <c r="Z86" s="373"/>
      <c r="AA86" s="373"/>
    </row>
    <row r="87" spans="1:54" x14ac:dyDescent="0.2">
      <c r="A87" s="385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3"/>
      <c r="O87" s="401" t="s">
        <v>72</v>
      </c>
      <c r="P87" s="402"/>
      <c r="Q87" s="402"/>
      <c r="R87" s="402"/>
      <c r="S87" s="402"/>
      <c r="T87" s="402"/>
      <c r="U87" s="403"/>
      <c r="V87" s="37" t="s">
        <v>67</v>
      </c>
      <c r="W87" s="372">
        <f>IFERROR(SUM(W65:W85),"0")</f>
        <v>1115</v>
      </c>
      <c r="X87" s="372">
        <f>IFERROR(SUM(X65:X85),"0")</f>
        <v>1127.4000000000001</v>
      </c>
      <c r="Y87" s="37"/>
      <c r="Z87" s="373"/>
      <c r="AA87" s="373"/>
    </row>
    <row r="88" spans="1:54" ht="14.25" customHeight="1" x14ac:dyDescent="0.25">
      <c r="A88" s="384" t="s">
        <v>102</v>
      </c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85"/>
      <c r="O88" s="385"/>
      <c r="P88" s="385"/>
      <c r="Q88" s="385"/>
      <c r="R88" s="385"/>
      <c r="S88" s="385"/>
      <c r="T88" s="385"/>
      <c r="U88" s="385"/>
      <c r="V88" s="385"/>
      <c r="W88" s="385"/>
      <c r="X88" s="385"/>
      <c r="Y88" s="385"/>
      <c r="Z88" s="363"/>
      <c r="AA88" s="363"/>
    </row>
    <row r="89" spans="1:54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6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6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6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6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5"/>
      <c r="Q92" s="375"/>
      <c r="R92" s="375"/>
      <c r="S92" s="376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2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3"/>
      <c r="O93" s="401" t="s">
        <v>72</v>
      </c>
      <c r="P93" s="402"/>
      <c r="Q93" s="402"/>
      <c r="R93" s="402"/>
      <c r="S93" s="402"/>
      <c r="T93" s="402"/>
      <c r="U93" s="403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3"/>
      <c r="O94" s="401" t="s">
        <v>72</v>
      </c>
      <c r="P94" s="402"/>
      <c r="Q94" s="402"/>
      <c r="R94" s="402"/>
      <c r="S94" s="402"/>
      <c r="T94" s="402"/>
      <c r="U94" s="403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customHeight="1" x14ac:dyDescent="0.25">
      <c r="A95" s="384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63"/>
      <c r="AA95" s="363"/>
    </row>
    <row r="96" spans="1:54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6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6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6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6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6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6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5"/>
      <c r="Q102" s="375"/>
      <c r="R102" s="375"/>
      <c r="S102" s="376"/>
      <c r="T102" s="34"/>
      <c r="U102" s="34"/>
      <c r="V102" s="35" t="s">
        <v>67</v>
      </c>
      <c r="W102" s="370">
        <v>0</v>
      </c>
      <c r="X102" s="371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92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3"/>
      <c r="O103" s="401" t="s">
        <v>72</v>
      </c>
      <c r="P103" s="402"/>
      <c r="Q103" s="402"/>
      <c r="R103" s="402"/>
      <c r="S103" s="402"/>
      <c r="T103" s="402"/>
      <c r="U103" s="403"/>
      <c r="V103" s="37" t="s">
        <v>73</v>
      </c>
      <c r="W103" s="372">
        <f>IFERROR(W96/H96,"0")+IFERROR(W97/H97,"0")+IFERROR(W98/H98,"0")+IFERROR(W99/H99,"0")+IFERROR(W100/H100,"0")+IFERROR(W101/H101,"0")+IFERROR(W102/H102,"0")</f>
        <v>0</v>
      </c>
      <c r="X103" s="372">
        <f>IFERROR(X96/H96,"0")+IFERROR(X97/H97,"0")+IFERROR(X98/H98,"0")+IFERROR(X99/H99,"0")+IFERROR(X100/H100,"0")+IFERROR(X101/H101,"0")+IFERROR(X102/H102,"0")</f>
        <v>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3"/>
      <c r="AA103" s="373"/>
    </row>
    <row r="104" spans="1:54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3"/>
      <c r="O104" s="401" t="s">
        <v>72</v>
      </c>
      <c r="P104" s="402"/>
      <c r="Q104" s="402"/>
      <c r="R104" s="402"/>
      <c r="S104" s="402"/>
      <c r="T104" s="402"/>
      <c r="U104" s="403"/>
      <c r="V104" s="37" t="s">
        <v>67</v>
      </c>
      <c r="W104" s="372">
        <f>IFERROR(SUM(W96:W102),"0")</f>
        <v>0</v>
      </c>
      <c r="X104" s="372">
        <f>IFERROR(SUM(X96:X102),"0")</f>
        <v>0</v>
      </c>
      <c r="Y104" s="37"/>
      <c r="Z104" s="373"/>
      <c r="AA104" s="373"/>
    </row>
    <row r="105" spans="1:54" ht="14.25" customHeight="1" x14ac:dyDescent="0.25">
      <c r="A105" s="384" t="s">
        <v>74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63"/>
      <c r="AA105" s="363"/>
    </row>
    <row r="106" spans="1:54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6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6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8" t="s">
        <v>187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7">
        <v>4607091386967</v>
      </c>
      <c r="E108" s="376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100</v>
      </c>
      <c r="X108" s="371">
        <f t="shared" si="6"/>
        <v>100.80000000000001</v>
      </c>
      <c r="Y108" s="36">
        <f>IFERROR(IF(X108=0,"",ROUNDUP(X108/H108,0)*0.02175),"")</f>
        <v>0.26100000000000001</v>
      </c>
      <c r="Z108" s="56"/>
      <c r="AA108" s="57"/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190</v>
      </c>
      <c r="C109" s="31">
        <v>4301051437</v>
      </c>
      <c r="D109" s="377">
        <v>4607091386967</v>
      </c>
      <c r="E109" s="376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6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6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6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6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6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66</v>
      </c>
      <c r="X113" s="371">
        <f t="shared" si="6"/>
        <v>66</v>
      </c>
      <c r="Y113" s="36">
        <f>IFERROR(IF(X113=0,"",ROUNDUP(X113/H113,0)*0.00753),"")</f>
        <v>0.18825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6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225</v>
      </c>
      <c r="X114" s="371">
        <f t="shared" si="6"/>
        <v>226.8</v>
      </c>
      <c r="Y114" s="36">
        <f>IFERROR(IF(X114=0,"",ROUNDUP(X114/H114,0)*0.00753),"")</f>
        <v>0.63251999999999997</v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6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6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6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5"/>
      <c r="Q117" s="375"/>
      <c r="R117" s="375"/>
      <c r="S117" s="376"/>
      <c r="T117" s="34"/>
      <c r="U117" s="34"/>
      <c r="V117" s="35" t="s">
        <v>67</v>
      </c>
      <c r="W117" s="370">
        <v>0</v>
      </c>
      <c r="X117" s="371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6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5"/>
      <c r="Q118" s="375"/>
      <c r="R118" s="375"/>
      <c r="S118" s="376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6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5"/>
      <c r="Q119" s="375"/>
      <c r="R119" s="375"/>
      <c r="S119" s="376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2"/>
      <c r="B120" s="385"/>
      <c r="C120" s="385"/>
      <c r="D120" s="385"/>
      <c r="E120" s="385"/>
      <c r="F120" s="385"/>
      <c r="G120" s="385"/>
      <c r="H120" s="385"/>
      <c r="I120" s="385"/>
      <c r="J120" s="385"/>
      <c r="K120" s="385"/>
      <c r="L120" s="385"/>
      <c r="M120" s="385"/>
      <c r="N120" s="393"/>
      <c r="O120" s="401" t="s">
        <v>72</v>
      </c>
      <c r="P120" s="402"/>
      <c r="Q120" s="402"/>
      <c r="R120" s="402"/>
      <c r="S120" s="402"/>
      <c r="T120" s="402"/>
      <c r="U120" s="403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120.23809523809524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121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1.0817700000000001</v>
      </c>
      <c r="Z120" s="373"/>
      <c r="AA120" s="373"/>
    </row>
    <row r="121" spans="1:54" x14ac:dyDescent="0.2">
      <c r="A121" s="385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3"/>
      <c r="O121" s="401" t="s">
        <v>72</v>
      </c>
      <c r="P121" s="402"/>
      <c r="Q121" s="402"/>
      <c r="R121" s="402"/>
      <c r="S121" s="402"/>
      <c r="T121" s="402"/>
      <c r="U121" s="403"/>
      <c r="V121" s="37" t="s">
        <v>67</v>
      </c>
      <c r="W121" s="372">
        <f>IFERROR(SUM(W106:W119),"0")</f>
        <v>391</v>
      </c>
      <c r="X121" s="372">
        <f>IFERROR(SUM(X106:X119),"0")</f>
        <v>393.6</v>
      </c>
      <c r="Y121" s="37"/>
      <c r="Z121" s="373"/>
      <c r="AA121" s="373"/>
    </row>
    <row r="122" spans="1:54" ht="14.25" customHeight="1" x14ac:dyDescent="0.25">
      <c r="A122" s="384" t="s">
        <v>210</v>
      </c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85"/>
      <c r="O122" s="385"/>
      <c r="P122" s="385"/>
      <c r="Q122" s="385"/>
      <c r="R122" s="385"/>
      <c r="S122" s="385"/>
      <c r="T122" s="385"/>
      <c r="U122" s="385"/>
      <c r="V122" s="385"/>
      <c r="W122" s="385"/>
      <c r="X122" s="385"/>
      <c r="Y122" s="385"/>
      <c r="Z122" s="363"/>
      <c r="AA122" s="363"/>
    </row>
    <row r="123" spans="1:54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6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4301060366</v>
      </c>
      <c r="D124" s="377">
        <v>4680115881532</v>
      </c>
      <c r="E124" s="376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6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6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6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5"/>
      <c r="Q127" s="375"/>
      <c r="R127" s="375"/>
      <c r="S127" s="376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6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5"/>
      <c r="Q128" s="375"/>
      <c r="R128" s="375"/>
      <c r="S128" s="376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6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5"/>
      <c r="Q129" s="375"/>
      <c r="R129" s="375"/>
      <c r="S129" s="376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2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3"/>
      <c r="O130" s="401" t="s">
        <v>72</v>
      </c>
      <c r="P130" s="402"/>
      <c r="Q130" s="402"/>
      <c r="R130" s="402"/>
      <c r="S130" s="402"/>
      <c r="T130" s="402"/>
      <c r="U130" s="403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x14ac:dyDescent="0.2">
      <c r="A131" s="385"/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93"/>
      <c r="O131" s="401" t="s">
        <v>72</v>
      </c>
      <c r="P131" s="402"/>
      <c r="Q131" s="402"/>
      <c r="R131" s="402"/>
      <c r="S131" s="402"/>
      <c r="T131" s="402"/>
      <c r="U131" s="403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customHeight="1" x14ac:dyDescent="0.25">
      <c r="A132" s="436" t="s">
        <v>223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64"/>
      <c r="AA132" s="364"/>
    </row>
    <row r="133" spans="1:54" ht="14.25" customHeight="1" x14ac:dyDescent="0.25">
      <c r="A133" s="384" t="s">
        <v>74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385"/>
      <c r="Q133" s="385"/>
      <c r="R133" s="385"/>
      <c r="S133" s="385"/>
      <c r="T133" s="385"/>
      <c r="U133" s="385"/>
      <c r="V133" s="385"/>
      <c r="W133" s="385"/>
      <c r="X133" s="385"/>
      <c r="Y133" s="385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6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100</v>
      </c>
      <c r="X134" s="371">
        <f>IFERROR(IF(W134="",0,CEILING((W134/$H134),1)*$H134),"")</f>
        <v>100.80000000000001</v>
      </c>
      <c r="Y134" s="36">
        <f>IFERROR(IF(X134=0,"",ROUNDUP(X134/H134,0)*0.02175),"")</f>
        <v>0.26100000000000001</v>
      </c>
      <c r="Z134" s="56"/>
      <c r="AA134" s="57"/>
      <c r="AE134" s="58"/>
      <c r="BB134" s="136" t="s">
        <v>1</v>
      </c>
    </row>
    <row r="135" spans="1:54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6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6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5"/>
      <c r="Q136" s="375"/>
      <c r="R136" s="375"/>
      <c r="S136" s="376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6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5"/>
      <c r="Q137" s="375"/>
      <c r="R137" s="375"/>
      <c r="S137" s="376"/>
      <c r="T137" s="34"/>
      <c r="U137" s="34"/>
      <c r="V137" s="35" t="s">
        <v>67</v>
      </c>
      <c r="W137" s="370">
        <v>225</v>
      </c>
      <c r="X137" s="371">
        <f>IFERROR(IF(W137="",0,CEILING((W137/$H137),1)*$H137),"")</f>
        <v>226.8</v>
      </c>
      <c r="Y137" s="36">
        <f>IFERROR(IF(X137=0,"",ROUNDUP(X137/H137,0)*0.00753),"")</f>
        <v>0.63251999999999997</v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6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5"/>
      <c r="Q138" s="375"/>
      <c r="R138" s="375"/>
      <c r="S138" s="376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2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3"/>
      <c r="O139" s="401" t="s">
        <v>72</v>
      </c>
      <c r="P139" s="402"/>
      <c r="Q139" s="402"/>
      <c r="R139" s="402"/>
      <c r="S139" s="402"/>
      <c r="T139" s="402"/>
      <c r="U139" s="403"/>
      <c r="V139" s="37" t="s">
        <v>73</v>
      </c>
      <c r="W139" s="372">
        <f>IFERROR(W134/H134,"0")+IFERROR(W135/H135,"0")+IFERROR(W136/H136,"0")+IFERROR(W137/H137,"0")+IFERROR(W138/H138,"0")</f>
        <v>95.238095238095241</v>
      </c>
      <c r="X139" s="372">
        <f>IFERROR(X134/H134,"0")+IFERROR(X135/H135,"0")+IFERROR(X136/H136,"0")+IFERROR(X137/H137,"0")+IFERROR(X138/H138,"0")</f>
        <v>96</v>
      </c>
      <c r="Y139" s="372">
        <f>IFERROR(IF(Y134="",0,Y134),"0")+IFERROR(IF(Y135="",0,Y135),"0")+IFERROR(IF(Y136="",0,Y136),"0")+IFERROR(IF(Y137="",0,Y137),"0")+IFERROR(IF(Y138="",0,Y138),"0")</f>
        <v>0.89351999999999998</v>
      </c>
      <c r="Z139" s="373"/>
      <c r="AA139" s="373"/>
    </row>
    <row r="140" spans="1:54" x14ac:dyDescent="0.2">
      <c r="A140" s="385"/>
      <c r="B140" s="385"/>
      <c r="C140" s="385"/>
      <c r="D140" s="385"/>
      <c r="E140" s="385"/>
      <c r="F140" s="385"/>
      <c r="G140" s="385"/>
      <c r="H140" s="385"/>
      <c r="I140" s="385"/>
      <c r="J140" s="385"/>
      <c r="K140" s="385"/>
      <c r="L140" s="385"/>
      <c r="M140" s="385"/>
      <c r="N140" s="393"/>
      <c r="O140" s="401" t="s">
        <v>72</v>
      </c>
      <c r="P140" s="402"/>
      <c r="Q140" s="402"/>
      <c r="R140" s="402"/>
      <c r="S140" s="402"/>
      <c r="T140" s="402"/>
      <c r="U140" s="403"/>
      <c r="V140" s="37" t="s">
        <v>67</v>
      </c>
      <c r="W140" s="372">
        <f>IFERROR(SUM(W134:W138),"0")</f>
        <v>325</v>
      </c>
      <c r="X140" s="372">
        <f>IFERROR(SUM(X134:X138),"0")</f>
        <v>327.60000000000002</v>
      </c>
      <c r="Y140" s="37"/>
      <c r="Z140" s="373"/>
      <c r="AA140" s="373"/>
    </row>
    <row r="141" spans="1:54" ht="27.75" customHeight="1" x14ac:dyDescent="0.2">
      <c r="A141" s="381" t="s">
        <v>233</v>
      </c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82"/>
      <c r="V141" s="382"/>
      <c r="W141" s="382"/>
      <c r="X141" s="382"/>
      <c r="Y141" s="382"/>
      <c r="Z141" s="48"/>
      <c r="AA141" s="48"/>
    </row>
    <row r="142" spans="1:54" ht="16.5" customHeight="1" x14ac:dyDescent="0.25">
      <c r="A142" s="436" t="s">
        <v>234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64"/>
      <c r="AA142" s="364"/>
    </row>
    <row r="143" spans="1:54" ht="14.25" customHeight="1" x14ac:dyDescent="0.25">
      <c r="A143" s="384" t="s">
        <v>110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385"/>
      <c r="Z143" s="363"/>
      <c r="AA143" s="363"/>
    </row>
    <row r="144" spans="1:54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6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5"/>
      <c r="Q144" s="375"/>
      <c r="R144" s="375"/>
      <c r="S144" s="376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6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5"/>
      <c r="Q145" s="375"/>
      <c r="R145" s="375"/>
      <c r="S145" s="376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6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5"/>
      <c r="Q146" s="375"/>
      <c r="R146" s="375"/>
      <c r="S146" s="376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x14ac:dyDescent="0.2">
      <c r="A147" s="392"/>
      <c r="B147" s="385"/>
      <c r="C147" s="385"/>
      <c r="D147" s="385"/>
      <c r="E147" s="385"/>
      <c r="F147" s="385"/>
      <c r="G147" s="385"/>
      <c r="H147" s="385"/>
      <c r="I147" s="385"/>
      <c r="J147" s="385"/>
      <c r="K147" s="385"/>
      <c r="L147" s="385"/>
      <c r="M147" s="385"/>
      <c r="N147" s="393"/>
      <c r="O147" s="401" t="s">
        <v>72</v>
      </c>
      <c r="P147" s="402"/>
      <c r="Q147" s="402"/>
      <c r="R147" s="402"/>
      <c r="S147" s="402"/>
      <c r="T147" s="402"/>
      <c r="U147" s="403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x14ac:dyDescent="0.2">
      <c r="A148" s="385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3"/>
      <c r="O148" s="401" t="s">
        <v>72</v>
      </c>
      <c r="P148" s="402"/>
      <c r="Q148" s="402"/>
      <c r="R148" s="402"/>
      <c r="S148" s="402"/>
      <c r="T148" s="402"/>
      <c r="U148" s="403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customHeight="1" x14ac:dyDescent="0.25">
      <c r="A149" s="436" t="s">
        <v>241</v>
      </c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5"/>
      <c r="P149" s="385"/>
      <c r="Q149" s="385"/>
      <c r="R149" s="385"/>
      <c r="S149" s="385"/>
      <c r="T149" s="385"/>
      <c r="U149" s="385"/>
      <c r="V149" s="385"/>
      <c r="W149" s="385"/>
      <c r="X149" s="385"/>
      <c r="Y149" s="385"/>
      <c r="Z149" s="364"/>
      <c r="AA149" s="364"/>
    </row>
    <row r="150" spans="1:54" ht="14.25" customHeight="1" x14ac:dyDescent="0.25">
      <c r="A150" s="384" t="s">
        <v>61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6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80</v>
      </c>
      <c r="X151" s="371">
        <f t="shared" ref="X151:X159" si="8">IFERROR(IF(W151="",0,CEILING((W151/$H151),1)*$H151),"")</f>
        <v>84</v>
      </c>
      <c r="Y151" s="36">
        <f>IFERROR(IF(X151=0,"",ROUNDUP(X151/H151,0)*0.00753),"")</f>
        <v>0.15060000000000001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6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30</v>
      </c>
      <c r="X152" s="371">
        <f t="shared" si="8"/>
        <v>33.6</v>
      </c>
      <c r="Y152" s="36">
        <f>IFERROR(IF(X152=0,"",ROUNDUP(X152/H152,0)*0.00753),"")</f>
        <v>6.0240000000000002E-2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6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100</v>
      </c>
      <c r="X153" s="371">
        <f t="shared" si="8"/>
        <v>100.80000000000001</v>
      </c>
      <c r="Y153" s="36">
        <f>IFERROR(IF(X153=0,"",ROUNDUP(X153/H153,0)*0.00753),"")</f>
        <v>0.18071999999999999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6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105</v>
      </c>
      <c r="X154" s="371">
        <f t="shared" si="8"/>
        <v>105</v>
      </c>
      <c r="Y154" s="36">
        <f>IFERROR(IF(X154=0,"",ROUNDUP(X154/H154,0)*0.00502),"")</f>
        <v>0.251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6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6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87.5</v>
      </c>
      <c r="X156" s="371">
        <f t="shared" si="8"/>
        <v>88.2</v>
      </c>
      <c r="Y156" s="36">
        <f>IFERROR(IF(X156=0,"",ROUNDUP(X156/H156,0)*0.00502),"")</f>
        <v>0.21084</v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6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5"/>
      <c r="Q157" s="375"/>
      <c r="R157" s="375"/>
      <c r="S157" s="376"/>
      <c r="T157" s="34"/>
      <c r="U157" s="34"/>
      <c r="V157" s="35" t="s">
        <v>67</v>
      </c>
      <c r="W157" s="370">
        <v>140</v>
      </c>
      <c r="X157" s="371">
        <f t="shared" si="8"/>
        <v>140.70000000000002</v>
      </c>
      <c r="Y157" s="36">
        <f>IFERROR(IF(X157=0,"",ROUNDUP(X157/H157,0)*0.00502),"")</f>
        <v>0.33634000000000003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6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5"/>
      <c r="Q158" s="375"/>
      <c r="R158" s="375"/>
      <c r="S158" s="376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6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5"/>
      <c r="Q159" s="375"/>
      <c r="R159" s="375"/>
      <c r="S159" s="376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2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3"/>
      <c r="O160" s="401" t="s">
        <v>72</v>
      </c>
      <c r="P160" s="402"/>
      <c r="Q160" s="402"/>
      <c r="R160" s="402"/>
      <c r="S160" s="402"/>
      <c r="T160" s="402"/>
      <c r="U160" s="403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208.33333333333331</v>
      </c>
      <c r="X160" s="372">
        <f>IFERROR(X151/H151,"0")+IFERROR(X152/H152,"0")+IFERROR(X153/H153,"0")+IFERROR(X154/H154,"0")+IFERROR(X155/H155,"0")+IFERROR(X156/H156,"0")+IFERROR(X157/H157,"0")+IFERROR(X158/H158,"0")+IFERROR(X159/H159,"0")</f>
        <v>211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1.18974</v>
      </c>
      <c r="Z160" s="373"/>
      <c r="AA160" s="373"/>
    </row>
    <row r="161" spans="1:54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3"/>
      <c r="O161" s="401" t="s">
        <v>72</v>
      </c>
      <c r="P161" s="402"/>
      <c r="Q161" s="402"/>
      <c r="R161" s="402"/>
      <c r="S161" s="402"/>
      <c r="T161" s="402"/>
      <c r="U161" s="403"/>
      <c r="V161" s="37" t="s">
        <v>67</v>
      </c>
      <c r="W161" s="372">
        <f>IFERROR(SUM(W151:W159),"0")</f>
        <v>542.5</v>
      </c>
      <c r="X161" s="372">
        <f>IFERROR(SUM(X151:X159),"0")</f>
        <v>552.29999999999995</v>
      </c>
      <c r="Y161" s="37"/>
      <c r="Z161" s="373"/>
      <c r="AA161" s="373"/>
    </row>
    <row r="162" spans="1:54" ht="16.5" customHeight="1" x14ac:dyDescent="0.25">
      <c r="A162" s="436" t="s">
        <v>260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64"/>
      <c r="AA162" s="364"/>
    </row>
    <row r="163" spans="1:54" ht="14.25" customHeight="1" x14ac:dyDescent="0.25">
      <c r="A163" s="384" t="s">
        <v>110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63"/>
      <c r="AA163" s="363"/>
    </row>
    <row r="164" spans="1:54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6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5"/>
      <c r="Q164" s="375"/>
      <c r="R164" s="375"/>
      <c r="S164" s="376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6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5"/>
      <c r="Q165" s="375"/>
      <c r="R165" s="375"/>
      <c r="S165" s="376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x14ac:dyDescent="0.2">
      <c r="A166" s="392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3"/>
      <c r="O166" s="401" t="s">
        <v>72</v>
      </c>
      <c r="P166" s="402"/>
      <c r="Q166" s="402"/>
      <c r="R166" s="402"/>
      <c r="S166" s="402"/>
      <c r="T166" s="402"/>
      <c r="U166" s="403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3"/>
      <c r="O167" s="401" t="s">
        <v>72</v>
      </c>
      <c r="P167" s="402"/>
      <c r="Q167" s="402"/>
      <c r="R167" s="402"/>
      <c r="S167" s="402"/>
      <c r="T167" s="402"/>
      <c r="U167" s="403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customHeight="1" x14ac:dyDescent="0.25">
      <c r="A168" s="384" t="s">
        <v>102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63"/>
      <c r="AA168" s="363"/>
    </row>
    <row r="169" spans="1:54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6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5"/>
      <c r="Q169" s="375"/>
      <c r="R169" s="375"/>
      <c r="S169" s="376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6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5"/>
      <c r="Q170" s="375"/>
      <c r="R170" s="375"/>
      <c r="S170" s="376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x14ac:dyDescent="0.2">
      <c r="A171" s="392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3"/>
      <c r="O171" s="401" t="s">
        <v>72</v>
      </c>
      <c r="P171" s="402"/>
      <c r="Q171" s="402"/>
      <c r="R171" s="402"/>
      <c r="S171" s="402"/>
      <c r="T171" s="402"/>
      <c r="U171" s="403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3"/>
      <c r="O172" s="401" t="s">
        <v>72</v>
      </c>
      <c r="P172" s="402"/>
      <c r="Q172" s="402"/>
      <c r="R172" s="402"/>
      <c r="S172" s="402"/>
      <c r="T172" s="402"/>
      <c r="U172" s="403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customHeight="1" x14ac:dyDescent="0.25">
      <c r="A173" s="384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6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5"/>
      <c r="Q175" s="375"/>
      <c r="R175" s="375"/>
      <c r="S175" s="376"/>
      <c r="T175" s="34"/>
      <c r="U175" s="34"/>
      <c r="V175" s="35" t="s">
        <v>67</v>
      </c>
      <c r="W175" s="370">
        <v>0</v>
      </c>
      <c r="X175" s="37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6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5"/>
      <c r="Q176" s="375"/>
      <c r="R176" s="375"/>
      <c r="S176" s="376"/>
      <c r="T176" s="34"/>
      <c r="U176" s="34"/>
      <c r="V176" s="35" t="s">
        <v>67</v>
      </c>
      <c r="W176" s="370">
        <v>200</v>
      </c>
      <c r="X176" s="371">
        <f>IFERROR(IF(W176="",0,CEILING((W176/$H176),1)*$H176),"")</f>
        <v>205.20000000000002</v>
      </c>
      <c r="Y176" s="36">
        <f>IFERROR(IF(X176=0,"",ROUNDUP(X176/H176,0)*0.00937),"")</f>
        <v>0.35605999999999999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6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5"/>
      <c r="Q177" s="375"/>
      <c r="R177" s="375"/>
      <c r="S177" s="376"/>
      <c r="T177" s="34"/>
      <c r="U177" s="34"/>
      <c r="V177" s="35" t="s">
        <v>67</v>
      </c>
      <c r="W177" s="370">
        <v>100</v>
      </c>
      <c r="X177" s="371">
        <f>IFERROR(IF(W177="",0,CEILING((W177/$H177),1)*$H177),"")</f>
        <v>102.60000000000001</v>
      </c>
      <c r="Y177" s="36">
        <f>IFERROR(IF(X177=0,"",ROUNDUP(X177/H177,0)*0.00937),"")</f>
        <v>0.17802999999999999</v>
      </c>
      <c r="Z177" s="56"/>
      <c r="AA177" s="57"/>
      <c r="AE177" s="58"/>
      <c r="BB177" s="160" t="s">
        <v>1</v>
      </c>
    </row>
    <row r="178" spans="1:54" x14ac:dyDescent="0.2">
      <c r="A178" s="392"/>
      <c r="B178" s="385"/>
      <c r="C178" s="385"/>
      <c r="D178" s="385"/>
      <c r="E178" s="385"/>
      <c r="F178" s="385"/>
      <c r="G178" s="385"/>
      <c r="H178" s="385"/>
      <c r="I178" s="385"/>
      <c r="J178" s="385"/>
      <c r="K178" s="385"/>
      <c r="L178" s="385"/>
      <c r="M178" s="385"/>
      <c r="N178" s="393"/>
      <c r="O178" s="401" t="s">
        <v>72</v>
      </c>
      <c r="P178" s="402"/>
      <c r="Q178" s="402"/>
      <c r="R178" s="402"/>
      <c r="S178" s="402"/>
      <c r="T178" s="402"/>
      <c r="U178" s="403"/>
      <c r="V178" s="37" t="s">
        <v>73</v>
      </c>
      <c r="W178" s="372">
        <f>IFERROR(W174/H174,"0")+IFERROR(W175/H175,"0")+IFERROR(W176/H176,"0")+IFERROR(W177/H177,"0")</f>
        <v>55.555555555555557</v>
      </c>
      <c r="X178" s="372">
        <f>IFERROR(X174/H174,"0")+IFERROR(X175/H175,"0")+IFERROR(X176/H176,"0")+IFERROR(X177/H177,"0")</f>
        <v>57</v>
      </c>
      <c r="Y178" s="372">
        <f>IFERROR(IF(Y174="",0,Y174),"0")+IFERROR(IF(Y175="",0,Y175),"0")+IFERROR(IF(Y176="",0,Y176),"0")+IFERROR(IF(Y177="",0,Y177),"0")</f>
        <v>0.53408999999999995</v>
      </c>
      <c r="Z178" s="373"/>
      <c r="AA178" s="373"/>
    </row>
    <row r="179" spans="1:54" x14ac:dyDescent="0.2">
      <c r="A179" s="385"/>
      <c r="B179" s="385"/>
      <c r="C179" s="385"/>
      <c r="D179" s="385"/>
      <c r="E179" s="385"/>
      <c r="F179" s="385"/>
      <c r="G179" s="385"/>
      <c r="H179" s="385"/>
      <c r="I179" s="385"/>
      <c r="J179" s="385"/>
      <c r="K179" s="385"/>
      <c r="L179" s="385"/>
      <c r="M179" s="385"/>
      <c r="N179" s="393"/>
      <c r="O179" s="401" t="s">
        <v>72</v>
      </c>
      <c r="P179" s="402"/>
      <c r="Q179" s="402"/>
      <c r="R179" s="402"/>
      <c r="S179" s="402"/>
      <c r="T179" s="402"/>
      <c r="U179" s="403"/>
      <c r="V179" s="37" t="s">
        <v>67</v>
      </c>
      <c r="W179" s="372">
        <f>IFERROR(SUM(W174:W177),"0")</f>
        <v>300</v>
      </c>
      <c r="X179" s="372">
        <f>IFERROR(SUM(X174:X177),"0")</f>
        <v>307.8</v>
      </c>
      <c r="Y179" s="37"/>
      <c r="Z179" s="373"/>
      <c r="AA179" s="373"/>
    </row>
    <row r="180" spans="1:54" ht="14.25" customHeight="1" x14ac:dyDescent="0.25">
      <c r="A180" s="384" t="s">
        <v>74</v>
      </c>
      <c r="B180" s="385"/>
      <c r="C180" s="385"/>
      <c r="D180" s="385"/>
      <c r="E180" s="385"/>
      <c r="F180" s="385"/>
      <c r="G180" s="385"/>
      <c r="H180" s="385"/>
      <c r="I180" s="385"/>
      <c r="J180" s="385"/>
      <c r="K180" s="385"/>
      <c r="L180" s="385"/>
      <c r="M180" s="385"/>
      <c r="N180" s="385"/>
      <c r="O180" s="385"/>
      <c r="P180" s="385"/>
      <c r="Q180" s="385"/>
      <c r="R180" s="385"/>
      <c r="S180" s="385"/>
      <c r="T180" s="385"/>
      <c r="U180" s="385"/>
      <c r="V180" s="385"/>
      <c r="W180" s="385"/>
      <c r="X180" s="385"/>
      <c r="Y180" s="385"/>
      <c r="Z180" s="363"/>
      <c r="AA180" s="363"/>
    </row>
    <row r="181" spans="1:54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6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6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6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6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6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6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150</v>
      </c>
      <c r="X186" s="371">
        <f t="shared" si="9"/>
        <v>156.6</v>
      </c>
      <c r="Y186" s="36">
        <f>IFERROR(IF(X186=0,"",ROUNDUP(X186/H186,0)*0.02175),"")</f>
        <v>0.39149999999999996</v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6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6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6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360</v>
      </c>
      <c r="X189" s="371">
        <f t="shared" si="9"/>
        <v>360</v>
      </c>
      <c r="Y189" s="36">
        <f>IFERROR(IF(X189=0,"",ROUNDUP(X189/H189,0)*0.00753),"")</f>
        <v>1.1294999999999999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6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6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320</v>
      </c>
      <c r="X193" s="371">
        <f t="shared" si="9"/>
        <v>321.59999999999997</v>
      </c>
      <c r="Y193" s="36">
        <f t="shared" si="10"/>
        <v>1.00902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6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6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5"/>
      <c r="Q195" s="375"/>
      <c r="R195" s="375"/>
      <c r="S195" s="376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6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5"/>
      <c r="Q196" s="375"/>
      <c r="R196" s="375"/>
      <c r="S196" s="376"/>
      <c r="T196" s="34"/>
      <c r="U196" s="34"/>
      <c r="V196" s="35" t="s">
        <v>67</v>
      </c>
      <c r="W196" s="370">
        <v>60</v>
      </c>
      <c r="X196" s="371">
        <f t="shared" si="9"/>
        <v>60</v>
      </c>
      <c r="Y196" s="36">
        <f t="shared" si="10"/>
        <v>0.18825</v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6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5"/>
      <c r="Q197" s="375"/>
      <c r="R197" s="375"/>
      <c r="S197" s="376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x14ac:dyDescent="0.2">
      <c r="A198" s="392"/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93"/>
      <c r="O198" s="401" t="s">
        <v>72</v>
      </c>
      <c r="P198" s="402"/>
      <c r="Q198" s="402"/>
      <c r="R198" s="402"/>
      <c r="S198" s="402"/>
      <c r="T198" s="402"/>
      <c r="U198" s="403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325.57471264367814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327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2.71827</v>
      </c>
      <c r="Z198" s="373"/>
      <c r="AA198" s="373"/>
    </row>
    <row r="199" spans="1:54" x14ac:dyDescent="0.2">
      <c r="A199" s="385"/>
      <c r="B199" s="385"/>
      <c r="C199" s="385"/>
      <c r="D199" s="385"/>
      <c r="E199" s="385"/>
      <c r="F199" s="385"/>
      <c r="G199" s="385"/>
      <c r="H199" s="385"/>
      <c r="I199" s="385"/>
      <c r="J199" s="385"/>
      <c r="K199" s="385"/>
      <c r="L199" s="385"/>
      <c r="M199" s="385"/>
      <c r="N199" s="393"/>
      <c r="O199" s="401" t="s">
        <v>72</v>
      </c>
      <c r="P199" s="402"/>
      <c r="Q199" s="402"/>
      <c r="R199" s="402"/>
      <c r="S199" s="402"/>
      <c r="T199" s="402"/>
      <c r="U199" s="403"/>
      <c r="V199" s="37" t="s">
        <v>67</v>
      </c>
      <c r="W199" s="372">
        <f>IFERROR(SUM(W181:W197),"0")</f>
        <v>890</v>
      </c>
      <c r="X199" s="372">
        <f>IFERROR(SUM(X181:X197),"0")</f>
        <v>898.2</v>
      </c>
      <c r="Y199" s="37"/>
      <c r="Z199" s="373"/>
      <c r="AA199" s="373"/>
    </row>
    <row r="200" spans="1:54" ht="14.25" customHeight="1" x14ac:dyDescent="0.25">
      <c r="A200" s="384" t="s">
        <v>210</v>
      </c>
      <c r="B200" s="385"/>
      <c r="C200" s="385"/>
      <c r="D200" s="385"/>
      <c r="E200" s="385"/>
      <c r="F200" s="385"/>
      <c r="G200" s="385"/>
      <c r="H200" s="385"/>
      <c r="I200" s="385"/>
      <c r="J200" s="385"/>
      <c r="K200" s="385"/>
      <c r="L200" s="385"/>
      <c r="M200" s="385"/>
      <c r="N200" s="385"/>
      <c r="O200" s="385"/>
      <c r="P200" s="385"/>
      <c r="Q200" s="385"/>
      <c r="R200" s="385"/>
      <c r="S200" s="385"/>
      <c r="T200" s="385"/>
      <c r="U200" s="385"/>
      <c r="V200" s="385"/>
      <c r="W200" s="385"/>
      <c r="X200" s="385"/>
      <c r="Y200" s="385"/>
      <c r="Z200" s="363"/>
      <c r="AA200" s="363"/>
    </row>
    <row r="201" spans="1:54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6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6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5"/>
      <c r="Q202" s="375"/>
      <c r="R202" s="375"/>
      <c r="S202" s="376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6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5"/>
      <c r="Q203" s="375"/>
      <c r="R203" s="375"/>
      <c r="S203" s="376"/>
      <c r="T203" s="34"/>
      <c r="U203" s="34"/>
      <c r="V203" s="35" t="s">
        <v>67</v>
      </c>
      <c r="W203" s="370">
        <v>32</v>
      </c>
      <c r="X203" s="371">
        <f>IFERROR(IF(W203="",0,CEILING((W203/$H203),1)*$H203),"")</f>
        <v>33.6</v>
      </c>
      <c r="Y203" s="36">
        <f>IFERROR(IF(X203=0,"",ROUNDUP(X203/H203,0)*0.00753),"")</f>
        <v>0.10542</v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6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5"/>
      <c r="Q204" s="375"/>
      <c r="R204" s="375"/>
      <c r="S204" s="376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x14ac:dyDescent="0.2">
      <c r="A205" s="392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93"/>
      <c r="O205" s="401" t="s">
        <v>72</v>
      </c>
      <c r="P205" s="402"/>
      <c r="Q205" s="402"/>
      <c r="R205" s="402"/>
      <c r="S205" s="402"/>
      <c r="T205" s="402"/>
      <c r="U205" s="403"/>
      <c r="V205" s="37" t="s">
        <v>73</v>
      </c>
      <c r="W205" s="372">
        <f>IFERROR(W201/H201,"0")+IFERROR(W202/H202,"0")+IFERROR(W203/H203,"0")+IFERROR(W204/H204,"0")</f>
        <v>13.333333333333334</v>
      </c>
      <c r="X205" s="372">
        <f>IFERROR(X201/H201,"0")+IFERROR(X202/H202,"0")+IFERROR(X203/H203,"0")+IFERROR(X204/H204,"0")</f>
        <v>14.000000000000002</v>
      </c>
      <c r="Y205" s="372">
        <f>IFERROR(IF(Y201="",0,Y201),"0")+IFERROR(IF(Y202="",0,Y202),"0")+IFERROR(IF(Y203="",0,Y203),"0")+IFERROR(IF(Y204="",0,Y204),"0")</f>
        <v>0.10542</v>
      </c>
      <c r="Z205" s="373"/>
      <c r="AA205" s="373"/>
    </row>
    <row r="206" spans="1:54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93"/>
      <c r="O206" s="401" t="s">
        <v>72</v>
      </c>
      <c r="P206" s="402"/>
      <c r="Q206" s="402"/>
      <c r="R206" s="402"/>
      <c r="S206" s="402"/>
      <c r="T206" s="402"/>
      <c r="U206" s="403"/>
      <c r="V206" s="37" t="s">
        <v>67</v>
      </c>
      <c r="W206" s="372">
        <f>IFERROR(SUM(W201:W204),"0")</f>
        <v>32</v>
      </c>
      <c r="X206" s="372">
        <f>IFERROR(SUM(X201:X204),"0")</f>
        <v>33.6</v>
      </c>
      <c r="Y206" s="37"/>
      <c r="Z206" s="373"/>
      <c r="AA206" s="373"/>
    </row>
    <row r="207" spans="1:54" ht="16.5" customHeight="1" x14ac:dyDescent="0.25">
      <c r="A207" s="436" t="s">
        <v>319</v>
      </c>
      <c r="B207" s="385"/>
      <c r="C207" s="385"/>
      <c r="D207" s="385"/>
      <c r="E207" s="385"/>
      <c r="F207" s="385"/>
      <c r="G207" s="385"/>
      <c r="H207" s="385"/>
      <c r="I207" s="385"/>
      <c r="J207" s="385"/>
      <c r="K207" s="385"/>
      <c r="L207" s="385"/>
      <c r="M207" s="385"/>
      <c r="N207" s="385"/>
      <c r="O207" s="385"/>
      <c r="P207" s="385"/>
      <c r="Q207" s="385"/>
      <c r="R207" s="385"/>
      <c r="S207" s="385"/>
      <c r="T207" s="385"/>
      <c r="U207" s="385"/>
      <c r="V207" s="385"/>
      <c r="W207" s="385"/>
      <c r="X207" s="385"/>
      <c r="Y207" s="385"/>
      <c r="Z207" s="364"/>
      <c r="AA207" s="364"/>
    </row>
    <row r="208" spans="1:54" ht="14.25" customHeight="1" x14ac:dyDescent="0.25">
      <c r="A208" s="384" t="s">
        <v>110</v>
      </c>
      <c r="B208" s="385"/>
      <c r="C208" s="385"/>
      <c r="D208" s="385"/>
      <c r="E208" s="385"/>
      <c r="F208" s="385"/>
      <c r="G208" s="385"/>
      <c r="H208" s="385"/>
      <c r="I208" s="385"/>
      <c r="J208" s="385"/>
      <c r="K208" s="385"/>
      <c r="L208" s="385"/>
      <c r="M208" s="385"/>
      <c r="N208" s="385"/>
      <c r="O208" s="385"/>
      <c r="P208" s="385"/>
      <c r="Q208" s="385"/>
      <c r="R208" s="385"/>
      <c r="S208" s="385"/>
      <c r="T208" s="385"/>
      <c r="U208" s="385"/>
      <c r="V208" s="385"/>
      <c r="W208" s="385"/>
      <c r="X208" s="385"/>
      <c r="Y208" s="385"/>
      <c r="Z208" s="363"/>
      <c r="AA208" s="363"/>
    </row>
    <row r="209" spans="1:54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6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6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6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6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5"/>
      <c r="Q212" s="375"/>
      <c r="R212" s="375"/>
      <c r="S212" s="376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6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5"/>
      <c r="Q213" s="375"/>
      <c r="R213" s="375"/>
      <c r="S213" s="376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6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5"/>
      <c r="Q214" s="375"/>
      <c r="R214" s="375"/>
      <c r="S214" s="376"/>
      <c r="T214" s="34"/>
      <c r="U214" s="34"/>
      <c r="V214" s="35" t="s">
        <v>67</v>
      </c>
      <c r="W214" s="370">
        <v>0</v>
      </c>
      <c r="X214" s="371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x14ac:dyDescent="0.2">
      <c r="A215" s="392"/>
      <c r="B215" s="385"/>
      <c r="C215" s="385"/>
      <c r="D215" s="385"/>
      <c r="E215" s="385"/>
      <c r="F215" s="385"/>
      <c r="G215" s="385"/>
      <c r="H215" s="385"/>
      <c r="I215" s="385"/>
      <c r="J215" s="385"/>
      <c r="K215" s="385"/>
      <c r="L215" s="385"/>
      <c r="M215" s="385"/>
      <c r="N215" s="393"/>
      <c r="O215" s="401" t="s">
        <v>72</v>
      </c>
      <c r="P215" s="402"/>
      <c r="Q215" s="402"/>
      <c r="R215" s="402"/>
      <c r="S215" s="402"/>
      <c r="T215" s="402"/>
      <c r="U215" s="403"/>
      <c r="V215" s="37" t="s">
        <v>73</v>
      </c>
      <c r="W215" s="372">
        <f>IFERROR(W209/H209,"0")+IFERROR(W210/H210,"0")+IFERROR(W211/H211,"0")+IFERROR(W212/H212,"0")+IFERROR(W213/H213,"0")+IFERROR(W214/H214,"0")</f>
        <v>0</v>
      </c>
      <c r="X215" s="372">
        <f>IFERROR(X209/H209,"0")+IFERROR(X210/H210,"0")+IFERROR(X211/H211,"0")+IFERROR(X212/H212,"0")+IFERROR(X213/H213,"0")+IFERROR(X214/H214,"0")</f>
        <v>0</v>
      </c>
      <c r="Y215" s="372">
        <f>IFERROR(IF(Y209="",0,Y209),"0")+IFERROR(IF(Y210="",0,Y210),"0")+IFERROR(IF(Y211="",0,Y211),"0")+IFERROR(IF(Y212="",0,Y212),"0")+IFERROR(IF(Y213="",0,Y213),"0")+IFERROR(IF(Y214="",0,Y214),"0")</f>
        <v>0</v>
      </c>
      <c r="Z215" s="373"/>
      <c r="AA215" s="373"/>
    </row>
    <row r="216" spans="1:54" x14ac:dyDescent="0.2">
      <c r="A216" s="385"/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5"/>
      <c r="N216" s="393"/>
      <c r="O216" s="401" t="s">
        <v>72</v>
      </c>
      <c r="P216" s="402"/>
      <c r="Q216" s="402"/>
      <c r="R216" s="402"/>
      <c r="S216" s="402"/>
      <c r="T216" s="402"/>
      <c r="U216" s="403"/>
      <c r="V216" s="37" t="s">
        <v>67</v>
      </c>
      <c r="W216" s="372">
        <f>IFERROR(SUM(W209:W214),"0")</f>
        <v>0</v>
      </c>
      <c r="X216" s="372">
        <f>IFERROR(SUM(X209:X214),"0")</f>
        <v>0</v>
      </c>
      <c r="Y216" s="37"/>
      <c r="Z216" s="373"/>
      <c r="AA216" s="373"/>
    </row>
    <row r="217" spans="1:54" ht="14.25" customHeight="1" x14ac:dyDescent="0.25">
      <c r="A217" s="384" t="s">
        <v>61</v>
      </c>
      <c r="B217" s="385"/>
      <c r="C217" s="385"/>
      <c r="D217" s="385"/>
      <c r="E217" s="385"/>
      <c r="F217" s="385"/>
      <c r="G217" s="385"/>
      <c r="H217" s="385"/>
      <c r="I217" s="385"/>
      <c r="J217" s="385"/>
      <c r="K217" s="385"/>
      <c r="L217" s="385"/>
      <c r="M217" s="385"/>
      <c r="N217" s="385"/>
      <c r="O217" s="385"/>
      <c r="P217" s="385"/>
      <c r="Q217" s="385"/>
      <c r="R217" s="385"/>
      <c r="S217" s="385"/>
      <c r="T217" s="385"/>
      <c r="U217" s="385"/>
      <c r="V217" s="385"/>
      <c r="W217" s="385"/>
      <c r="X217" s="385"/>
      <c r="Y217" s="385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6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5"/>
      <c r="Q218" s="375"/>
      <c r="R218" s="375"/>
      <c r="S218" s="376"/>
      <c r="T218" s="34"/>
      <c r="U218" s="34"/>
      <c r="V218" s="35" t="s">
        <v>67</v>
      </c>
      <c r="W218" s="370">
        <v>175</v>
      </c>
      <c r="X218" s="371">
        <f>IFERROR(IF(W218="",0,CEILING((W218/$H218),1)*$H218),"")</f>
        <v>176.4</v>
      </c>
      <c r="Y218" s="36">
        <f>IFERROR(IF(X218=0,"",ROUNDUP(X218/H218,0)*0.00502),"")</f>
        <v>0.42168</v>
      </c>
      <c r="Z218" s="56"/>
      <c r="AA218" s="57"/>
      <c r="AE218" s="58"/>
      <c r="BB218" s="188" t="s">
        <v>1</v>
      </c>
    </row>
    <row r="219" spans="1:54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6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5"/>
      <c r="Q219" s="375"/>
      <c r="R219" s="375"/>
      <c r="S219" s="376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2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93"/>
      <c r="O220" s="401" t="s">
        <v>72</v>
      </c>
      <c r="P220" s="402"/>
      <c r="Q220" s="402"/>
      <c r="R220" s="402"/>
      <c r="S220" s="402"/>
      <c r="T220" s="402"/>
      <c r="U220" s="403"/>
      <c r="V220" s="37" t="s">
        <v>73</v>
      </c>
      <c r="W220" s="372">
        <f>IFERROR(W218/H218,"0")+IFERROR(W219/H219,"0")</f>
        <v>83.333333333333329</v>
      </c>
      <c r="X220" s="372">
        <f>IFERROR(X218/H218,"0")+IFERROR(X219/H219,"0")</f>
        <v>84</v>
      </c>
      <c r="Y220" s="372">
        <f>IFERROR(IF(Y218="",0,Y218),"0")+IFERROR(IF(Y219="",0,Y219),"0")</f>
        <v>0.42168</v>
      </c>
      <c r="Z220" s="373"/>
      <c r="AA220" s="373"/>
    </row>
    <row r="221" spans="1:54" x14ac:dyDescent="0.2">
      <c r="A221" s="385"/>
      <c r="B221" s="385"/>
      <c r="C221" s="385"/>
      <c r="D221" s="385"/>
      <c r="E221" s="385"/>
      <c r="F221" s="385"/>
      <c r="G221" s="385"/>
      <c r="H221" s="385"/>
      <c r="I221" s="385"/>
      <c r="J221" s="385"/>
      <c r="K221" s="385"/>
      <c r="L221" s="385"/>
      <c r="M221" s="385"/>
      <c r="N221" s="393"/>
      <c r="O221" s="401" t="s">
        <v>72</v>
      </c>
      <c r="P221" s="402"/>
      <c r="Q221" s="402"/>
      <c r="R221" s="402"/>
      <c r="S221" s="402"/>
      <c r="T221" s="402"/>
      <c r="U221" s="403"/>
      <c r="V221" s="37" t="s">
        <v>67</v>
      </c>
      <c r="W221" s="372">
        <f>IFERROR(SUM(W218:W219),"0")</f>
        <v>175</v>
      </c>
      <c r="X221" s="372">
        <f>IFERROR(SUM(X218:X219),"0")</f>
        <v>176.4</v>
      </c>
      <c r="Y221" s="37"/>
      <c r="Z221" s="373"/>
      <c r="AA221" s="373"/>
    </row>
    <row r="222" spans="1:54" ht="16.5" customHeight="1" x14ac:dyDescent="0.25">
      <c r="A222" s="436" t="s">
        <v>336</v>
      </c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85"/>
      <c r="O222" s="385"/>
      <c r="P222" s="385"/>
      <c r="Q222" s="385"/>
      <c r="R222" s="385"/>
      <c r="S222" s="385"/>
      <c r="T222" s="385"/>
      <c r="U222" s="385"/>
      <c r="V222" s="385"/>
      <c r="W222" s="385"/>
      <c r="X222" s="385"/>
      <c r="Y222" s="385"/>
      <c r="Z222" s="364"/>
      <c r="AA222" s="364"/>
    </row>
    <row r="223" spans="1:54" ht="14.25" customHeight="1" x14ac:dyDescent="0.25">
      <c r="A223" s="384" t="s">
        <v>110</v>
      </c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85"/>
      <c r="O223" s="385"/>
      <c r="P223" s="385"/>
      <c r="Q223" s="385"/>
      <c r="R223" s="385"/>
      <c r="S223" s="385"/>
      <c r="T223" s="385"/>
      <c r="U223" s="385"/>
      <c r="V223" s="385"/>
      <c r="W223" s="385"/>
      <c r="X223" s="385"/>
      <c r="Y223" s="385"/>
      <c r="Z223" s="363"/>
      <c r="AA223" s="363"/>
    </row>
    <row r="224" spans="1:54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6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6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6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6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5"/>
      <c r="Q227" s="375"/>
      <c r="R227" s="375"/>
      <c r="S227" s="376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6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5"/>
      <c r="Q228" s="375"/>
      <c r="R228" s="375"/>
      <c r="S228" s="376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6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5"/>
      <c r="Q229" s="375"/>
      <c r="R229" s="375"/>
      <c r="S229" s="376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x14ac:dyDescent="0.2">
      <c r="A230" s="392"/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93"/>
      <c r="O230" s="401" t="s">
        <v>72</v>
      </c>
      <c r="P230" s="402"/>
      <c r="Q230" s="402"/>
      <c r="R230" s="402"/>
      <c r="S230" s="402"/>
      <c r="T230" s="402"/>
      <c r="U230" s="403"/>
      <c r="V230" s="37" t="s">
        <v>73</v>
      </c>
      <c r="W230" s="372">
        <f>IFERROR(W224/H224,"0")+IFERROR(W225/H225,"0")+IFERROR(W226/H226,"0")+IFERROR(W227/H227,"0")+IFERROR(W228/H228,"0")+IFERROR(W229/H229,"0")</f>
        <v>0</v>
      </c>
      <c r="X230" s="372">
        <f>IFERROR(X224/H224,"0")+IFERROR(X225/H225,"0")+IFERROR(X226/H226,"0")+IFERROR(X227/H227,"0")+IFERROR(X228/H228,"0")+IFERROR(X229/H229,"0")</f>
        <v>0</v>
      </c>
      <c r="Y230" s="372">
        <f>IFERROR(IF(Y224="",0,Y224),"0")+IFERROR(IF(Y225="",0,Y225),"0")+IFERROR(IF(Y226="",0,Y226),"0")+IFERROR(IF(Y227="",0,Y227),"0")+IFERROR(IF(Y228="",0,Y228),"0")+IFERROR(IF(Y229="",0,Y229),"0")</f>
        <v>0</v>
      </c>
      <c r="Z230" s="373"/>
      <c r="AA230" s="373"/>
    </row>
    <row r="231" spans="1:54" x14ac:dyDescent="0.2">
      <c r="A231" s="385"/>
      <c r="B231" s="385"/>
      <c r="C231" s="385"/>
      <c r="D231" s="385"/>
      <c r="E231" s="385"/>
      <c r="F231" s="385"/>
      <c r="G231" s="385"/>
      <c r="H231" s="385"/>
      <c r="I231" s="385"/>
      <c r="J231" s="385"/>
      <c r="K231" s="385"/>
      <c r="L231" s="385"/>
      <c r="M231" s="385"/>
      <c r="N231" s="393"/>
      <c r="O231" s="401" t="s">
        <v>72</v>
      </c>
      <c r="P231" s="402"/>
      <c r="Q231" s="402"/>
      <c r="R231" s="402"/>
      <c r="S231" s="402"/>
      <c r="T231" s="402"/>
      <c r="U231" s="403"/>
      <c r="V231" s="37" t="s">
        <v>67</v>
      </c>
      <c r="W231" s="372">
        <f>IFERROR(SUM(W224:W229),"0")</f>
        <v>0</v>
      </c>
      <c r="X231" s="372">
        <f>IFERROR(SUM(X224:X229),"0")</f>
        <v>0</v>
      </c>
      <c r="Y231" s="37"/>
      <c r="Z231" s="373"/>
      <c r="AA231" s="373"/>
    </row>
    <row r="232" spans="1:54" ht="16.5" customHeight="1" x14ac:dyDescent="0.25">
      <c r="A232" s="436" t="s">
        <v>349</v>
      </c>
      <c r="B232" s="385"/>
      <c r="C232" s="385"/>
      <c r="D232" s="385"/>
      <c r="E232" s="385"/>
      <c r="F232" s="385"/>
      <c r="G232" s="385"/>
      <c r="H232" s="385"/>
      <c r="I232" s="385"/>
      <c r="J232" s="385"/>
      <c r="K232" s="385"/>
      <c r="L232" s="385"/>
      <c r="M232" s="385"/>
      <c r="N232" s="385"/>
      <c r="O232" s="385"/>
      <c r="P232" s="385"/>
      <c r="Q232" s="385"/>
      <c r="R232" s="385"/>
      <c r="S232" s="385"/>
      <c r="T232" s="385"/>
      <c r="U232" s="385"/>
      <c r="V232" s="385"/>
      <c r="W232" s="385"/>
      <c r="X232" s="385"/>
      <c r="Y232" s="385"/>
      <c r="Z232" s="364"/>
      <c r="AA232" s="364"/>
    </row>
    <row r="233" spans="1:54" ht="14.25" customHeight="1" x14ac:dyDescent="0.25">
      <c r="A233" s="384" t="s">
        <v>110</v>
      </c>
      <c r="B233" s="385"/>
      <c r="C233" s="385"/>
      <c r="D233" s="385"/>
      <c r="E233" s="385"/>
      <c r="F233" s="385"/>
      <c r="G233" s="385"/>
      <c r="H233" s="385"/>
      <c r="I233" s="385"/>
      <c r="J233" s="385"/>
      <c r="K233" s="385"/>
      <c r="L233" s="385"/>
      <c r="M233" s="385"/>
      <c r="N233" s="385"/>
      <c r="O233" s="385"/>
      <c r="P233" s="385"/>
      <c r="Q233" s="385"/>
      <c r="R233" s="385"/>
      <c r="S233" s="385"/>
      <c r="T233" s="385"/>
      <c r="U233" s="385"/>
      <c r="V233" s="385"/>
      <c r="W233" s="385"/>
      <c r="X233" s="385"/>
      <c r="Y233" s="385"/>
      <c r="Z233" s="363"/>
      <c r="AA233" s="363"/>
    </row>
    <row r="234" spans="1:54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6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6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6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6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6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6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6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6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5"/>
      <c r="Q245" s="375"/>
      <c r="R245" s="375"/>
      <c r="S245" s="376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6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5"/>
      <c r="Q246" s="375"/>
      <c r="R246" s="375"/>
      <c r="S246" s="376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6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5"/>
      <c r="Q247" s="375"/>
      <c r="R247" s="375"/>
      <c r="S247" s="376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92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3"/>
      <c r="O248" s="401" t="s">
        <v>72</v>
      </c>
      <c r="P248" s="402"/>
      <c r="Q248" s="402"/>
      <c r="R248" s="402"/>
      <c r="S248" s="402"/>
      <c r="T248" s="402"/>
      <c r="U248" s="403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3"/>
      <c r="O249" s="401" t="s">
        <v>72</v>
      </c>
      <c r="P249" s="402"/>
      <c r="Q249" s="402"/>
      <c r="R249" s="402"/>
      <c r="S249" s="402"/>
      <c r="T249" s="402"/>
      <c r="U249" s="403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customHeight="1" x14ac:dyDescent="0.25">
      <c r="A250" s="384" t="s">
        <v>102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63"/>
      <c r="AA250" s="363"/>
    </row>
    <row r="251" spans="1:54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6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5"/>
      <c r="Q251" s="375"/>
      <c r="R251" s="375"/>
      <c r="S251" s="376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92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93"/>
      <c r="O252" s="401" t="s">
        <v>72</v>
      </c>
      <c r="P252" s="402"/>
      <c r="Q252" s="402"/>
      <c r="R252" s="402"/>
      <c r="S252" s="402"/>
      <c r="T252" s="402"/>
      <c r="U252" s="403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x14ac:dyDescent="0.2">
      <c r="A253" s="385"/>
      <c r="B253" s="385"/>
      <c r="C253" s="385"/>
      <c r="D253" s="385"/>
      <c r="E253" s="385"/>
      <c r="F253" s="385"/>
      <c r="G253" s="385"/>
      <c r="H253" s="385"/>
      <c r="I253" s="385"/>
      <c r="J253" s="385"/>
      <c r="K253" s="385"/>
      <c r="L253" s="385"/>
      <c r="M253" s="385"/>
      <c r="N253" s="393"/>
      <c r="O253" s="401" t="s">
        <v>72</v>
      </c>
      <c r="P253" s="402"/>
      <c r="Q253" s="402"/>
      <c r="R253" s="402"/>
      <c r="S253" s="402"/>
      <c r="T253" s="402"/>
      <c r="U253" s="403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customHeight="1" x14ac:dyDescent="0.25">
      <c r="A254" s="384" t="s">
        <v>61</v>
      </c>
      <c r="B254" s="385"/>
      <c r="C254" s="385"/>
      <c r="D254" s="385"/>
      <c r="E254" s="385"/>
      <c r="F254" s="385"/>
      <c r="G254" s="385"/>
      <c r="H254" s="385"/>
      <c r="I254" s="385"/>
      <c r="J254" s="385"/>
      <c r="K254" s="385"/>
      <c r="L254" s="385"/>
      <c r="M254" s="385"/>
      <c r="N254" s="385"/>
      <c r="O254" s="385"/>
      <c r="P254" s="385"/>
      <c r="Q254" s="385"/>
      <c r="R254" s="385"/>
      <c r="S254" s="385"/>
      <c r="T254" s="385"/>
      <c r="U254" s="385"/>
      <c r="V254" s="385"/>
      <c r="W254" s="385"/>
      <c r="X254" s="385"/>
      <c r="Y254" s="385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6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6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5"/>
      <c r="Q256" s="375"/>
      <c r="R256" s="375"/>
      <c r="S256" s="376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6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5"/>
      <c r="Q257" s="375"/>
      <c r="R257" s="375"/>
      <c r="S257" s="376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6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5"/>
      <c r="Q258" s="375"/>
      <c r="R258" s="375"/>
      <c r="S258" s="376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92"/>
      <c r="B259" s="385"/>
      <c r="C259" s="385"/>
      <c r="D259" s="385"/>
      <c r="E259" s="385"/>
      <c r="F259" s="385"/>
      <c r="G259" s="385"/>
      <c r="H259" s="385"/>
      <c r="I259" s="385"/>
      <c r="J259" s="385"/>
      <c r="K259" s="385"/>
      <c r="L259" s="385"/>
      <c r="M259" s="385"/>
      <c r="N259" s="393"/>
      <c r="O259" s="401" t="s">
        <v>72</v>
      </c>
      <c r="P259" s="402"/>
      <c r="Q259" s="402"/>
      <c r="R259" s="402"/>
      <c r="S259" s="402"/>
      <c r="T259" s="402"/>
      <c r="U259" s="403"/>
      <c r="V259" s="37" t="s">
        <v>73</v>
      </c>
      <c r="W259" s="372">
        <f>IFERROR(W255/H255,"0")+IFERROR(W256/H256,"0")+IFERROR(W257/H257,"0")+IFERROR(W258/H258,"0")</f>
        <v>0</v>
      </c>
      <c r="X259" s="372">
        <f>IFERROR(X255/H255,"0")+IFERROR(X256/H256,"0")+IFERROR(X257/H257,"0")+IFERROR(X258/H258,"0")</f>
        <v>0</v>
      </c>
      <c r="Y259" s="372">
        <f>IFERROR(IF(Y255="",0,Y255),"0")+IFERROR(IF(Y256="",0,Y256),"0")+IFERROR(IF(Y257="",0,Y257),"0")+IFERROR(IF(Y258="",0,Y258),"0")</f>
        <v>0</v>
      </c>
      <c r="Z259" s="373"/>
      <c r="AA259" s="373"/>
    </row>
    <row r="260" spans="1:54" x14ac:dyDescent="0.2">
      <c r="A260" s="385"/>
      <c r="B260" s="385"/>
      <c r="C260" s="385"/>
      <c r="D260" s="385"/>
      <c r="E260" s="385"/>
      <c r="F260" s="385"/>
      <c r="G260" s="385"/>
      <c r="H260" s="385"/>
      <c r="I260" s="385"/>
      <c r="J260" s="385"/>
      <c r="K260" s="385"/>
      <c r="L260" s="385"/>
      <c r="M260" s="385"/>
      <c r="N260" s="393"/>
      <c r="O260" s="401" t="s">
        <v>72</v>
      </c>
      <c r="P260" s="402"/>
      <c r="Q260" s="402"/>
      <c r="R260" s="402"/>
      <c r="S260" s="402"/>
      <c r="T260" s="402"/>
      <c r="U260" s="403"/>
      <c r="V260" s="37" t="s">
        <v>67</v>
      </c>
      <c r="W260" s="372">
        <f>IFERROR(SUM(W255:W258),"0")</f>
        <v>0</v>
      </c>
      <c r="X260" s="372">
        <f>IFERROR(SUM(X255:X258),"0")</f>
        <v>0</v>
      </c>
      <c r="Y260" s="37"/>
      <c r="Z260" s="373"/>
      <c r="AA260" s="373"/>
    </row>
    <row r="261" spans="1:54" ht="14.25" customHeight="1" x14ac:dyDescent="0.25">
      <c r="A261" s="384" t="s">
        <v>74</v>
      </c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5"/>
      <c r="P261" s="385"/>
      <c r="Q261" s="385"/>
      <c r="R261" s="385"/>
      <c r="S261" s="385"/>
      <c r="T261" s="385"/>
      <c r="U261" s="385"/>
      <c r="V261" s="385"/>
      <c r="W261" s="385"/>
      <c r="X261" s="385"/>
      <c r="Y261" s="385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6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6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6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6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6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6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6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5"/>
      <c r="Q268" s="375"/>
      <c r="R268" s="375"/>
      <c r="S268" s="376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6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5"/>
      <c r="Q269" s="375"/>
      <c r="R269" s="375"/>
      <c r="S269" s="376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6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5"/>
      <c r="Q270" s="375"/>
      <c r="R270" s="375"/>
      <c r="S270" s="376"/>
      <c r="T270" s="34"/>
      <c r="U270" s="34"/>
      <c r="V270" s="35" t="s">
        <v>67</v>
      </c>
      <c r="W270" s="370">
        <v>16.5</v>
      </c>
      <c r="X270" s="371">
        <f t="shared" si="15"/>
        <v>17.82</v>
      </c>
      <c r="Y270" s="36">
        <f>IFERROR(IF(X270=0,"",ROUNDUP(X270/H270,0)*0.00753),"")</f>
        <v>6.7769999999999997E-2</v>
      </c>
      <c r="Z270" s="56"/>
      <c r="AA270" s="57"/>
      <c r="AE270" s="58"/>
      <c r="BB270" s="223" t="s">
        <v>1</v>
      </c>
    </row>
    <row r="271" spans="1:54" x14ac:dyDescent="0.2">
      <c r="A271" s="392"/>
      <c r="B271" s="385"/>
      <c r="C271" s="385"/>
      <c r="D271" s="385"/>
      <c r="E271" s="385"/>
      <c r="F271" s="385"/>
      <c r="G271" s="385"/>
      <c r="H271" s="385"/>
      <c r="I271" s="385"/>
      <c r="J271" s="385"/>
      <c r="K271" s="385"/>
      <c r="L271" s="385"/>
      <c r="M271" s="385"/>
      <c r="N271" s="393"/>
      <c r="O271" s="401" t="s">
        <v>72</v>
      </c>
      <c r="P271" s="402"/>
      <c r="Q271" s="402"/>
      <c r="R271" s="402"/>
      <c r="S271" s="402"/>
      <c r="T271" s="402"/>
      <c r="U271" s="403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8.3333333333333339</v>
      </c>
      <c r="X271" s="372">
        <f>IFERROR(X262/H262,"0")+IFERROR(X263/H263,"0")+IFERROR(X264/H264,"0")+IFERROR(X265/H265,"0")+IFERROR(X266/H266,"0")+IFERROR(X267/H267,"0")+IFERROR(X268/H268,"0")+IFERROR(X269/H269,"0")+IFERROR(X270/H270,"0")</f>
        <v>9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6.7769999999999997E-2</v>
      </c>
      <c r="Z271" s="373"/>
      <c r="AA271" s="373"/>
    </row>
    <row r="272" spans="1:54" x14ac:dyDescent="0.2">
      <c r="A272" s="385"/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93"/>
      <c r="O272" s="401" t="s">
        <v>72</v>
      </c>
      <c r="P272" s="402"/>
      <c r="Q272" s="402"/>
      <c r="R272" s="402"/>
      <c r="S272" s="402"/>
      <c r="T272" s="402"/>
      <c r="U272" s="403"/>
      <c r="V272" s="37" t="s">
        <v>67</v>
      </c>
      <c r="W272" s="372">
        <f>IFERROR(SUM(W262:W270),"0")</f>
        <v>16.5</v>
      </c>
      <c r="X272" s="372">
        <f>IFERROR(SUM(X262:X270),"0")</f>
        <v>17.82</v>
      </c>
      <c r="Y272" s="37"/>
      <c r="Z272" s="373"/>
      <c r="AA272" s="373"/>
    </row>
    <row r="273" spans="1:54" ht="14.25" customHeight="1" x14ac:dyDescent="0.25">
      <c r="A273" s="384" t="s">
        <v>210</v>
      </c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5"/>
      <c r="P273" s="385"/>
      <c r="Q273" s="385"/>
      <c r="R273" s="385"/>
      <c r="S273" s="385"/>
      <c r="T273" s="385"/>
      <c r="U273" s="385"/>
      <c r="V273" s="385"/>
      <c r="W273" s="385"/>
      <c r="X273" s="385"/>
      <c r="Y273" s="385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6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5"/>
      <c r="Q274" s="375"/>
      <c r="R274" s="375"/>
      <c r="S274" s="376"/>
      <c r="T274" s="34"/>
      <c r="U274" s="34"/>
      <c r="V274" s="35" t="s">
        <v>67</v>
      </c>
      <c r="W274" s="370">
        <v>0</v>
      </c>
      <c r="X274" s="37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6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5"/>
      <c r="Q275" s="375"/>
      <c r="R275" s="375"/>
      <c r="S275" s="376"/>
      <c r="T275" s="34"/>
      <c r="U275" s="34"/>
      <c r="V275" s="35" t="s">
        <v>67</v>
      </c>
      <c r="W275" s="370">
        <v>100</v>
      </c>
      <c r="X275" s="371">
        <f>IFERROR(IF(W275="",0,CEILING((W275/$H275),1)*$H275),"")</f>
        <v>101.39999999999999</v>
      </c>
      <c r="Y275" s="36">
        <f>IFERROR(IF(X275=0,"",ROUNDUP(X275/H275,0)*0.02175),"")</f>
        <v>0.28275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6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5"/>
      <c r="Q276" s="375"/>
      <c r="R276" s="375"/>
      <c r="S276" s="376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2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3"/>
      <c r="O277" s="401" t="s">
        <v>72</v>
      </c>
      <c r="P277" s="402"/>
      <c r="Q277" s="402"/>
      <c r="R277" s="402"/>
      <c r="S277" s="402"/>
      <c r="T277" s="402"/>
      <c r="U277" s="403"/>
      <c r="V277" s="37" t="s">
        <v>73</v>
      </c>
      <c r="W277" s="372">
        <f>IFERROR(W274/H274,"0")+IFERROR(W275/H275,"0")+IFERROR(W276/H276,"0")</f>
        <v>12.820512820512821</v>
      </c>
      <c r="X277" s="372">
        <f>IFERROR(X274/H274,"0")+IFERROR(X275/H275,"0")+IFERROR(X276/H276,"0")</f>
        <v>13</v>
      </c>
      <c r="Y277" s="372">
        <f>IFERROR(IF(Y274="",0,Y274),"0")+IFERROR(IF(Y275="",0,Y275),"0")+IFERROR(IF(Y276="",0,Y276),"0")</f>
        <v>0.28275</v>
      </c>
      <c r="Z277" s="373"/>
      <c r="AA277" s="373"/>
    </row>
    <row r="278" spans="1:54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3"/>
      <c r="O278" s="401" t="s">
        <v>72</v>
      </c>
      <c r="P278" s="402"/>
      <c r="Q278" s="402"/>
      <c r="R278" s="402"/>
      <c r="S278" s="402"/>
      <c r="T278" s="402"/>
      <c r="U278" s="403"/>
      <c r="V278" s="37" t="s">
        <v>67</v>
      </c>
      <c r="W278" s="372">
        <f>IFERROR(SUM(W274:W276),"0")</f>
        <v>100</v>
      </c>
      <c r="X278" s="372">
        <f>IFERROR(SUM(X274:X276),"0")</f>
        <v>101.39999999999999</v>
      </c>
      <c r="Y278" s="37"/>
      <c r="Z278" s="373"/>
      <c r="AA278" s="373"/>
    </row>
    <row r="279" spans="1:54" ht="14.25" customHeight="1" x14ac:dyDescent="0.25">
      <c r="A279" s="384" t="s">
        <v>88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63"/>
      <c r="AA279" s="363"/>
    </row>
    <row r="280" spans="1:54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6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75"/>
      <c r="Q280" s="375"/>
      <c r="R280" s="375"/>
      <c r="S280" s="376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6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5" t="s">
        <v>416</v>
      </c>
      <c r="P281" s="375"/>
      <c r="Q281" s="375"/>
      <c r="R281" s="375"/>
      <c r="S281" s="376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6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5"/>
      <c r="Q282" s="375"/>
      <c r="R282" s="375"/>
      <c r="S282" s="376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92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3"/>
      <c r="O283" s="401" t="s">
        <v>72</v>
      </c>
      <c r="P283" s="402"/>
      <c r="Q283" s="402"/>
      <c r="R283" s="402"/>
      <c r="S283" s="402"/>
      <c r="T283" s="402"/>
      <c r="U283" s="403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3"/>
      <c r="O284" s="401" t="s">
        <v>72</v>
      </c>
      <c r="P284" s="402"/>
      <c r="Q284" s="402"/>
      <c r="R284" s="402"/>
      <c r="S284" s="402"/>
      <c r="T284" s="402"/>
      <c r="U284" s="403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customHeight="1" x14ac:dyDescent="0.25">
      <c r="A285" s="384" t="s">
        <v>419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63"/>
      <c r="AA285" s="363"/>
    </row>
    <row r="286" spans="1:54" ht="27" customHeight="1" x14ac:dyDescent="0.25">
      <c r="A286" s="54" t="s">
        <v>420</v>
      </c>
      <c r="B286" s="54" t="s">
        <v>421</v>
      </c>
      <c r="C286" s="31">
        <v>4301180006</v>
      </c>
      <c r="D286" s="377">
        <v>4680115881822</v>
      </c>
      <c r="E286" s="376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5"/>
      <c r="Q286" s="375"/>
      <c r="R286" s="375"/>
      <c r="S286" s="376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77">
        <v>4680115880016</v>
      </c>
      <c r="E287" s="376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5"/>
      <c r="Q287" s="375"/>
      <c r="R287" s="375"/>
      <c r="S287" s="376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x14ac:dyDescent="0.2">
      <c r="A288" s="392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93"/>
      <c r="O288" s="401" t="s">
        <v>72</v>
      </c>
      <c r="P288" s="402"/>
      <c r="Q288" s="402"/>
      <c r="R288" s="402"/>
      <c r="S288" s="402"/>
      <c r="T288" s="402"/>
      <c r="U288" s="403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x14ac:dyDescent="0.2">
      <c r="A289" s="385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3"/>
      <c r="O289" s="401" t="s">
        <v>72</v>
      </c>
      <c r="P289" s="402"/>
      <c r="Q289" s="402"/>
      <c r="R289" s="402"/>
      <c r="S289" s="402"/>
      <c r="T289" s="402"/>
      <c r="U289" s="403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customHeight="1" x14ac:dyDescent="0.25">
      <c r="A290" s="436" t="s">
        <v>426</v>
      </c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85"/>
      <c r="O290" s="385"/>
      <c r="P290" s="385"/>
      <c r="Q290" s="385"/>
      <c r="R290" s="385"/>
      <c r="S290" s="385"/>
      <c r="T290" s="385"/>
      <c r="U290" s="385"/>
      <c r="V290" s="385"/>
      <c r="W290" s="385"/>
      <c r="X290" s="385"/>
      <c r="Y290" s="385"/>
      <c r="Z290" s="364"/>
      <c r="AA290" s="364"/>
    </row>
    <row r="291" spans="1:54" ht="14.25" customHeight="1" x14ac:dyDescent="0.25">
      <c r="A291" s="384" t="s">
        <v>110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63"/>
      <c r="AA291" s="363"/>
    </row>
    <row r="292" spans="1:54" ht="27" customHeight="1" x14ac:dyDescent="0.25">
      <c r="A292" s="54" t="s">
        <v>427</v>
      </c>
      <c r="B292" s="54" t="s">
        <v>428</v>
      </c>
      <c r="C292" s="31">
        <v>4301011315</v>
      </c>
      <c r="D292" s="377">
        <v>4607091387421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427</v>
      </c>
      <c r="B293" s="54" t="s">
        <v>429</v>
      </c>
      <c r="C293" s="31">
        <v>4301011121</v>
      </c>
      <c r="D293" s="377">
        <v>4607091387421</v>
      </c>
      <c r="E293" s="376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430</v>
      </c>
      <c r="B294" s="54" t="s">
        <v>431</v>
      </c>
      <c r="C294" s="31">
        <v>4301011322</v>
      </c>
      <c r="D294" s="377">
        <v>4607091387452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432</v>
      </c>
      <c r="C295" s="31">
        <v>4301011619</v>
      </c>
      <c r="D295" s="377">
        <v>4607091387452</v>
      </c>
      <c r="E295" s="376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433</v>
      </c>
      <c r="B296" s="54" t="s">
        <v>434</v>
      </c>
      <c r="C296" s="31">
        <v>4301011313</v>
      </c>
      <c r="D296" s="377">
        <v>4607091385984</v>
      </c>
      <c r="E296" s="376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435</v>
      </c>
      <c r="B297" s="54" t="s">
        <v>436</v>
      </c>
      <c r="C297" s="31">
        <v>4301011316</v>
      </c>
      <c r="D297" s="377">
        <v>4607091387438</v>
      </c>
      <c r="E297" s="376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5"/>
      <c r="Q297" s="375"/>
      <c r="R297" s="375"/>
      <c r="S297" s="376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437</v>
      </c>
      <c r="B298" s="54" t="s">
        <v>438</v>
      </c>
      <c r="C298" s="31">
        <v>4301011318</v>
      </c>
      <c r="D298" s="377">
        <v>4607091387469</v>
      </c>
      <c r="E298" s="376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5"/>
      <c r="Q298" s="375"/>
      <c r="R298" s="375"/>
      <c r="S298" s="376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x14ac:dyDescent="0.2">
      <c r="A299" s="392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5"/>
      <c r="N299" s="393"/>
      <c r="O299" s="401" t="s">
        <v>72</v>
      </c>
      <c r="P299" s="402"/>
      <c r="Q299" s="402"/>
      <c r="R299" s="402"/>
      <c r="S299" s="402"/>
      <c r="T299" s="402"/>
      <c r="U299" s="403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x14ac:dyDescent="0.2">
      <c r="A300" s="385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3"/>
      <c r="O300" s="401" t="s">
        <v>72</v>
      </c>
      <c r="P300" s="402"/>
      <c r="Q300" s="402"/>
      <c r="R300" s="402"/>
      <c r="S300" s="402"/>
      <c r="T300" s="402"/>
      <c r="U300" s="403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customHeight="1" x14ac:dyDescent="0.25">
      <c r="A301" s="384" t="s">
        <v>61</v>
      </c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85"/>
      <c r="O301" s="385"/>
      <c r="P301" s="385"/>
      <c r="Q301" s="385"/>
      <c r="R301" s="385"/>
      <c r="S301" s="385"/>
      <c r="T301" s="385"/>
      <c r="U301" s="385"/>
      <c r="V301" s="385"/>
      <c r="W301" s="385"/>
      <c r="X301" s="385"/>
      <c r="Y301" s="385"/>
      <c r="Z301" s="363"/>
      <c r="AA301" s="363"/>
    </row>
    <row r="302" spans="1:54" ht="27" customHeight="1" x14ac:dyDescent="0.25">
      <c r="A302" s="54" t="s">
        <v>439</v>
      </c>
      <c r="B302" s="54" t="s">
        <v>440</v>
      </c>
      <c r="C302" s="31">
        <v>4301031154</v>
      </c>
      <c r="D302" s="377">
        <v>4607091387292</v>
      </c>
      <c r="E302" s="376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5"/>
      <c r="Q302" s="375"/>
      <c r="R302" s="375"/>
      <c r="S302" s="376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customHeight="1" x14ac:dyDescent="0.25">
      <c r="A303" s="54" t="s">
        <v>441</v>
      </c>
      <c r="B303" s="54" t="s">
        <v>442</v>
      </c>
      <c r="C303" s="31">
        <v>4301031155</v>
      </c>
      <c r="D303" s="377">
        <v>4607091387315</v>
      </c>
      <c r="E303" s="376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5"/>
      <c r="Q303" s="375"/>
      <c r="R303" s="375"/>
      <c r="S303" s="376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x14ac:dyDescent="0.2">
      <c r="A304" s="392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3"/>
      <c r="O304" s="401" t="s">
        <v>72</v>
      </c>
      <c r="P304" s="402"/>
      <c r="Q304" s="402"/>
      <c r="R304" s="402"/>
      <c r="S304" s="402"/>
      <c r="T304" s="402"/>
      <c r="U304" s="403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3"/>
      <c r="O305" s="401" t="s">
        <v>72</v>
      </c>
      <c r="P305" s="402"/>
      <c r="Q305" s="402"/>
      <c r="R305" s="402"/>
      <c r="S305" s="402"/>
      <c r="T305" s="402"/>
      <c r="U305" s="403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customHeight="1" x14ac:dyDescent="0.25">
      <c r="A306" s="436" t="s">
        <v>443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64"/>
      <c r="AA306" s="364"/>
    </row>
    <row r="307" spans="1:54" ht="14.25" customHeight="1" x14ac:dyDescent="0.25">
      <c r="A307" s="384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7">
        <v>4607091383836</v>
      </c>
      <c r="E308" s="376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5"/>
      <c r="Q308" s="375"/>
      <c r="R308" s="375"/>
      <c r="S308" s="376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x14ac:dyDescent="0.2">
      <c r="A309" s="392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3"/>
      <c r="O309" s="401" t="s">
        <v>72</v>
      </c>
      <c r="P309" s="402"/>
      <c r="Q309" s="402"/>
      <c r="R309" s="402"/>
      <c r="S309" s="402"/>
      <c r="T309" s="402"/>
      <c r="U309" s="403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3"/>
      <c r="O310" s="401" t="s">
        <v>72</v>
      </c>
      <c r="P310" s="402"/>
      <c r="Q310" s="402"/>
      <c r="R310" s="402"/>
      <c r="S310" s="402"/>
      <c r="T310" s="402"/>
      <c r="U310" s="403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customHeight="1" x14ac:dyDescent="0.25">
      <c r="A311" s="384" t="s">
        <v>74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77">
        <v>4607091387919</v>
      </c>
      <c r="E312" s="376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7">
        <v>4680115883604</v>
      </c>
      <c r="E313" s="376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5"/>
      <c r="Q313" s="375"/>
      <c r="R313" s="375"/>
      <c r="S313" s="376"/>
      <c r="T313" s="34"/>
      <c r="U313" s="34"/>
      <c r="V313" s="35" t="s">
        <v>67</v>
      </c>
      <c r="W313" s="370">
        <v>175</v>
      </c>
      <c r="X313" s="371">
        <f>IFERROR(IF(W313="",0,CEILING((W313/$H313),1)*$H313),"")</f>
        <v>176.4</v>
      </c>
      <c r="Y313" s="36">
        <f>IFERROR(IF(X313=0,"",ROUNDUP(X313/H313,0)*0.00753),"")</f>
        <v>0.63251999999999997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7">
        <v>4680115883567</v>
      </c>
      <c r="E314" s="376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5"/>
      <c r="Q314" s="375"/>
      <c r="R314" s="375"/>
      <c r="S314" s="376"/>
      <c r="T314" s="34"/>
      <c r="U314" s="34"/>
      <c r="V314" s="35" t="s">
        <v>67</v>
      </c>
      <c r="W314" s="370">
        <v>0</v>
      </c>
      <c r="X314" s="37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58"/>
      <c r="BB314" s="244" t="s">
        <v>1</v>
      </c>
    </row>
    <row r="315" spans="1:54" x14ac:dyDescent="0.2">
      <c r="A315" s="392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3"/>
      <c r="O315" s="401" t="s">
        <v>72</v>
      </c>
      <c r="P315" s="402"/>
      <c r="Q315" s="402"/>
      <c r="R315" s="402"/>
      <c r="S315" s="402"/>
      <c r="T315" s="402"/>
      <c r="U315" s="403"/>
      <c r="V315" s="37" t="s">
        <v>73</v>
      </c>
      <c r="W315" s="372">
        <f>IFERROR(W312/H312,"0")+IFERROR(W313/H313,"0")+IFERROR(W314/H314,"0")</f>
        <v>83.333333333333329</v>
      </c>
      <c r="X315" s="372">
        <f>IFERROR(X312/H312,"0")+IFERROR(X313/H313,"0")+IFERROR(X314/H314,"0")</f>
        <v>84</v>
      </c>
      <c r="Y315" s="372">
        <f>IFERROR(IF(Y312="",0,Y312),"0")+IFERROR(IF(Y313="",0,Y313),"0")+IFERROR(IF(Y314="",0,Y314),"0")</f>
        <v>0.63251999999999997</v>
      </c>
      <c r="Z315" s="373"/>
      <c r="AA315" s="373"/>
    </row>
    <row r="316" spans="1:54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3"/>
      <c r="O316" s="401" t="s">
        <v>72</v>
      </c>
      <c r="P316" s="402"/>
      <c r="Q316" s="402"/>
      <c r="R316" s="402"/>
      <c r="S316" s="402"/>
      <c r="T316" s="402"/>
      <c r="U316" s="403"/>
      <c r="V316" s="37" t="s">
        <v>67</v>
      </c>
      <c r="W316" s="372">
        <f>IFERROR(SUM(W312:W314),"0")</f>
        <v>175</v>
      </c>
      <c r="X316" s="372">
        <f>IFERROR(SUM(X312:X314),"0")</f>
        <v>176.4</v>
      </c>
      <c r="Y316" s="37"/>
      <c r="Z316" s="373"/>
      <c r="AA316" s="373"/>
    </row>
    <row r="317" spans="1:54" ht="14.25" customHeight="1" x14ac:dyDescent="0.25">
      <c r="A317" s="384" t="s">
        <v>210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7">
        <v>4607091388831</v>
      </c>
      <c r="E318" s="376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5"/>
      <c r="Q318" s="375"/>
      <c r="R318" s="375"/>
      <c r="S318" s="376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x14ac:dyDescent="0.2">
      <c r="A319" s="392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3"/>
      <c r="O319" s="401" t="s">
        <v>72</v>
      </c>
      <c r="P319" s="402"/>
      <c r="Q319" s="402"/>
      <c r="R319" s="402"/>
      <c r="S319" s="402"/>
      <c r="T319" s="402"/>
      <c r="U319" s="403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3"/>
      <c r="O320" s="401" t="s">
        <v>72</v>
      </c>
      <c r="P320" s="402"/>
      <c r="Q320" s="402"/>
      <c r="R320" s="402"/>
      <c r="S320" s="402"/>
      <c r="T320" s="402"/>
      <c r="U320" s="403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customHeight="1" x14ac:dyDescent="0.25">
      <c r="A321" s="384" t="s">
        <v>88</v>
      </c>
      <c r="B321" s="385"/>
      <c r="C321" s="385"/>
      <c r="D321" s="385"/>
      <c r="E321" s="385"/>
      <c r="F321" s="385"/>
      <c r="G321" s="385"/>
      <c r="H321" s="385"/>
      <c r="I321" s="385"/>
      <c r="J321" s="385"/>
      <c r="K321" s="385"/>
      <c r="L321" s="385"/>
      <c r="M321" s="385"/>
      <c r="N321" s="385"/>
      <c r="O321" s="385"/>
      <c r="P321" s="385"/>
      <c r="Q321" s="385"/>
      <c r="R321" s="385"/>
      <c r="S321" s="385"/>
      <c r="T321" s="385"/>
      <c r="U321" s="385"/>
      <c r="V321" s="385"/>
      <c r="W321" s="385"/>
      <c r="X321" s="385"/>
      <c r="Y321" s="385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7">
        <v>4607091383102</v>
      </c>
      <c r="E322" s="376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5"/>
      <c r="Q322" s="375"/>
      <c r="R322" s="375"/>
      <c r="S322" s="376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x14ac:dyDescent="0.2">
      <c r="A323" s="392"/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93"/>
      <c r="O323" s="401" t="s">
        <v>72</v>
      </c>
      <c r="P323" s="402"/>
      <c r="Q323" s="402"/>
      <c r="R323" s="402"/>
      <c r="S323" s="402"/>
      <c r="T323" s="402"/>
      <c r="U323" s="403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x14ac:dyDescent="0.2">
      <c r="A324" s="385"/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93"/>
      <c r="O324" s="401" t="s">
        <v>72</v>
      </c>
      <c r="P324" s="402"/>
      <c r="Q324" s="402"/>
      <c r="R324" s="402"/>
      <c r="S324" s="402"/>
      <c r="T324" s="402"/>
      <c r="U324" s="403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customHeight="1" x14ac:dyDescent="0.2">
      <c r="A325" s="381" t="s">
        <v>456</v>
      </c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382"/>
      <c r="P325" s="382"/>
      <c r="Q325" s="382"/>
      <c r="R325" s="382"/>
      <c r="S325" s="382"/>
      <c r="T325" s="382"/>
      <c r="U325" s="382"/>
      <c r="V325" s="382"/>
      <c r="W325" s="382"/>
      <c r="X325" s="382"/>
      <c r="Y325" s="382"/>
      <c r="Z325" s="48"/>
      <c r="AA325" s="48"/>
    </row>
    <row r="326" spans="1:54" ht="16.5" customHeight="1" x14ac:dyDescent="0.25">
      <c r="A326" s="436" t="s">
        <v>457</v>
      </c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5"/>
      <c r="P326" s="385"/>
      <c r="Q326" s="385"/>
      <c r="R326" s="385"/>
      <c r="S326" s="385"/>
      <c r="T326" s="385"/>
      <c r="U326" s="385"/>
      <c r="V326" s="385"/>
      <c r="W326" s="385"/>
      <c r="X326" s="385"/>
      <c r="Y326" s="385"/>
      <c r="Z326" s="364"/>
      <c r="AA326" s="364"/>
    </row>
    <row r="327" spans="1:54" ht="14.25" customHeight="1" x14ac:dyDescent="0.25">
      <c r="A327" s="384" t="s">
        <v>110</v>
      </c>
      <c r="B327" s="385"/>
      <c r="C327" s="385"/>
      <c r="D327" s="385"/>
      <c r="E327" s="385"/>
      <c r="F327" s="385"/>
      <c r="G327" s="385"/>
      <c r="H327" s="385"/>
      <c r="I327" s="385"/>
      <c r="J327" s="385"/>
      <c r="K327" s="385"/>
      <c r="L327" s="385"/>
      <c r="M327" s="385"/>
      <c r="N327" s="385"/>
      <c r="O327" s="385"/>
      <c r="P327" s="385"/>
      <c r="Q327" s="385"/>
      <c r="R327" s="385"/>
      <c r="S327" s="385"/>
      <c r="T327" s="385"/>
      <c r="U327" s="385"/>
      <c r="V327" s="385"/>
      <c r="W327" s="385"/>
      <c r="X327" s="385"/>
      <c r="Y327" s="385"/>
      <c r="Z327" s="363"/>
      <c r="AA327" s="363"/>
    </row>
    <row r="328" spans="1:54" ht="27" customHeight="1" x14ac:dyDescent="0.25">
      <c r="A328" s="54" t="s">
        <v>458</v>
      </c>
      <c r="B328" s="54" t="s">
        <v>459</v>
      </c>
      <c r="C328" s="31">
        <v>4301011239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7">
        <v>4607091383997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1000</v>
      </c>
      <c r="X329" s="371">
        <f t="shared" si="17"/>
        <v>1005</v>
      </c>
      <c r="Y329" s="36">
        <f>IFERROR(IF(X329=0,"",ROUNDUP(X329/H329,0)*0.02175),"")</f>
        <v>1.4572499999999999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4301011326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500</v>
      </c>
      <c r="X330" s="371">
        <f t="shared" si="17"/>
        <v>510</v>
      </c>
      <c r="Y330" s="36">
        <f>IFERROR(IF(X330=0,"",ROUNDUP(X330/H330,0)*0.02175),"")</f>
        <v>0.73949999999999994</v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4301011240</v>
      </c>
      <c r="D331" s="377">
        <v>4607091384130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IFERROR(IF(X331=0,"",ROUNDUP(X331/H331,0)*0.02039),"")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700</v>
      </c>
      <c r="X332" s="371">
        <f t="shared" si="17"/>
        <v>705</v>
      </c>
      <c r="Y332" s="36">
        <f>IFERROR(IF(X332=0,"",ROUNDUP(X332/H332,0)*0.02175),"")</f>
        <v>1.0222499999999999</v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3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25</v>
      </c>
      <c r="X334" s="371">
        <f t="shared" si="17"/>
        <v>25</v>
      </c>
      <c r="Y334" s="36">
        <f>IFERROR(IF(X334=0,"",ROUNDUP(X334/H334,0)*0.00937),"")</f>
        <v>4.6850000000000003E-2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2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3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151.66666666666666</v>
      </c>
      <c r="X336" s="372">
        <f>IFERROR(X328/H328,"0")+IFERROR(X329/H329,"0")+IFERROR(X330/H330,"0")+IFERROR(X331/H331,"0")+IFERROR(X332/H332,"0")+IFERROR(X333/H333,"0")+IFERROR(X334/H334,"0")+IFERROR(X335/H335,"0")</f>
        <v>153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3.2658499999999995</v>
      </c>
      <c r="Z336" s="373"/>
      <c r="AA336" s="373"/>
    </row>
    <row r="337" spans="1:54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3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IFERROR(SUM(W328:W335),"0")</f>
        <v>2225</v>
      </c>
      <c r="X337" s="372">
        <f>IFERROR(SUM(X328:X335),"0")</f>
        <v>2245</v>
      </c>
      <c r="Y337" s="37"/>
      <c r="Z337" s="373"/>
      <c r="AA337" s="373"/>
    </row>
    <row r="338" spans="1:54" ht="14.25" customHeight="1" x14ac:dyDescent="0.25">
      <c r="A338" s="384" t="s">
        <v>102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1000</v>
      </c>
      <c r="X339" s="371">
        <f>IFERROR(IF(W339="",0,CEILING((W339/$H339),1)*$H339),"")</f>
        <v>1005</v>
      </c>
      <c r="Y339" s="36">
        <f>IFERROR(IF(X339=0,"",ROUNDUP(X339/H339,0)*0.02175),"")</f>
        <v>1.4572499999999999</v>
      </c>
      <c r="Z339" s="56"/>
      <c r="AA339" s="57"/>
      <c r="AE339" s="58"/>
      <c r="BB339" s="255" t="s">
        <v>1</v>
      </c>
    </row>
    <row r="340" spans="1:54" ht="16.5" customHeight="1" x14ac:dyDescent="0.25">
      <c r="A340" s="54" t="s">
        <v>473</v>
      </c>
      <c r="B340" s="54" t="s">
        <v>474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2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3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66.666666666666671</v>
      </c>
      <c r="X342" s="372">
        <f>IFERROR(X339/H339,"0")+IFERROR(X340/H340,"0")+IFERROR(X341/H341,"0")</f>
        <v>67</v>
      </c>
      <c r="Y342" s="372">
        <f>IFERROR(IF(Y339="",0,Y339),"0")+IFERROR(IF(Y340="",0,Y340),"0")+IFERROR(IF(Y341="",0,Y341),"0")</f>
        <v>1.4572499999999999</v>
      </c>
      <c r="Z342" s="373"/>
      <c r="AA342" s="373"/>
    </row>
    <row r="343" spans="1:54" x14ac:dyDescent="0.2">
      <c r="A343" s="385"/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93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1000</v>
      </c>
      <c r="X343" s="372">
        <f>IFERROR(SUM(X339:X341),"0")</f>
        <v>1005</v>
      </c>
      <c r="Y343" s="37"/>
      <c r="Z343" s="373"/>
      <c r="AA343" s="373"/>
    </row>
    <row r="344" spans="1:54" ht="14.25" customHeight="1" x14ac:dyDescent="0.25">
      <c r="A344" s="384" t="s">
        <v>74</v>
      </c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5"/>
      <c r="P344" s="385"/>
      <c r="Q344" s="385"/>
      <c r="R344" s="385"/>
      <c r="S344" s="385"/>
      <c r="T344" s="385"/>
      <c r="U344" s="385"/>
      <c r="V344" s="385"/>
      <c r="W344" s="385"/>
      <c r="X344" s="385"/>
      <c r="Y344" s="385"/>
      <c r="Z344" s="363"/>
      <c r="AA344" s="363"/>
    </row>
    <row r="345" spans="1:54" ht="27" customHeight="1" x14ac:dyDescent="0.25">
      <c r="A345" s="54" t="s">
        <v>477</v>
      </c>
      <c r="B345" s="54" t="s">
        <v>478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x14ac:dyDescent="0.2">
      <c r="A347" s="392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3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3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customHeight="1" x14ac:dyDescent="0.25">
      <c r="A349" s="384" t="s">
        <v>210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x14ac:dyDescent="0.2">
      <c r="A351" s="392"/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93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x14ac:dyDescent="0.2">
      <c r="A352" s="385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3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customHeight="1" x14ac:dyDescent="0.25">
      <c r="A353" s="436" t="s">
        <v>483</v>
      </c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85"/>
      <c r="O353" s="385"/>
      <c r="P353" s="385"/>
      <c r="Q353" s="385"/>
      <c r="R353" s="385"/>
      <c r="S353" s="385"/>
      <c r="T353" s="385"/>
      <c r="U353" s="385"/>
      <c r="V353" s="385"/>
      <c r="W353" s="385"/>
      <c r="X353" s="385"/>
      <c r="Y353" s="385"/>
      <c r="Z353" s="364"/>
      <c r="AA353" s="364"/>
    </row>
    <row r="354" spans="1:54" ht="14.25" customHeight="1" x14ac:dyDescent="0.25">
      <c r="A354" s="384" t="s">
        <v>110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100</v>
      </c>
      <c r="X355" s="371">
        <f>IFERROR(IF(W355="",0,CEILING((W355/$H355),1)*$H355),"")</f>
        <v>108</v>
      </c>
      <c r="Y355" s="36">
        <f>IFERROR(IF(X355=0,"",ROUNDUP(X355/H355,0)*0.02175),"")</f>
        <v>0.19574999999999998</v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486</v>
      </c>
      <c r="B356" s="54" t="s">
        <v>487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customHeight="1" x14ac:dyDescent="0.25">
      <c r="A357" s="54" t="s">
        <v>488</v>
      </c>
      <c r="B357" s="54" t="s">
        <v>489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customHeight="1" x14ac:dyDescent="0.25">
      <c r="A358" s="54" t="s">
        <v>490</v>
      </c>
      <c r="B358" s="54" t="s">
        <v>491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92"/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93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8.3333333333333339</v>
      </c>
      <c r="X360" s="372">
        <f>IFERROR(X355/H355,"0")+IFERROR(X356/H356,"0")+IFERROR(X357/H357,"0")+IFERROR(X358/H358,"0")+IFERROR(X359/H359,"0")</f>
        <v>9</v>
      </c>
      <c r="Y360" s="372">
        <f>IFERROR(IF(Y355="",0,Y355),"0")+IFERROR(IF(Y356="",0,Y356),"0")+IFERROR(IF(Y357="",0,Y357),"0")+IFERROR(IF(Y358="",0,Y358),"0")+IFERROR(IF(Y359="",0,Y359),"0")</f>
        <v>0.19574999999999998</v>
      </c>
      <c r="Z360" s="373"/>
      <c r="AA360" s="373"/>
    </row>
    <row r="361" spans="1:54" x14ac:dyDescent="0.2">
      <c r="A361" s="385"/>
      <c r="B361" s="385"/>
      <c r="C361" s="385"/>
      <c r="D361" s="385"/>
      <c r="E361" s="385"/>
      <c r="F361" s="385"/>
      <c r="G361" s="385"/>
      <c r="H361" s="385"/>
      <c r="I361" s="385"/>
      <c r="J361" s="385"/>
      <c r="K361" s="385"/>
      <c r="L361" s="385"/>
      <c r="M361" s="385"/>
      <c r="N361" s="393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100</v>
      </c>
      <c r="X361" s="372">
        <f>IFERROR(SUM(X355:X359),"0")</f>
        <v>108</v>
      </c>
      <c r="Y361" s="37"/>
      <c r="Z361" s="373"/>
      <c r="AA361" s="373"/>
    </row>
    <row r="362" spans="1:54" ht="14.25" customHeight="1" x14ac:dyDescent="0.25">
      <c r="A362" s="384" t="s">
        <v>61</v>
      </c>
      <c r="B362" s="385"/>
      <c r="C362" s="385"/>
      <c r="D362" s="385"/>
      <c r="E362" s="385"/>
      <c r="F362" s="385"/>
      <c r="G362" s="385"/>
      <c r="H362" s="385"/>
      <c r="I362" s="385"/>
      <c r="J362" s="385"/>
      <c r="K362" s="385"/>
      <c r="L362" s="385"/>
      <c r="M362" s="385"/>
      <c r="N362" s="385"/>
      <c r="O362" s="385"/>
      <c r="P362" s="385"/>
      <c r="Q362" s="385"/>
      <c r="R362" s="385"/>
      <c r="S362" s="385"/>
      <c r="T362" s="385"/>
      <c r="U362" s="385"/>
      <c r="V362" s="385"/>
      <c r="W362" s="385"/>
      <c r="X362" s="385"/>
      <c r="Y362" s="385"/>
      <c r="Z362" s="363"/>
      <c r="AA362" s="363"/>
    </row>
    <row r="363" spans="1:54" ht="27" customHeight="1" x14ac:dyDescent="0.25">
      <c r="A363" s="54" t="s">
        <v>494</v>
      </c>
      <c r="B363" s="54" t="s">
        <v>495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customHeight="1" x14ac:dyDescent="0.25">
      <c r="A364" s="54" t="s">
        <v>496</v>
      </c>
      <c r="B364" s="54" t="s">
        <v>497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x14ac:dyDescent="0.2">
      <c r="A365" s="392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3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x14ac:dyDescent="0.2">
      <c r="A366" s="385"/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93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customHeight="1" x14ac:dyDescent="0.25">
      <c r="A367" s="384" t="s">
        <v>74</v>
      </c>
      <c r="B367" s="385"/>
      <c r="C367" s="385"/>
      <c r="D367" s="385"/>
      <c r="E367" s="385"/>
      <c r="F367" s="385"/>
      <c r="G367" s="385"/>
      <c r="H367" s="385"/>
      <c r="I367" s="385"/>
      <c r="J367" s="385"/>
      <c r="K367" s="385"/>
      <c r="L367" s="385"/>
      <c r="M367" s="385"/>
      <c r="N367" s="385"/>
      <c r="O367" s="385"/>
      <c r="P367" s="385"/>
      <c r="Q367" s="385"/>
      <c r="R367" s="385"/>
      <c r="S367" s="385"/>
      <c r="T367" s="385"/>
      <c r="U367" s="385"/>
      <c r="V367" s="385"/>
      <c r="W367" s="385"/>
      <c r="X367" s="385"/>
      <c r="Y367" s="385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58"/>
      <c r="BB368" s="268" t="s">
        <v>1</v>
      </c>
    </row>
    <row r="369" spans="1:54" ht="27" customHeight="1" x14ac:dyDescent="0.25">
      <c r="A369" s="54" t="s">
        <v>500</v>
      </c>
      <c r="B369" s="54" t="s">
        <v>501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504</v>
      </c>
      <c r="B371" s="54" t="s">
        <v>505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2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3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54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3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54" ht="14.25" customHeight="1" x14ac:dyDescent="0.25">
      <c r="A374" s="384" t="s">
        <v>210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63"/>
      <c r="AA374" s="363"/>
    </row>
    <row r="375" spans="1:54" ht="27" customHeight="1" x14ac:dyDescent="0.25">
      <c r="A375" s="54" t="s">
        <v>506</v>
      </c>
      <c r="B375" s="54" t="s">
        <v>507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x14ac:dyDescent="0.2">
      <c r="A376" s="392"/>
      <c r="B376" s="385"/>
      <c r="C376" s="385"/>
      <c r="D376" s="385"/>
      <c r="E376" s="385"/>
      <c r="F376" s="385"/>
      <c r="G376" s="385"/>
      <c r="H376" s="385"/>
      <c r="I376" s="385"/>
      <c r="J376" s="385"/>
      <c r="K376" s="385"/>
      <c r="L376" s="385"/>
      <c r="M376" s="385"/>
      <c r="N376" s="393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x14ac:dyDescent="0.2">
      <c r="A377" s="385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3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customHeight="1" x14ac:dyDescent="0.2">
      <c r="A378" s="381" t="s">
        <v>508</v>
      </c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2"/>
      <c r="M378" s="382"/>
      <c r="N378" s="382"/>
      <c r="O378" s="382"/>
      <c r="P378" s="382"/>
      <c r="Q378" s="382"/>
      <c r="R378" s="382"/>
      <c r="S378" s="382"/>
      <c r="T378" s="382"/>
      <c r="U378" s="382"/>
      <c r="V378" s="382"/>
      <c r="W378" s="382"/>
      <c r="X378" s="382"/>
      <c r="Y378" s="382"/>
      <c r="Z378" s="48"/>
      <c r="AA378" s="48"/>
    </row>
    <row r="379" spans="1:54" ht="16.5" customHeight="1" x14ac:dyDescent="0.25">
      <c r="A379" s="436" t="s">
        <v>509</v>
      </c>
      <c r="B379" s="385"/>
      <c r="C379" s="385"/>
      <c r="D379" s="385"/>
      <c r="E379" s="385"/>
      <c r="F379" s="385"/>
      <c r="G379" s="385"/>
      <c r="H379" s="385"/>
      <c r="I379" s="385"/>
      <c r="J379" s="385"/>
      <c r="K379" s="385"/>
      <c r="L379" s="385"/>
      <c r="M379" s="385"/>
      <c r="N379" s="385"/>
      <c r="O379" s="385"/>
      <c r="P379" s="385"/>
      <c r="Q379" s="385"/>
      <c r="R379" s="385"/>
      <c r="S379" s="385"/>
      <c r="T379" s="385"/>
      <c r="U379" s="385"/>
      <c r="V379" s="385"/>
      <c r="W379" s="385"/>
      <c r="X379" s="385"/>
      <c r="Y379" s="385"/>
      <c r="Z379" s="364"/>
      <c r="AA379" s="364"/>
    </row>
    <row r="380" spans="1:54" ht="14.25" customHeight="1" x14ac:dyDescent="0.25">
      <c r="A380" s="384" t="s">
        <v>110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63"/>
      <c r="AA380" s="363"/>
    </row>
    <row r="381" spans="1:54" ht="27" customHeight="1" x14ac:dyDescent="0.25">
      <c r="A381" s="54" t="s">
        <v>510</v>
      </c>
      <c r="B381" s="54" t="s">
        <v>511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x14ac:dyDescent="0.2">
      <c r="A383" s="392"/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5"/>
      <c r="N383" s="393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x14ac:dyDescent="0.2">
      <c r="A384" s="385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3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customHeight="1" x14ac:dyDescent="0.25">
      <c r="A385" s="384" t="s">
        <v>61</v>
      </c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5"/>
      <c r="P385" s="385"/>
      <c r="Q385" s="385"/>
      <c r="R385" s="385"/>
      <c r="S385" s="385"/>
      <c r="T385" s="385"/>
      <c r="U385" s="385"/>
      <c r="V385" s="385"/>
      <c r="W385" s="385"/>
      <c r="X385" s="385"/>
      <c r="Y385" s="385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18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18"/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522</v>
      </c>
      <c r="B390" s="54" t="s">
        <v>523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37.5" customHeight="1" x14ac:dyDescent="0.25">
      <c r="A392" s="54" t="s">
        <v>526</v>
      </c>
      <c r="B392" s="54" t="s">
        <v>527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70</v>
      </c>
      <c r="X393" s="371">
        <f t="shared" si="18"/>
        <v>71.400000000000006</v>
      </c>
      <c r="Y393" s="36">
        <f t="shared" si="19"/>
        <v>0.17068</v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530</v>
      </c>
      <c r="B394" s="54" t="s">
        <v>531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532</v>
      </c>
      <c r="B395" s="54" t="s">
        <v>533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534</v>
      </c>
      <c r="B396" s="54" t="s">
        <v>535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70</v>
      </c>
      <c r="X397" s="371">
        <f t="shared" si="18"/>
        <v>71.400000000000006</v>
      </c>
      <c r="Y397" s="36">
        <f t="shared" si="19"/>
        <v>0.17068</v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538</v>
      </c>
      <c r="B398" s="54" t="s">
        <v>539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2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93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66.666666666666657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68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0.34136</v>
      </c>
      <c r="Z399" s="373"/>
      <c r="AA399" s="373"/>
    </row>
    <row r="400" spans="1:54" x14ac:dyDescent="0.2">
      <c r="A400" s="385"/>
      <c r="B400" s="385"/>
      <c r="C400" s="385"/>
      <c r="D400" s="385"/>
      <c r="E400" s="385"/>
      <c r="F400" s="385"/>
      <c r="G400" s="385"/>
      <c r="H400" s="385"/>
      <c r="I400" s="385"/>
      <c r="J400" s="385"/>
      <c r="K400" s="385"/>
      <c r="L400" s="385"/>
      <c r="M400" s="385"/>
      <c r="N400" s="393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140</v>
      </c>
      <c r="X400" s="372">
        <f>IFERROR(SUM(X386:X398),"0")</f>
        <v>142.80000000000001</v>
      </c>
      <c r="Y400" s="37"/>
      <c r="Z400" s="373"/>
      <c r="AA400" s="373"/>
    </row>
    <row r="401" spans="1:54" ht="14.25" customHeight="1" x14ac:dyDescent="0.25">
      <c r="A401" s="384" t="s">
        <v>74</v>
      </c>
      <c r="B401" s="385"/>
      <c r="C401" s="385"/>
      <c r="D401" s="385"/>
      <c r="E401" s="385"/>
      <c r="F401" s="385"/>
      <c r="G401" s="385"/>
      <c r="H401" s="385"/>
      <c r="I401" s="385"/>
      <c r="J401" s="385"/>
      <c r="K401" s="385"/>
      <c r="L401" s="385"/>
      <c r="M401" s="385"/>
      <c r="N401" s="385"/>
      <c r="O401" s="385"/>
      <c r="P401" s="385"/>
      <c r="Q401" s="385"/>
      <c r="R401" s="385"/>
      <c r="S401" s="385"/>
      <c r="T401" s="385"/>
      <c r="U401" s="385"/>
      <c r="V401" s="385"/>
      <c r="W401" s="385"/>
      <c r="X401" s="385"/>
      <c r="Y401" s="385"/>
      <c r="Z401" s="363"/>
      <c r="AA401" s="363"/>
    </row>
    <row r="402" spans="1:54" ht="27" customHeight="1" x14ac:dyDescent="0.25">
      <c r="A402" s="54" t="s">
        <v>540</v>
      </c>
      <c r="B402" s="54" t="s">
        <v>541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customHeight="1" x14ac:dyDescent="0.25">
      <c r="A403" s="54" t="s">
        <v>542</v>
      </c>
      <c r="B403" s="54" t="s">
        <v>543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customHeight="1" x14ac:dyDescent="0.25">
      <c r="A404" s="54" t="s">
        <v>544</v>
      </c>
      <c r="B404" s="54" t="s">
        <v>545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x14ac:dyDescent="0.2">
      <c r="A405" s="392"/>
      <c r="B405" s="385"/>
      <c r="C405" s="385"/>
      <c r="D405" s="385"/>
      <c r="E405" s="385"/>
      <c r="F405" s="385"/>
      <c r="G405" s="385"/>
      <c r="H405" s="385"/>
      <c r="I405" s="385"/>
      <c r="J405" s="385"/>
      <c r="K405" s="385"/>
      <c r="L405" s="385"/>
      <c r="M405" s="385"/>
      <c r="N405" s="393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93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customHeight="1" x14ac:dyDescent="0.25">
      <c r="A407" s="384" t="s">
        <v>210</v>
      </c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5"/>
      <c r="P407" s="385"/>
      <c r="Q407" s="385"/>
      <c r="R407" s="385"/>
      <c r="S407" s="385"/>
      <c r="T407" s="385"/>
      <c r="U407" s="385"/>
      <c r="V407" s="385"/>
      <c r="W407" s="385"/>
      <c r="X407" s="385"/>
      <c r="Y407" s="385"/>
      <c r="Z407" s="363"/>
      <c r="AA407" s="363"/>
    </row>
    <row r="408" spans="1:54" ht="27" customHeight="1" x14ac:dyDescent="0.25">
      <c r="A408" s="54" t="s">
        <v>546</v>
      </c>
      <c r="B408" s="54" t="s">
        <v>547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x14ac:dyDescent="0.2">
      <c r="A409" s="392"/>
      <c r="B409" s="385"/>
      <c r="C409" s="385"/>
      <c r="D409" s="385"/>
      <c r="E409" s="385"/>
      <c r="F409" s="385"/>
      <c r="G409" s="385"/>
      <c r="H409" s="385"/>
      <c r="I409" s="385"/>
      <c r="J409" s="385"/>
      <c r="K409" s="385"/>
      <c r="L409" s="385"/>
      <c r="M409" s="385"/>
      <c r="N409" s="393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3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customHeight="1" x14ac:dyDescent="0.25">
      <c r="A411" s="384" t="s">
        <v>88</v>
      </c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5"/>
      <c r="P411" s="385"/>
      <c r="Q411" s="385"/>
      <c r="R411" s="385"/>
      <c r="S411" s="385"/>
      <c r="T411" s="385"/>
      <c r="U411" s="385"/>
      <c r="V411" s="385"/>
      <c r="W411" s="385"/>
      <c r="X411" s="385"/>
      <c r="Y411" s="385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12</v>
      </c>
      <c r="X412" s="371">
        <f>IFERROR(IF(W412="",0,CEILING((W412/$H412),1)*$H412),"")</f>
        <v>12</v>
      </c>
      <c r="Y412" s="36">
        <f>IFERROR(IF(X412=0,"",ROUNDUP(X412/H412,0)*0.00627),"")</f>
        <v>6.2700000000000006E-2</v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12</v>
      </c>
      <c r="X413" s="371">
        <f>IFERROR(IF(W413="",0,CEILING((W413/$H413),1)*$H413),"")</f>
        <v>12</v>
      </c>
      <c r="Y413" s="36">
        <f>IFERROR(IF(X413=0,"",ROUNDUP(X413/H413,0)*0.00627),"")</f>
        <v>6.2700000000000006E-2</v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x14ac:dyDescent="0.2">
      <c r="A415" s="392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3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20</v>
      </c>
      <c r="X415" s="372">
        <f>IFERROR(X412/H412,"0")+IFERROR(X413/H413,"0")+IFERROR(X414/H414,"0")</f>
        <v>20</v>
      </c>
      <c r="Y415" s="372">
        <f>IFERROR(IF(Y412="",0,Y412),"0")+IFERROR(IF(Y413="",0,Y413),"0")+IFERROR(IF(Y414="",0,Y414),"0")</f>
        <v>0.12540000000000001</v>
      </c>
      <c r="Z415" s="373"/>
      <c r="AA415" s="373"/>
    </row>
    <row r="416" spans="1:54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3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24</v>
      </c>
      <c r="X416" s="372">
        <f>IFERROR(SUM(X412:X414),"0")</f>
        <v>24</v>
      </c>
      <c r="Y416" s="37"/>
      <c r="Z416" s="373"/>
      <c r="AA416" s="373"/>
    </row>
    <row r="417" spans="1:54" ht="16.5" customHeight="1" x14ac:dyDescent="0.25">
      <c r="A417" s="436" t="s">
        <v>556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64"/>
      <c r="AA417" s="364"/>
    </row>
    <row r="418" spans="1:54" ht="14.25" customHeight="1" x14ac:dyDescent="0.25">
      <c r="A418" s="384" t="s">
        <v>102</v>
      </c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385"/>
      <c r="Z418" s="363"/>
      <c r="AA418" s="363"/>
    </row>
    <row r="419" spans="1:54" ht="27" customHeight="1" x14ac:dyDescent="0.25">
      <c r="A419" s="54" t="s">
        <v>557</v>
      </c>
      <c r="B419" s="54" t="s">
        <v>558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customHeight="1" x14ac:dyDescent="0.25">
      <c r="A420" s="54" t="s">
        <v>559</v>
      </c>
      <c r="B420" s="54" t="s">
        <v>560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x14ac:dyDescent="0.2">
      <c r="A421" s="392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3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3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customHeight="1" x14ac:dyDescent="0.25">
      <c r="A423" s="384" t="s">
        <v>61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20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563</v>
      </c>
      <c r="B425" s="54" t="s">
        <v>564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565</v>
      </c>
      <c r="B426" s="54" t="s">
        <v>566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567</v>
      </c>
      <c r="B427" s="54" t="s">
        <v>568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569</v>
      </c>
      <c r="B428" s="54" t="s">
        <v>570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573</v>
      </c>
      <c r="B430" s="54" t="s">
        <v>574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2"/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5"/>
      <c r="N431" s="393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54" x14ac:dyDescent="0.2">
      <c r="A432" s="385"/>
      <c r="B432" s="385"/>
      <c r="C432" s="385"/>
      <c r="D432" s="385"/>
      <c r="E432" s="385"/>
      <c r="F432" s="385"/>
      <c r="G432" s="385"/>
      <c r="H432" s="385"/>
      <c r="I432" s="385"/>
      <c r="J432" s="385"/>
      <c r="K432" s="385"/>
      <c r="L432" s="385"/>
      <c r="M432" s="385"/>
      <c r="N432" s="393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54" ht="14.25" customHeight="1" x14ac:dyDescent="0.25">
      <c r="A433" s="384" t="s">
        <v>88</v>
      </c>
      <c r="B433" s="385"/>
      <c r="C433" s="385"/>
      <c r="D433" s="385"/>
      <c r="E433" s="385"/>
      <c r="F433" s="385"/>
      <c r="G433" s="385"/>
      <c r="H433" s="385"/>
      <c r="I433" s="385"/>
      <c r="J433" s="385"/>
      <c r="K433" s="385"/>
      <c r="L433" s="385"/>
      <c r="M433" s="385"/>
      <c r="N433" s="385"/>
      <c r="O433" s="385"/>
      <c r="P433" s="385"/>
      <c r="Q433" s="385"/>
      <c r="R433" s="385"/>
      <c r="S433" s="385"/>
      <c r="T433" s="385"/>
      <c r="U433" s="385"/>
      <c r="V433" s="385"/>
      <c r="W433" s="385"/>
      <c r="X433" s="385"/>
      <c r="Y433" s="385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6</v>
      </c>
      <c r="X434" s="371">
        <f>IFERROR(IF(W434="",0,CEILING((W434/$H434),1)*$H434),"")</f>
        <v>6</v>
      </c>
      <c r="Y434" s="36">
        <f>IFERROR(IF(X434=0,"",ROUNDUP(X434/H434,0)*0.00627),"")</f>
        <v>3.1350000000000003E-2</v>
      </c>
      <c r="Z434" s="56"/>
      <c r="AA434" s="57"/>
      <c r="AE434" s="58"/>
      <c r="BB434" s="304" t="s">
        <v>1</v>
      </c>
    </row>
    <row r="435" spans="1:54" ht="27" customHeight="1" x14ac:dyDescent="0.25">
      <c r="A435" s="54" t="s">
        <v>577</v>
      </c>
      <c r="B435" s="54" t="s">
        <v>578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2"/>
      <c r="B436" s="385"/>
      <c r="C436" s="385"/>
      <c r="D436" s="385"/>
      <c r="E436" s="385"/>
      <c r="F436" s="385"/>
      <c r="G436" s="385"/>
      <c r="H436" s="385"/>
      <c r="I436" s="385"/>
      <c r="J436" s="385"/>
      <c r="K436" s="385"/>
      <c r="L436" s="385"/>
      <c r="M436" s="385"/>
      <c r="N436" s="393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5</v>
      </c>
      <c r="X436" s="372">
        <f>IFERROR(X434/H434,"0")+IFERROR(X435/H435,"0")</f>
        <v>5</v>
      </c>
      <c r="Y436" s="372">
        <f>IFERROR(IF(Y434="",0,Y434),"0")+IFERROR(IF(Y435="",0,Y435),"0")</f>
        <v>3.1350000000000003E-2</v>
      </c>
      <c r="Z436" s="373"/>
      <c r="AA436" s="373"/>
    </row>
    <row r="437" spans="1:54" x14ac:dyDescent="0.2">
      <c r="A437" s="385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3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6</v>
      </c>
      <c r="X437" s="372">
        <f>IFERROR(SUM(X434:X435),"0")</f>
        <v>6</v>
      </c>
      <c r="Y437" s="37"/>
      <c r="Z437" s="373"/>
      <c r="AA437" s="373"/>
    </row>
    <row r="438" spans="1:54" ht="14.25" customHeight="1" x14ac:dyDescent="0.25">
      <c r="A438" s="384" t="s">
        <v>97</v>
      </c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85"/>
      <c r="O438" s="385"/>
      <c r="P438" s="385"/>
      <c r="Q438" s="385"/>
      <c r="R438" s="385"/>
      <c r="S438" s="385"/>
      <c r="T438" s="385"/>
      <c r="U438" s="385"/>
      <c r="V438" s="385"/>
      <c r="W438" s="385"/>
      <c r="X438" s="385"/>
      <c r="Y438" s="385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x14ac:dyDescent="0.2">
      <c r="A440" s="392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93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3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customHeight="1" x14ac:dyDescent="0.25">
      <c r="A442" s="384" t="s">
        <v>581</v>
      </c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85"/>
      <c r="O442" s="385"/>
      <c r="P442" s="385"/>
      <c r="Q442" s="385"/>
      <c r="R442" s="385"/>
      <c r="S442" s="385"/>
      <c r="T442" s="385"/>
      <c r="U442" s="385"/>
      <c r="V442" s="385"/>
      <c r="W442" s="385"/>
      <c r="X442" s="385"/>
      <c r="Y442" s="385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15</v>
      </c>
      <c r="X443" s="371">
        <f>IFERROR(IF(W443="",0,CEILING((W443/$H443),1)*$H443),"")</f>
        <v>15</v>
      </c>
      <c r="Y443" s="36">
        <f>IFERROR(IF(X443=0,"",ROUNDUP(X443/H443,0)*0.00627),"")</f>
        <v>3.1350000000000003E-2</v>
      </c>
      <c r="Z443" s="56"/>
      <c r="AA443" s="57"/>
      <c r="AE443" s="58"/>
      <c r="BB443" s="307" t="s">
        <v>1</v>
      </c>
    </row>
    <row r="444" spans="1:54" x14ac:dyDescent="0.2">
      <c r="A444" s="392"/>
      <c r="B444" s="385"/>
      <c r="C444" s="385"/>
      <c r="D444" s="385"/>
      <c r="E444" s="385"/>
      <c r="F444" s="385"/>
      <c r="G444" s="385"/>
      <c r="H444" s="385"/>
      <c r="I444" s="385"/>
      <c r="J444" s="385"/>
      <c r="K444" s="385"/>
      <c r="L444" s="385"/>
      <c r="M444" s="385"/>
      <c r="N444" s="393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5</v>
      </c>
      <c r="X444" s="372">
        <f>IFERROR(X443/H443,"0")</f>
        <v>5</v>
      </c>
      <c r="Y444" s="372">
        <f>IFERROR(IF(Y443="",0,Y443),"0")</f>
        <v>3.1350000000000003E-2</v>
      </c>
      <c r="Z444" s="373"/>
      <c r="AA444" s="373"/>
    </row>
    <row r="445" spans="1:54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3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15</v>
      </c>
      <c r="X445" s="372">
        <f>IFERROR(SUM(X443:X443),"0")</f>
        <v>15</v>
      </c>
      <c r="Y445" s="37"/>
      <c r="Z445" s="373"/>
      <c r="AA445" s="373"/>
    </row>
    <row r="446" spans="1:54" ht="16.5" customHeight="1" x14ac:dyDescent="0.25">
      <c r="A446" s="436" t="s">
        <v>584</v>
      </c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5"/>
      <c r="P446" s="385"/>
      <c r="Q446" s="385"/>
      <c r="R446" s="385"/>
      <c r="S446" s="385"/>
      <c r="T446" s="385"/>
      <c r="U446" s="385"/>
      <c r="V446" s="385"/>
      <c r="W446" s="385"/>
      <c r="X446" s="385"/>
      <c r="Y446" s="385"/>
      <c r="Z446" s="364"/>
      <c r="AA446" s="364"/>
    </row>
    <row r="447" spans="1:54" ht="14.25" customHeight="1" x14ac:dyDescent="0.25">
      <c r="A447" s="384" t="s">
        <v>61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63"/>
      <c r="AA447" s="363"/>
    </row>
    <row r="448" spans="1:54" ht="27" customHeight="1" x14ac:dyDescent="0.25">
      <c r="A448" s="54" t="s">
        <v>585</v>
      </c>
      <c r="B448" s="54" t="s">
        <v>586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4" t="s">
        <v>587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customHeight="1" x14ac:dyDescent="0.25">
      <c r="A449" s="54" t="s">
        <v>588</v>
      </c>
      <c r="B449" s="54" t="s">
        <v>589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8" t="s">
        <v>590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customHeight="1" x14ac:dyDescent="0.25">
      <c r="A450" s="54" t="s">
        <v>591</v>
      </c>
      <c r="B450" s="54" t="s">
        <v>592</v>
      </c>
      <c r="C450" s="31">
        <v>4301031292</v>
      </c>
      <c r="D450" s="377">
        <v>4680115885165</v>
      </c>
      <c r="E450" s="376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9" t="s">
        <v>593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customHeight="1" x14ac:dyDescent="0.25">
      <c r="A451" s="54" t="s">
        <v>594</v>
      </c>
      <c r="B451" s="54" t="s">
        <v>595</v>
      </c>
      <c r="C451" s="31">
        <v>4301031291</v>
      </c>
      <c r="D451" s="377">
        <v>4680115885110</v>
      </c>
      <c r="E451" s="376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5" t="s">
        <v>596</v>
      </c>
      <c r="P451" s="375"/>
      <c r="Q451" s="375"/>
      <c r="R451" s="375"/>
      <c r="S451" s="376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x14ac:dyDescent="0.2">
      <c r="A452" s="392"/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93"/>
      <c r="O452" s="401" t="s">
        <v>72</v>
      </c>
      <c r="P452" s="402"/>
      <c r="Q452" s="402"/>
      <c r="R452" s="402"/>
      <c r="S452" s="402"/>
      <c r="T452" s="402"/>
      <c r="U452" s="403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x14ac:dyDescent="0.2">
      <c r="A453" s="385"/>
      <c r="B453" s="385"/>
      <c r="C453" s="385"/>
      <c r="D453" s="385"/>
      <c r="E453" s="385"/>
      <c r="F453" s="385"/>
      <c r="G453" s="385"/>
      <c r="H453" s="385"/>
      <c r="I453" s="385"/>
      <c r="J453" s="385"/>
      <c r="K453" s="385"/>
      <c r="L453" s="385"/>
      <c r="M453" s="385"/>
      <c r="N453" s="393"/>
      <c r="O453" s="401" t="s">
        <v>72</v>
      </c>
      <c r="P453" s="402"/>
      <c r="Q453" s="402"/>
      <c r="R453" s="402"/>
      <c r="S453" s="402"/>
      <c r="T453" s="402"/>
      <c r="U453" s="403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customHeight="1" x14ac:dyDescent="0.2">
      <c r="A454" s="381" t="s">
        <v>597</v>
      </c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382"/>
      <c r="P454" s="382"/>
      <c r="Q454" s="382"/>
      <c r="R454" s="382"/>
      <c r="S454" s="382"/>
      <c r="T454" s="382"/>
      <c r="U454" s="382"/>
      <c r="V454" s="382"/>
      <c r="W454" s="382"/>
      <c r="X454" s="382"/>
      <c r="Y454" s="382"/>
      <c r="Z454" s="48"/>
      <c r="AA454" s="48"/>
    </row>
    <row r="455" spans="1:54" ht="16.5" customHeight="1" x14ac:dyDescent="0.25">
      <c r="A455" s="436" t="s">
        <v>597</v>
      </c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5"/>
      <c r="P455" s="385"/>
      <c r="Q455" s="385"/>
      <c r="R455" s="385"/>
      <c r="S455" s="385"/>
      <c r="T455" s="385"/>
      <c r="U455" s="385"/>
      <c r="V455" s="385"/>
      <c r="W455" s="385"/>
      <c r="X455" s="385"/>
      <c r="Y455" s="385"/>
      <c r="Z455" s="364"/>
      <c r="AA455" s="364"/>
    </row>
    <row r="456" spans="1:54" ht="14.25" customHeight="1" x14ac:dyDescent="0.25">
      <c r="A456" s="384" t="s">
        <v>110</v>
      </c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85"/>
      <c r="O456" s="385"/>
      <c r="P456" s="385"/>
      <c r="Q456" s="385"/>
      <c r="R456" s="385"/>
      <c r="S456" s="385"/>
      <c r="T456" s="385"/>
      <c r="U456" s="385"/>
      <c r="V456" s="385"/>
      <c r="W456" s="385"/>
      <c r="X456" s="385"/>
      <c r="Y456" s="385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7">
        <v>4607091389067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70</v>
      </c>
      <c r="X457" s="371">
        <f t="shared" ref="X457:X467" si="21">IFERROR(IF(W457="",0,CEILING((W457/$H457),1)*$H457),"")</f>
        <v>73.92</v>
      </c>
      <c r="Y457" s="36">
        <f t="shared" ref="Y457:Y462" si="22">IFERROR(IF(X457=0,"",ROUNDUP(X457/H457,0)*0.01196),"")</f>
        <v>0.16744000000000001</v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7">
        <v>4607091383522</v>
      </c>
      <c r="E458" s="376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100</v>
      </c>
      <c r="X458" s="371">
        <f t="shared" si="21"/>
        <v>100.32000000000001</v>
      </c>
      <c r="Y458" s="36">
        <f t="shared" si="22"/>
        <v>0.22724</v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customHeight="1" x14ac:dyDescent="0.25">
      <c r="A460" s="54" t="s">
        <v>604</v>
      </c>
      <c r="B460" s="54" t="s">
        <v>605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100</v>
      </c>
      <c r="X461" s="371">
        <f t="shared" si="21"/>
        <v>100.32000000000001</v>
      </c>
      <c r="Y461" s="36">
        <f t="shared" si="22"/>
        <v>0.22724</v>
      </c>
      <c r="Z461" s="56"/>
      <c r="AA461" s="57"/>
      <c r="AE461" s="58"/>
      <c r="BB461" s="316" t="s">
        <v>1</v>
      </c>
    </row>
    <row r="462" spans="1:54" ht="16.5" customHeight="1" x14ac:dyDescent="0.25">
      <c r="A462" s="54" t="s">
        <v>608</v>
      </c>
      <c r="B462" s="54" t="s">
        <v>609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customHeight="1" x14ac:dyDescent="0.25">
      <c r="A464" s="54" t="s">
        <v>612</v>
      </c>
      <c r="B464" s="54" t="s">
        <v>613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customHeight="1" x14ac:dyDescent="0.25">
      <c r="A465" s="54" t="s">
        <v>614</v>
      </c>
      <c r="B465" s="54" t="s">
        <v>615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customHeight="1" x14ac:dyDescent="0.25">
      <c r="A466" s="54" t="s">
        <v>616</v>
      </c>
      <c r="B466" s="54" t="s">
        <v>617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92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93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51.136363636363633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52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0.62192000000000003</v>
      </c>
      <c r="Z468" s="373"/>
      <c r="AA468" s="373"/>
    </row>
    <row r="469" spans="1:54" x14ac:dyDescent="0.2">
      <c r="A469" s="385"/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93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IFERROR(SUM(W457:W467),"0")</f>
        <v>270</v>
      </c>
      <c r="X469" s="372">
        <f>IFERROR(SUM(X457:X467),"0")</f>
        <v>274.56</v>
      </c>
      <c r="Y469" s="37"/>
      <c r="Z469" s="373"/>
      <c r="AA469" s="373"/>
    </row>
    <row r="470" spans="1:54" ht="14.25" customHeight="1" x14ac:dyDescent="0.25">
      <c r="A470" s="384" t="s">
        <v>102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100</v>
      </c>
      <c r="X471" s="371">
        <f>IFERROR(IF(W471="",0,CEILING((W471/$H471),1)*$H471),"")</f>
        <v>100.32000000000001</v>
      </c>
      <c r="Y471" s="36">
        <f>IFERROR(IF(X471=0,"",ROUNDUP(X471/H471,0)*0.01196),"")</f>
        <v>0.22724</v>
      </c>
      <c r="Z471" s="56"/>
      <c r="AA471" s="57"/>
      <c r="AE471" s="58"/>
      <c r="BB471" s="323" t="s">
        <v>1</v>
      </c>
    </row>
    <row r="472" spans="1:54" ht="16.5" customHeight="1" x14ac:dyDescent="0.25">
      <c r="A472" s="54" t="s">
        <v>622</v>
      </c>
      <c r="B472" s="54" t="s">
        <v>623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2"/>
      <c r="B473" s="385"/>
      <c r="C473" s="385"/>
      <c r="D473" s="385"/>
      <c r="E473" s="385"/>
      <c r="F473" s="385"/>
      <c r="G473" s="385"/>
      <c r="H473" s="385"/>
      <c r="I473" s="385"/>
      <c r="J473" s="385"/>
      <c r="K473" s="385"/>
      <c r="L473" s="385"/>
      <c r="M473" s="385"/>
      <c r="N473" s="393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18.939393939393938</v>
      </c>
      <c r="X473" s="372">
        <f>IFERROR(X471/H471,"0")+IFERROR(X472/H472,"0")</f>
        <v>19</v>
      </c>
      <c r="Y473" s="372">
        <f>IFERROR(IF(Y471="",0,Y471),"0")+IFERROR(IF(Y472="",0,Y472),"0")</f>
        <v>0.22724</v>
      </c>
      <c r="Z473" s="373"/>
      <c r="AA473" s="373"/>
    </row>
    <row r="474" spans="1:54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93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100</v>
      </c>
      <c r="X474" s="372">
        <f>IFERROR(SUM(X471:X472),"0")</f>
        <v>100.32000000000001</v>
      </c>
      <c r="Y474" s="37"/>
      <c r="Z474" s="373"/>
      <c r="AA474" s="373"/>
    </row>
    <row r="475" spans="1:54" ht="14.25" customHeight="1" x14ac:dyDescent="0.25">
      <c r="A475" s="384" t="s">
        <v>61</v>
      </c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5"/>
      <c r="P475" s="385"/>
      <c r="Q475" s="385"/>
      <c r="R475" s="385"/>
      <c r="S475" s="385"/>
      <c r="T475" s="385"/>
      <c r="U475" s="385"/>
      <c r="V475" s="385"/>
      <c r="W475" s="385"/>
      <c r="X475" s="385"/>
      <c r="Y475" s="385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23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23"/>
        <v>0</v>
      </c>
      <c r="Y477" s="36" t="str">
        <f>IFERROR(IF(X477=0,"",ROUNDUP(X477/H477,0)*0.01196),"")</f>
        <v/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23"/>
        <v>0</v>
      </c>
      <c r="Y478" s="36" t="str">
        <f>IFERROR(IF(X478=0,"",ROUNDUP(X478/H478,0)*0.01196),"")</f>
        <v/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x14ac:dyDescent="0.2">
      <c r="A482" s="392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3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54" x14ac:dyDescent="0.2">
      <c r="A483" s="385"/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93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54" ht="14.25" customHeight="1" x14ac:dyDescent="0.25">
      <c r="A484" s="384" t="s">
        <v>74</v>
      </c>
      <c r="B484" s="385"/>
      <c r="C484" s="385"/>
      <c r="D484" s="385"/>
      <c r="E484" s="385"/>
      <c r="F484" s="385"/>
      <c r="G484" s="385"/>
      <c r="H484" s="385"/>
      <c r="I484" s="385"/>
      <c r="J484" s="385"/>
      <c r="K484" s="385"/>
      <c r="L484" s="385"/>
      <c r="M484" s="385"/>
      <c r="N484" s="385"/>
      <c r="O484" s="385"/>
      <c r="P484" s="385"/>
      <c r="Q484" s="385"/>
      <c r="R484" s="385"/>
      <c r="S484" s="385"/>
      <c r="T484" s="385"/>
      <c r="U484" s="385"/>
      <c r="V484" s="385"/>
      <c r="W484" s="385"/>
      <c r="X484" s="385"/>
      <c r="Y484" s="385"/>
      <c r="Z484" s="363"/>
      <c r="AA484" s="363"/>
    </row>
    <row r="485" spans="1:54" ht="16.5" customHeight="1" x14ac:dyDescent="0.25">
      <c r="A485" s="54" t="s">
        <v>636</v>
      </c>
      <c r="B485" s="54" t="s">
        <v>637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customHeight="1" x14ac:dyDescent="0.25">
      <c r="A486" s="54" t="s">
        <v>638</v>
      </c>
      <c r="B486" s="54" t="s">
        <v>639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customHeight="1" x14ac:dyDescent="0.25">
      <c r="A487" s="54" t="s">
        <v>640</v>
      </c>
      <c r="B487" s="54" t="s">
        <v>641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x14ac:dyDescent="0.2">
      <c r="A488" s="392"/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93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x14ac:dyDescent="0.2">
      <c r="A489" s="385"/>
      <c r="B489" s="385"/>
      <c r="C489" s="385"/>
      <c r="D489" s="385"/>
      <c r="E489" s="385"/>
      <c r="F489" s="385"/>
      <c r="G489" s="385"/>
      <c r="H489" s="385"/>
      <c r="I489" s="385"/>
      <c r="J489" s="385"/>
      <c r="K489" s="385"/>
      <c r="L489" s="385"/>
      <c r="M489" s="385"/>
      <c r="N489" s="393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customHeight="1" x14ac:dyDescent="0.25">
      <c r="A490" s="384" t="s">
        <v>210</v>
      </c>
      <c r="B490" s="385"/>
      <c r="C490" s="385"/>
      <c r="D490" s="385"/>
      <c r="E490" s="385"/>
      <c r="F490" s="385"/>
      <c r="G490" s="385"/>
      <c r="H490" s="385"/>
      <c r="I490" s="385"/>
      <c r="J490" s="385"/>
      <c r="K490" s="385"/>
      <c r="L490" s="385"/>
      <c r="M490" s="385"/>
      <c r="N490" s="385"/>
      <c r="O490" s="385"/>
      <c r="P490" s="385"/>
      <c r="Q490" s="385"/>
      <c r="R490" s="385"/>
      <c r="S490" s="385"/>
      <c r="T490" s="385"/>
      <c r="U490" s="385"/>
      <c r="V490" s="385"/>
      <c r="W490" s="385"/>
      <c r="X490" s="385"/>
      <c r="Y490" s="385"/>
      <c r="Z490" s="363"/>
      <c r="AA490" s="363"/>
    </row>
    <row r="491" spans="1:54" ht="16.5" customHeight="1" x14ac:dyDescent="0.25">
      <c r="A491" s="54" t="s">
        <v>642</v>
      </c>
      <c r="B491" s="54" t="s">
        <v>643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x14ac:dyDescent="0.2">
      <c r="A492" s="392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93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93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customHeight="1" x14ac:dyDescent="0.2">
      <c r="A494" s="381" t="s">
        <v>644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48"/>
      <c r="AA494" s="48"/>
    </row>
    <row r="495" spans="1:54" ht="16.5" customHeight="1" x14ac:dyDescent="0.25">
      <c r="A495" s="436" t="s">
        <v>645</v>
      </c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85"/>
      <c r="O495" s="385"/>
      <c r="P495" s="385"/>
      <c r="Q495" s="385"/>
      <c r="R495" s="385"/>
      <c r="S495" s="385"/>
      <c r="T495" s="385"/>
      <c r="U495" s="385"/>
      <c r="V495" s="385"/>
      <c r="W495" s="385"/>
      <c r="X495" s="385"/>
      <c r="Y495" s="385"/>
      <c r="Z495" s="364"/>
      <c r="AA495" s="364"/>
    </row>
    <row r="496" spans="1:54" ht="14.25" customHeight="1" x14ac:dyDescent="0.25">
      <c r="A496" s="384" t="s">
        <v>110</v>
      </c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85"/>
      <c r="O496" s="385"/>
      <c r="P496" s="385"/>
      <c r="Q496" s="385"/>
      <c r="R496" s="385"/>
      <c r="S496" s="385"/>
      <c r="T496" s="385"/>
      <c r="U496" s="385"/>
      <c r="V496" s="385"/>
      <c r="W496" s="385"/>
      <c r="X496" s="385"/>
      <c r="Y496" s="385"/>
      <c r="Z496" s="363"/>
      <c r="AA496" s="363"/>
    </row>
    <row r="497" spans="1:54" ht="27" customHeight="1" x14ac:dyDescent="0.25">
      <c r="A497" s="54" t="s">
        <v>646</v>
      </c>
      <c r="B497" s="54" t="s">
        <v>647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80" t="s">
        <v>648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649</v>
      </c>
      <c r="B498" s="54" t="s">
        <v>650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32" t="s">
        <v>651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652</v>
      </c>
      <c r="B499" s="54" t="s">
        <v>653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5" t="s">
        <v>654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customHeight="1" x14ac:dyDescent="0.25">
      <c r="A500" s="54" t="s">
        <v>655</v>
      </c>
      <c r="B500" s="54" t="s">
        <v>656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71" t="s">
        <v>657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80" t="s">
        <v>660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customHeight="1" x14ac:dyDescent="0.25">
      <c r="A502" s="54" t="s">
        <v>661</v>
      </c>
      <c r="B502" s="54" t="s">
        <v>662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4" t="s">
        <v>663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customHeight="1" x14ac:dyDescent="0.25">
      <c r="A503" s="54" t="s">
        <v>664</v>
      </c>
      <c r="B503" s="54" t="s">
        <v>665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4" t="s">
        <v>666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2"/>
      <c r="B504" s="385"/>
      <c r="C504" s="385"/>
      <c r="D504" s="385"/>
      <c r="E504" s="385"/>
      <c r="F504" s="385"/>
      <c r="G504" s="385"/>
      <c r="H504" s="385"/>
      <c r="I504" s="385"/>
      <c r="J504" s="385"/>
      <c r="K504" s="385"/>
      <c r="L504" s="385"/>
      <c r="M504" s="385"/>
      <c r="N504" s="393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x14ac:dyDescent="0.2">
      <c r="A505" s="385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3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customHeight="1" x14ac:dyDescent="0.25">
      <c r="A506" s="384" t="s">
        <v>102</v>
      </c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5"/>
      <c r="P506" s="385"/>
      <c r="Q506" s="385"/>
      <c r="R506" s="385"/>
      <c r="S506" s="385"/>
      <c r="T506" s="385"/>
      <c r="U506" s="385"/>
      <c r="V506" s="385"/>
      <c r="W506" s="385"/>
      <c r="X506" s="385"/>
      <c r="Y506" s="385"/>
      <c r="Z506" s="363"/>
      <c r="AA506" s="363"/>
    </row>
    <row r="507" spans="1:54" ht="27" customHeight="1" x14ac:dyDescent="0.25">
      <c r="A507" s="54" t="s">
        <v>667</v>
      </c>
      <c r="B507" s="54" t="s">
        <v>668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5" t="s">
        <v>669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customHeight="1" x14ac:dyDescent="0.25">
      <c r="A508" s="54" t="s">
        <v>670</v>
      </c>
      <c r="B508" s="54" t="s">
        <v>671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42" t="s">
        <v>672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customHeight="1" x14ac:dyDescent="0.25">
      <c r="A509" s="54" t="s">
        <v>673</v>
      </c>
      <c r="B509" s="54" t="s">
        <v>674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9" t="s">
        <v>675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customHeight="1" x14ac:dyDescent="0.25">
      <c r="A510" s="54" t="s">
        <v>676</v>
      </c>
      <c r="B510" s="54" t="s">
        <v>677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3" t="s">
        <v>678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x14ac:dyDescent="0.2">
      <c r="A511" s="392"/>
      <c r="B511" s="385"/>
      <c r="C511" s="385"/>
      <c r="D511" s="385"/>
      <c r="E511" s="385"/>
      <c r="F511" s="385"/>
      <c r="G511" s="385"/>
      <c r="H511" s="385"/>
      <c r="I511" s="385"/>
      <c r="J511" s="385"/>
      <c r="K511" s="385"/>
      <c r="L511" s="385"/>
      <c r="M511" s="385"/>
      <c r="N511" s="393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93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customHeight="1" x14ac:dyDescent="0.25">
      <c r="A513" s="384" t="s">
        <v>61</v>
      </c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5"/>
      <c r="P513" s="385"/>
      <c r="Q513" s="385"/>
      <c r="R513" s="385"/>
      <c r="S513" s="385"/>
      <c r="T513" s="385"/>
      <c r="U513" s="385"/>
      <c r="V513" s="385"/>
      <c r="W513" s="385"/>
      <c r="X513" s="385"/>
      <c r="Y513" s="385"/>
      <c r="Z513" s="363"/>
      <c r="AA513" s="363"/>
    </row>
    <row r="514" spans="1:54" ht="27" customHeight="1" x14ac:dyDescent="0.25">
      <c r="A514" s="54" t="s">
        <v>679</v>
      </c>
      <c r="B514" s="54" t="s">
        <v>680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6" t="s">
        <v>681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682</v>
      </c>
      <c r="B515" s="54" t="s">
        <v>683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8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0" t="s">
        <v>686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customHeight="1" x14ac:dyDescent="0.25">
      <c r="A517" s="54" t="s">
        <v>687</v>
      </c>
      <c r="B517" s="54" t="s">
        <v>688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customHeight="1" x14ac:dyDescent="0.25">
      <c r="A518" s="54" t="s">
        <v>690</v>
      </c>
      <c r="B518" s="54" t="s">
        <v>691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692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customHeight="1" x14ac:dyDescent="0.25">
      <c r="A519" s="54" t="s">
        <v>693</v>
      </c>
      <c r="B519" s="54" t="s">
        <v>694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9" t="s">
        <v>695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2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3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x14ac:dyDescent="0.2">
      <c r="A521" s="385"/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93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customHeight="1" x14ac:dyDescent="0.25">
      <c r="A522" s="384" t="s">
        <v>74</v>
      </c>
      <c r="B522" s="385"/>
      <c r="C522" s="385"/>
      <c r="D522" s="385"/>
      <c r="E522" s="385"/>
      <c r="F522" s="385"/>
      <c r="G522" s="385"/>
      <c r="H522" s="385"/>
      <c r="I522" s="385"/>
      <c r="J522" s="385"/>
      <c r="K522" s="385"/>
      <c r="L522" s="385"/>
      <c r="M522" s="385"/>
      <c r="N522" s="385"/>
      <c r="O522" s="385"/>
      <c r="P522" s="385"/>
      <c r="Q522" s="385"/>
      <c r="R522" s="385"/>
      <c r="S522" s="385"/>
      <c r="T522" s="385"/>
      <c r="U522" s="385"/>
      <c r="V522" s="385"/>
      <c r="W522" s="385"/>
      <c r="X522" s="385"/>
      <c r="Y522" s="385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7">
        <v>4680115880870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50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700</v>
      </c>
      <c r="X523" s="371">
        <f>IFERROR(IF(W523="",0,CEILING((W523/$H523),1)*$H523),"")</f>
        <v>702</v>
      </c>
      <c r="Y523" s="36">
        <f>IFERROR(IF(X523=0,"",ROUNDUP(X523/H523,0)*0.02175),"")</f>
        <v>1.9574999999999998</v>
      </c>
      <c r="Z523" s="56"/>
      <c r="AA523" s="57"/>
      <c r="AE523" s="58"/>
      <c r="BB523" s="352" t="s">
        <v>1</v>
      </c>
    </row>
    <row r="524" spans="1:54" ht="27" customHeight="1" x14ac:dyDescent="0.25">
      <c r="A524" s="54" t="s">
        <v>698</v>
      </c>
      <c r="B524" s="54" t="s">
        <v>699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34" t="s">
        <v>700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customHeight="1" x14ac:dyDescent="0.25">
      <c r="A525" s="54" t="s">
        <v>701</v>
      </c>
      <c r="B525" s="54" t="s">
        <v>702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90" t="s">
        <v>703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customHeight="1" x14ac:dyDescent="0.25">
      <c r="A526" s="54" t="s">
        <v>704</v>
      </c>
      <c r="B526" s="54" t="s">
        <v>705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8" t="s">
        <v>706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customHeight="1" x14ac:dyDescent="0.25">
      <c r="A527" s="54" t="s">
        <v>707</v>
      </c>
      <c r="B527" s="54" t="s">
        <v>708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60" t="s">
        <v>709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2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3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89.743589743589752</v>
      </c>
      <c r="X528" s="372">
        <f>IFERROR(X523/H523,"0")+IFERROR(X524/H524,"0")+IFERROR(X525/H525,"0")+IFERROR(X526/H526,"0")+IFERROR(X527/H527,"0")</f>
        <v>90</v>
      </c>
      <c r="Y528" s="372">
        <f>IFERROR(IF(Y523="",0,Y523),"0")+IFERROR(IF(Y524="",0,Y524),"0")+IFERROR(IF(Y525="",0,Y525),"0")+IFERROR(IF(Y526="",0,Y526),"0")+IFERROR(IF(Y527="",0,Y527),"0")</f>
        <v>1.9574999999999998</v>
      </c>
      <c r="Z528" s="373"/>
      <c r="AA528" s="373"/>
    </row>
    <row r="529" spans="1:54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93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700</v>
      </c>
      <c r="X529" s="372">
        <f>IFERROR(SUM(X523:X527),"0")</f>
        <v>702</v>
      </c>
      <c r="Y529" s="37"/>
      <c r="Z529" s="373"/>
      <c r="AA529" s="373"/>
    </row>
    <row r="530" spans="1:54" ht="14.25" customHeight="1" x14ac:dyDescent="0.25">
      <c r="A530" s="384" t="s">
        <v>210</v>
      </c>
      <c r="B530" s="385"/>
      <c r="C530" s="385"/>
      <c r="D530" s="385"/>
      <c r="E530" s="385"/>
      <c r="F530" s="385"/>
      <c r="G530" s="385"/>
      <c r="H530" s="385"/>
      <c r="I530" s="385"/>
      <c r="J530" s="385"/>
      <c r="K530" s="385"/>
      <c r="L530" s="385"/>
      <c r="M530" s="385"/>
      <c r="N530" s="385"/>
      <c r="O530" s="385"/>
      <c r="P530" s="385"/>
      <c r="Q530" s="385"/>
      <c r="R530" s="385"/>
      <c r="S530" s="385"/>
      <c r="T530" s="385"/>
      <c r="U530" s="385"/>
      <c r="V530" s="385"/>
      <c r="W530" s="385"/>
      <c r="X530" s="385"/>
      <c r="Y530" s="385"/>
      <c r="Z530" s="363"/>
      <c r="AA530" s="363"/>
    </row>
    <row r="531" spans="1:54" ht="27" customHeight="1" x14ac:dyDescent="0.25">
      <c r="A531" s="54" t="s">
        <v>710</v>
      </c>
      <c r="B531" s="54" t="s">
        <v>711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9" t="s">
        <v>712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customHeight="1" x14ac:dyDescent="0.25">
      <c r="A532" s="54" t="s">
        <v>710</v>
      </c>
      <c r="B532" s="54" t="s">
        <v>713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52" t="s">
        <v>714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customHeight="1" x14ac:dyDescent="0.25">
      <c r="A533" s="54" t="s">
        <v>715</v>
      </c>
      <c r="B533" s="54" t="s">
        <v>716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7" t="s">
        <v>717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customHeight="1" x14ac:dyDescent="0.25">
      <c r="A534" s="54" t="s">
        <v>715</v>
      </c>
      <c r="B534" s="54" t="s">
        <v>718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5" t="s">
        <v>719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x14ac:dyDescent="0.2">
      <c r="A535" s="392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3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93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62"/>
      <c r="B537" s="385"/>
      <c r="C537" s="385"/>
      <c r="D537" s="385"/>
      <c r="E537" s="385"/>
      <c r="F537" s="385"/>
      <c r="G537" s="385"/>
      <c r="H537" s="385"/>
      <c r="I537" s="385"/>
      <c r="J537" s="385"/>
      <c r="K537" s="385"/>
      <c r="L537" s="385"/>
      <c r="M537" s="385"/>
      <c r="N537" s="430"/>
      <c r="O537" s="409" t="s">
        <v>720</v>
      </c>
      <c r="P537" s="410"/>
      <c r="Q537" s="410"/>
      <c r="R537" s="410"/>
      <c r="S537" s="410"/>
      <c r="T537" s="410"/>
      <c r="U537" s="411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8932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9032.1999999999989</v>
      </c>
      <c r="Y537" s="37"/>
      <c r="Z537" s="373"/>
      <c r="AA537" s="373"/>
    </row>
    <row r="538" spans="1:54" x14ac:dyDescent="0.2">
      <c r="A538" s="385"/>
      <c r="B538" s="385"/>
      <c r="C538" s="385"/>
      <c r="D538" s="385"/>
      <c r="E538" s="385"/>
      <c r="F538" s="385"/>
      <c r="G538" s="385"/>
      <c r="H538" s="385"/>
      <c r="I538" s="385"/>
      <c r="J538" s="385"/>
      <c r="K538" s="385"/>
      <c r="L538" s="385"/>
      <c r="M538" s="385"/>
      <c r="N538" s="430"/>
      <c r="O538" s="409" t="s">
        <v>721</v>
      </c>
      <c r="P538" s="410"/>
      <c r="Q538" s="410"/>
      <c r="R538" s="410"/>
      <c r="S538" s="410"/>
      <c r="T538" s="410"/>
      <c r="U538" s="411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9447.480580377478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9553.0619999999981</v>
      </c>
      <c r="Y538" s="37"/>
      <c r="Z538" s="373"/>
      <c r="AA538" s="373"/>
    </row>
    <row r="539" spans="1:54" x14ac:dyDescent="0.2">
      <c r="A539" s="385"/>
      <c r="B539" s="385"/>
      <c r="C539" s="385"/>
      <c r="D539" s="385"/>
      <c r="E539" s="385"/>
      <c r="F539" s="385"/>
      <c r="G539" s="385"/>
      <c r="H539" s="385"/>
      <c r="I539" s="385"/>
      <c r="J539" s="385"/>
      <c r="K539" s="385"/>
      <c r="L539" s="385"/>
      <c r="M539" s="385"/>
      <c r="N539" s="430"/>
      <c r="O539" s="409" t="s">
        <v>722</v>
      </c>
      <c r="P539" s="410"/>
      <c r="Q539" s="410"/>
      <c r="R539" s="410"/>
      <c r="S539" s="410"/>
      <c r="T539" s="410"/>
      <c r="U539" s="411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17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17</v>
      </c>
      <c r="Y539" s="37"/>
      <c r="Z539" s="373"/>
      <c r="AA539" s="373"/>
    </row>
    <row r="540" spans="1:54" x14ac:dyDescent="0.2">
      <c r="A540" s="385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430"/>
      <c r="O540" s="409" t="s">
        <v>724</v>
      </c>
      <c r="P540" s="410"/>
      <c r="Q540" s="410"/>
      <c r="R540" s="410"/>
      <c r="S540" s="410"/>
      <c r="T540" s="410"/>
      <c r="U540" s="411"/>
      <c r="V540" s="37" t="s">
        <v>67</v>
      </c>
      <c r="W540" s="372">
        <f>GrossWeightTotal+PalletQtyTotal*25</f>
        <v>9872.480580377478</v>
      </c>
      <c r="X540" s="372">
        <f>GrossWeightTotalR+PalletQtyTotalR*25</f>
        <v>9978.0619999999981</v>
      </c>
      <c r="Y540" s="37"/>
      <c r="Z540" s="373"/>
      <c r="AA540" s="373"/>
    </row>
    <row r="541" spans="1:54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430"/>
      <c r="O541" s="409" t="s">
        <v>725</v>
      </c>
      <c r="P541" s="410"/>
      <c r="Q541" s="410"/>
      <c r="R541" s="410"/>
      <c r="S541" s="410"/>
      <c r="T541" s="410"/>
      <c r="U541" s="411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1754.6166891856549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1772</v>
      </c>
      <c r="Y541" s="37"/>
      <c r="Z541" s="373"/>
      <c r="AA541" s="373"/>
    </row>
    <row r="542" spans="1:54" ht="14.25" customHeight="1" x14ac:dyDescent="0.2">
      <c r="A542" s="385"/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430"/>
      <c r="O542" s="409" t="s">
        <v>726</v>
      </c>
      <c r="P542" s="410"/>
      <c r="Q542" s="410"/>
      <c r="R542" s="410"/>
      <c r="S542" s="410"/>
      <c r="T542" s="410"/>
      <c r="U542" s="411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19.220159999999996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06" t="s">
        <v>100</v>
      </c>
      <c r="D544" s="464"/>
      <c r="E544" s="464"/>
      <c r="F544" s="465"/>
      <c r="G544" s="406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06" t="s">
        <v>456</v>
      </c>
      <c r="R544" s="465"/>
      <c r="S544" s="406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06" t="s">
        <v>60</v>
      </c>
      <c r="C545" s="406" t="s">
        <v>101</v>
      </c>
      <c r="D545" s="406" t="s">
        <v>109</v>
      </c>
      <c r="E545" s="406" t="s">
        <v>100</v>
      </c>
      <c r="F545" s="406" t="s">
        <v>223</v>
      </c>
      <c r="G545" s="406" t="s">
        <v>234</v>
      </c>
      <c r="H545" s="406" t="s">
        <v>241</v>
      </c>
      <c r="I545" s="406" t="s">
        <v>260</v>
      </c>
      <c r="J545" s="406" t="s">
        <v>319</v>
      </c>
      <c r="K545" s="362"/>
      <c r="L545" s="406" t="s">
        <v>349</v>
      </c>
      <c r="M545" s="362"/>
      <c r="N545" s="406" t="s">
        <v>349</v>
      </c>
      <c r="O545" s="406" t="s">
        <v>426</v>
      </c>
      <c r="P545" s="406" t="s">
        <v>443</v>
      </c>
      <c r="Q545" s="406" t="s">
        <v>457</v>
      </c>
      <c r="R545" s="406" t="s">
        <v>483</v>
      </c>
      <c r="S545" s="406" t="s">
        <v>509</v>
      </c>
      <c r="T545" s="406" t="s">
        <v>556</v>
      </c>
      <c r="U545" s="406" t="s">
        <v>584</v>
      </c>
      <c r="V545" s="406" t="s">
        <v>597</v>
      </c>
      <c r="W545" s="406" t="s">
        <v>645</v>
      </c>
      <c r="AA545" s="52"/>
      <c r="AD545" s="362"/>
    </row>
    <row r="546" spans="1:30" ht="13.5" customHeight="1" thickBot="1" x14ac:dyDescent="0.25">
      <c r="A546" s="525"/>
      <c r="B546" s="407"/>
      <c r="C546" s="407"/>
      <c r="D546" s="407"/>
      <c r="E546" s="407"/>
      <c r="F546" s="407"/>
      <c r="G546" s="407"/>
      <c r="H546" s="407"/>
      <c r="I546" s="407"/>
      <c r="J546" s="407"/>
      <c r="K546" s="362"/>
      <c r="L546" s="407"/>
      <c r="M546" s="362"/>
      <c r="N546" s="407"/>
      <c r="O546" s="407"/>
      <c r="P546" s="407"/>
      <c r="Q546" s="407"/>
      <c r="R546" s="407"/>
      <c r="S546" s="407"/>
      <c r="T546" s="407"/>
      <c r="U546" s="407"/>
      <c r="V546" s="407"/>
      <c r="W546" s="407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91.800000000000011</v>
      </c>
      <c r="D547" s="46">
        <f>IFERROR(X57*1,"0")+IFERROR(X58*1,"0")+IFERROR(X59*1,"0")+IFERROR(X60*1,"0")</f>
        <v>205.20000000000002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1521</v>
      </c>
      <c r="F547" s="46">
        <f>IFERROR(X134*1,"0")+IFERROR(X135*1,"0")+IFERROR(X136*1,"0")+IFERROR(X137*1,"0")+IFERROR(X138*1,"0")</f>
        <v>327.60000000000002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552.29999999999995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1239.5999999999999</v>
      </c>
      <c r="J547" s="46">
        <f>IFERROR(X209*1,"0")+IFERROR(X210*1,"0")+IFERROR(X211*1,"0")+IFERROR(X212*1,"0")+IFERROR(X213*1,"0")+IFERROR(X214*1,"0")+IFERROR(X218*1,"0")+IFERROR(X219*1,"0")</f>
        <v>176.4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119.22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119.22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176.4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3250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108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166.8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21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374.88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702</v>
      </c>
      <c r="AA547" s="52"/>
      <c r="AD547" s="362"/>
    </row>
  </sheetData>
  <sheetProtection algorithmName="SHA-512" hashValue="SWORq+LpPb2fxB1i1X9Ji6N35G7dy/omI2/TnOOUYi/f5ZwzFrf9QbcX27vq8JhmLGW8Z5Cj6Z2F1kHcfs1+Nw==" saltValue="I8TU5fwywxj/04M5DoV/5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A13:L13"/>
    <mergeCell ref="A325:Y325"/>
    <mergeCell ref="A15:L15"/>
    <mergeCell ref="O420:S420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D392:E392"/>
    <mergeCell ref="O412:S412"/>
    <mergeCell ref="D457:E457"/>
    <mergeCell ref="N545:N546"/>
    <mergeCell ref="D228:E228"/>
    <mergeCell ref="D333:E333"/>
    <mergeCell ref="O415:U415"/>
    <mergeCell ref="D404:E404"/>
    <mergeCell ref="D526:E526"/>
    <mergeCell ref="O542:U54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O480:S480"/>
    <mergeCell ref="A12:L12"/>
    <mergeCell ref="O328:S328"/>
    <mergeCell ref="O83:S83"/>
    <mergeCell ref="A180:Y180"/>
    <mergeCell ref="O533:S533"/>
    <mergeCell ref="A162:Y162"/>
    <mergeCell ref="O70:S70"/>
    <mergeCell ref="O241:S241"/>
    <mergeCell ref="D531:E531"/>
    <mergeCell ref="O228:S228"/>
    <mergeCell ref="A399:N400"/>
    <mergeCell ref="D177:E177"/>
    <mergeCell ref="D33:E33"/>
    <mergeCell ref="O315:U315"/>
    <mergeCell ref="A178:N179"/>
    <mergeCell ref="D226:E226"/>
    <mergeCell ref="D164:E164"/>
    <mergeCell ref="O243:S243"/>
    <mergeCell ref="D462:E462"/>
    <mergeCell ref="D241:E241"/>
    <mergeCell ref="D508:E508"/>
    <mergeCell ref="D503:E503"/>
    <mergeCell ref="O430:S430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16:U416"/>
    <mergeCell ref="O529:U529"/>
    <mergeCell ref="D257:E257"/>
    <mergeCell ref="A401:Y401"/>
    <mergeCell ref="O473:U473"/>
    <mergeCell ref="D213:E21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O303:S303"/>
    <mergeCell ref="A522:Y522"/>
    <mergeCell ref="O521:U521"/>
    <mergeCell ref="O395:S395"/>
    <mergeCell ref="D370:E370"/>
    <mergeCell ref="A301:Y301"/>
    <mergeCell ref="A444:N445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515:S515"/>
    <mergeCell ref="O300:U300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V545:V5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516:S516"/>
    <mergeCell ref="O295:S295"/>
    <mergeCell ref="O215:U215"/>
    <mergeCell ref="O482:U482"/>
    <mergeCell ref="O89:S89"/>
    <mergeCell ref="O282:S282"/>
    <mergeCell ref="O524:S524"/>
    <mergeCell ref="I545:I546"/>
    <mergeCell ref="O257:S257"/>
    <mergeCell ref="A354:Y354"/>
    <mergeCell ref="O359:S359"/>
    <mergeCell ref="O153:S153"/>
    <mergeCell ref="O444:U444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F545:F546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14:S214"/>
    <mergeCell ref="O266:S266"/>
    <mergeCell ref="D275:E275"/>
    <mergeCell ref="O393:S393"/>
    <mergeCell ref="S544:U544"/>
    <mergeCell ref="A44:Y44"/>
    <mergeCell ref="D340:E340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D83:E83"/>
    <mergeCell ref="O221:U221"/>
    <mergeCell ref="A271:N272"/>
    <mergeCell ref="D368:E368"/>
    <mergeCell ref="O67:S67"/>
    <mergeCell ref="D481:E481"/>
    <mergeCell ref="D85:E85"/>
    <mergeCell ref="D256:E256"/>
    <mergeCell ref="O159:S159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D156:E156"/>
    <mergeCell ref="D460:E460"/>
    <mergeCell ref="D398:E398"/>
    <mergeCell ref="O536:U536"/>
    <mergeCell ref="D106:E106"/>
    <mergeCell ref="D264:E264"/>
    <mergeCell ref="O231:U231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O500:S500"/>
    <mergeCell ref="A147:N148"/>
    <mergeCell ref="A200:Y200"/>
    <mergeCell ref="O108:S108"/>
    <mergeCell ref="D183:E183"/>
    <mergeCell ref="O199:U199"/>
    <mergeCell ref="D419:E419"/>
    <mergeCell ref="D219:E219"/>
    <mergeCell ref="A484:Y484"/>
    <mergeCell ref="O181:S181"/>
    <mergeCell ref="O479:S479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78:U178"/>
    <mergeCell ref="O249:U249"/>
    <mergeCell ref="D27:E27"/>
    <mergeCell ref="O319:U319"/>
    <mergeCell ref="A304:N305"/>
    <mergeCell ref="D339:E339"/>
    <mergeCell ref="A168:Y168"/>
    <mergeCell ref="D466:E466"/>
    <mergeCell ref="D9:E9"/>
    <mergeCell ref="D118:E118"/>
    <mergeCell ref="F9:G9"/>
    <mergeCell ref="A319:N320"/>
    <mergeCell ref="O383:U383"/>
    <mergeCell ref="O348:U348"/>
    <mergeCell ref="D403:E403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414:E414"/>
    <mergeCell ref="D91:E91"/>
    <mergeCell ref="O113:S113"/>
    <mergeCell ref="P9:Q9"/>
    <mergeCell ref="A407:Y407"/>
    <mergeCell ref="D390:E390"/>
    <mergeCell ref="O408:S408"/>
    <mergeCell ref="O464:S464"/>
    <mergeCell ref="O528:U528"/>
    <mergeCell ref="O402:S402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488:U488"/>
    <mergeCell ref="O118:S118"/>
    <mergeCell ref="A482:N483"/>
    <mergeCell ref="D464:E464"/>
    <mergeCell ref="D402:E402"/>
    <mergeCell ref="A17:A18"/>
    <mergeCell ref="K17:K18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O308:S308"/>
    <mergeCell ref="O399:U399"/>
    <mergeCell ref="D388:E388"/>
    <mergeCell ref="D448:E448"/>
    <mergeCell ref="O397:S397"/>
    <mergeCell ref="D369:E369"/>
    <mergeCell ref="O191:S191"/>
    <mergeCell ref="O409:U409"/>
    <mergeCell ref="A475:Y475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C17:C18"/>
    <mergeCell ref="D37:E37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O355:S355"/>
    <mergeCell ref="O526:S526"/>
    <mergeCell ref="O234:S234"/>
    <mergeCell ref="O99:S99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145:S145"/>
    <mergeCell ref="A120:N121"/>
    <mergeCell ref="O331:S331"/>
    <mergeCell ref="O502:S502"/>
    <mergeCell ref="O351:U351"/>
    <mergeCell ref="A273:Y273"/>
    <mergeCell ref="O81:S81"/>
    <mergeCell ref="D129:E129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D363:E363"/>
    <mergeCell ref="D357:E357"/>
    <mergeCell ref="A88:Y88"/>
    <mergeCell ref="D71:E71"/>
    <mergeCell ref="S545:S546"/>
    <mergeCell ref="D332:E332"/>
    <mergeCell ref="U545:U546"/>
    <mergeCell ref="O154:S154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224:S224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733</v>
      </c>
      <c r="D6" s="47" t="s">
        <v>734</v>
      </c>
      <c r="E6" s="47"/>
    </row>
    <row r="7" spans="2:8" x14ac:dyDescent="0.2">
      <c r="B7" s="47" t="s">
        <v>735</v>
      </c>
      <c r="C7" s="47" t="s">
        <v>736</v>
      </c>
      <c r="D7" s="47" t="s">
        <v>737</v>
      </c>
      <c r="E7" s="47"/>
    </row>
    <row r="9" spans="2:8" x14ac:dyDescent="0.2">
      <c r="B9" s="47" t="s">
        <v>738</v>
      </c>
      <c r="C9" s="47" t="s">
        <v>733</v>
      </c>
      <c r="D9" s="47"/>
      <c r="E9" s="47"/>
    </row>
    <row r="11" spans="2:8" x14ac:dyDescent="0.2">
      <c r="B11" s="47" t="s">
        <v>738</v>
      </c>
      <c r="C11" s="47" t="s">
        <v>736</v>
      </c>
      <c r="D11" s="47"/>
      <c r="E11" s="47"/>
    </row>
    <row r="13" spans="2:8" x14ac:dyDescent="0.2">
      <c r="B13" s="47" t="s">
        <v>739</v>
      </c>
      <c r="C13" s="47"/>
      <c r="D13" s="47"/>
      <c r="E13" s="47"/>
    </row>
    <row r="14" spans="2:8" x14ac:dyDescent="0.2">
      <c r="B14" s="47" t="s">
        <v>740</v>
      </c>
      <c r="C14" s="47"/>
      <c r="D14" s="47"/>
      <c r="E14" s="47"/>
    </row>
    <row r="15" spans="2:8" x14ac:dyDescent="0.2">
      <c r="B15" s="47" t="s">
        <v>741</v>
      </c>
      <c r="C15" s="47"/>
      <c r="D15" s="47"/>
      <c r="E15" s="47"/>
    </row>
    <row r="16" spans="2:8" x14ac:dyDescent="0.2">
      <c r="B16" s="47" t="s">
        <v>742</v>
      </c>
      <c r="C16" s="47"/>
      <c r="D16" s="47"/>
      <c r="E16" s="47"/>
    </row>
    <row r="17" spans="2:5" x14ac:dyDescent="0.2">
      <c r="B17" s="47" t="s">
        <v>743</v>
      </c>
      <c r="C17" s="47"/>
      <c r="D17" s="47"/>
      <c r="E17" s="47"/>
    </row>
    <row r="18" spans="2:5" x14ac:dyDescent="0.2">
      <c r="B18" s="47" t="s">
        <v>744</v>
      </c>
      <c r="C18" s="47"/>
      <c r="D18" s="47"/>
      <c r="E18" s="47"/>
    </row>
    <row r="19" spans="2:5" x14ac:dyDescent="0.2">
      <c r="B19" s="47" t="s">
        <v>745</v>
      </c>
      <c r="C19" s="47"/>
      <c r="D19" s="47"/>
      <c r="E19" s="47"/>
    </row>
    <row r="20" spans="2:5" x14ac:dyDescent="0.2">
      <c r="B20" s="47" t="s">
        <v>746</v>
      </c>
      <c r="C20" s="47"/>
      <c r="D20" s="47"/>
      <c r="E20" s="47"/>
    </row>
    <row r="21" spans="2:5" x14ac:dyDescent="0.2">
      <c r="B21" s="47" t="s">
        <v>747</v>
      </c>
      <c r="C21" s="47"/>
      <c r="D21" s="47"/>
      <c r="E21" s="47"/>
    </row>
    <row r="22" spans="2:5" x14ac:dyDescent="0.2">
      <c r="B22" s="47" t="s">
        <v>748</v>
      </c>
      <c r="C22" s="47"/>
      <c r="D22" s="47"/>
      <c r="E22" s="47"/>
    </row>
    <row r="23" spans="2:5" x14ac:dyDescent="0.2">
      <c r="B23" s="47" t="s">
        <v>749</v>
      </c>
      <c r="C23" s="47"/>
      <c r="D23" s="47"/>
      <c r="E23" s="47"/>
    </row>
  </sheetData>
  <sheetProtection algorithmName="SHA-512" hashValue="Jy/X2EWHdaMWca9KWFgNbJMeCYIvHNGF2bjnsjX2BksSBpuxy5LjDHDbgVv79aCkycSVGuBVv9sVJidzyn8KmQ==" saltValue="ldFR3PzVxf4cd1zpWbkb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1227</vt:i4>
      </vt:variant>
    </vt:vector>
  </HeadingPairs>
  <TitlesOfParts>
    <vt:vector size="12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2024-05-10T09:07:29Z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