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715608-B8E9-4A87-A29F-15CA3F5B11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Y356" i="1" s="1"/>
  <c r="O356" i="1"/>
  <c r="X355" i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O322" i="1"/>
  <c r="W320" i="1"/>
  <c r="W319" i="1"/>
  <c r="X318" i="1"/>
  <c r="O318" i="1"/>
  <c r="W316" i="1"/>
  <c r="W315" i="1"/>
  <c r="X314" i="1"/>
  <c r="Y314" i="1" s="1"/>
  <c r="O314" i="1"/>
  <c r="X313" i="1"/>
  <c r="Y313" i="1" s="1"/>
  <c r="O313" i="1"/>
  <c r="X312" i="1"/>
  <c r="Y312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X304" i="1" s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Y277" i="1" s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O256" i="1"/>
  <c r="X255" i="1"/>
  <c r="Y255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X231" i="1" s="1"/>
  <c r="O225" i="1"/>
  <c r="Y224" i="1"/>
  <c r="X224" i="1"/>
  <c r="O224" i="1"/>
  <c r="W221" i="1"/>
  <c r="W220" i="1"/>
  <c r="X219" i="1"/>
  <c r="Y219" i="1" s="1"/>
  <c r="O219" i="1"/>
  <c r="X218" i="1"/>
  <c r="X220" i="1" s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O210" i="1"/>
  <c r="X209" i="1"/>
  <c r="Y209" i="1" s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X177" i="1"/>
  <c r="Y177" i="1" s="1"/>
  <c r="O177" i="1"/>
  <c r="X176" i="1"/>
  <c r="Y176" i="1" s="1"/>
  <c r="O176" i="1"/>
  <c r="X175" i="1"/>
  <c r="O175" i="1"/>
  <c r="X174" i="1"/>
  <c r="Y174" i="1" s="1"/>
  <c r="O174" i="1"/>
  <c r="W172" i="1"/>
  <c r="W171" i="1"/>
  <c r="X170" i="1"/>
  <c r="Y170" i="1" s="1"/>
  <c r="O170" i="1"/>
  <c r="X169" i="1"/>
  <c r="X171" i="1" s="1"/>
  <c r="O169" i="1"/>
  <c r="W167" i="1"/>
  <c r="W166" i="1"/>
  <c r="X165" i="1"/>
  <c r="O165" i="1"/>
  <c r="X164" i="1"/>
  <c r="Y164" i="1" s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O152" i="1"/>
  <c r="X151" i="1"/>
  <c r="O151" i="1"/>
  <c r="W148" i="1"/>
  <c r="W147" i="1"/>
  <c r="X146" i="1"/>
  <c r="Y146" i="1" s="1"/>
  <c r="O146" i="1"/>
  <c r="X145" i="1"/>
  <c r="O145" i="1"/>
  <c r="X144" i="1"/>
  <c r="Y144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X134" i="1"/>
  <c r="Y134" i="1" s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X123" i="1"/>
  <c r="Y123" i="1" s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O108" i="1"/>
  <c r="X107" i="1"/>
  <c r="Y107" i="1" s="1"/>
  <c r="X106" i="1"/>
  <c r="Y106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O58" i="1"/>
  <c r="X57" i="1"/>
  <c r="O57" i="1"/>
  <c r="W54" i="1"/>
  <c r="W53" i="1"/>
  <c r="X52" i="1"/>
  <c r="Y52" i="1" s="1"/>
  <c r="O52" i="1"/>
  <c r="X51" i="1"/>
  <c r="C547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5" i="1" s="1"/>
  <c r="O27" i="1"/>
  <c r="W25" i="1"/>
  <c r="W24" i="1"/>
  <c r="X23" i="1"/>
  <c r="O23" i="1"/>
  <c r="X22" i="1"/>
  <c r="Y22" i="1" s="1"/>
  <c r="H10" i="1"/>
  <c r="A9" i="1"/>
  <c r="A10" i="1" s="1"/>
  <c r="D7" i="1"/>
  <c r="P6" i="1"/>
  <c r="O2" i="1"/>
  <c r="X130" i="1" l="1"/>
  <c r="X25" i="1"/>
  <c r="X179" i="1"/>
  <c r="Y308" i="1"/>
  <c r="Y309" i="1" s="1"/>
  <c r="D547" i="1"/>
  <c r="X139" i="1"/>
  <c r="X216" i="1"/>
  <c r="Y336" i="1"/>
  <c r="X94" i="1"/>
  <c r="X120" i="1"/>
  <c r="X167" i="1"/>
  <c r="Y251" i="1"/>
  <c r="Y252" i="1" s="1"/>
  <c r="X252" i="1"/>
  <c r="X260" i="1"/>
  <c r="H547" i="1"/>
  <c r="Y151" i="1"/>
  <c r="X320" i="1"/>
  <c r="X319" i="1"/>
  <c r="Y318" i="1"/>
  <c r="Y319" i="1" s="1"/>
  <c r="X324" i="1"/>
  <c r="X323" i="1"/>
  <c r="Y322" i="1"/>
  <c r="Y323" i="1" s="1"/>
  <c r="X377" i="1"/>
  <c r="X376" i="1"/>
  <c r="Y375" i="1"/>
  <c r="Y376" i="1" s="1"/>
  <c r="U547" i="1"/>
  <c r="X452" i="1"/>
  <c r="Y448" i="1"/>
  <c r="Y452" i="1" s="1"/>
  <c r="X473" i="1"/>
  <c r="Y471" i="1"/>
  <c r="Y473" i="1" s="1"/>
  <c r="Y57" i="1"/>
  <c r="X61" i="1"/>
  <c r="X86" i="1"/>
  <c r="X93" i="1"/>
  <c r="X104" i="1"/>
  <c r="X121" i="1"/>
  <c r="L547" i="1"/>
  <c r="X288" i="1"/>
  <c r="Y286" i="1"/>
  <c r="Y288" i="1" s="1"/>
  <c r="X352" i="1"/>
  <c r="X351" i="1"/>
  <c r="Y350" i="1"/>
  <c r="Y351" i="1" s="1"/>
  <c r="X361" i="1"/>
  <c r="Y355" i="1"/>
  <c r="X432" i="1"/>
  <c r="Y424" i="1"/>
  <c r="Y431" i="1" s="1"/>
  <c r="X493" i="1"/>
  <c r="X492" i="1"/>
  <c r="Y491" i="1"/>
  <c r="Y492" i="1" s="1"/>
  <c r="X512" i="1"/>
  <c r="X511" i="1"/>
  <c r="Y507" i="1"/>
  <c r="Y511" i="1" s="1"/>
  <c r="X131" i="1"/>
  <c r="X147" i="1"/>
  <c r="X160" i="1"/>
  <c r="X178" i="1"/>
  <c r="X199" i="1"/>
  <c r="X205" i="1"/>
  <c r="X230" i="1"/>
  <c r="X259" i="1"/>
  <c r="X272" i="1"/>
  <c r="P547" i="1"/>
  <c r="X316" i="1"/>
  <c r="X315" i="1"/>
  <c r="X365" i="1"/>
  <c r="W541" i="1"/>
  <c r="W540" i="1"/>
  <c r="F9" i="1"/>
  <c r="J9" i="1"/>
  <c r="F10" i="1"/>
  <c r="B547" i="1"/>
  <c r="Y23" i="1"/>
  <c r="Y24" i="1" s="1"/>
  <c r="X24" i="1"/>
  <c r="W537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Y51" i="1"/>
  <c r="Y53" i="1" s="1"/>
  <c r="X54" i="1"/>
  <c r="Y58" i="1"/>
  <c r="Y61" i="1" s="1"/>
  <c r="X62" i="1"/>
  <c r="E547" i="1"/>
  <c r="Y66" i="1"/>
  <c r="Y86" i="1" s="1"/>
  <c r="X87" i="1"/>
  <c r="Y90" i="1"/>
  <c r="Y93" i="1" s="1"/>
  <c r="Y96" i="1"/>
  <c r="Y103" i="1" s="1"/>
  <c r="X103" i="1"/>
  <c r="Y108" i="1"/>
  <c r="Y120" i="1" s="1"/>
  <c r="Y124" i="1"/>
  <c r="Y130" i="1" s="1"/>
  <c r="F547" i="1"/>
  <c r="Y135" i="1"/>
  <c r="Y139" i="1" s="1"/>
  <c r="X140" i="1"/>
  <c r="G547" i="1"/>
  <c r="Y145" i="1"/>
  <c r="Y147" i="1" s="1"/>
  <c r="X148" i="1"/>
  <c r="Y152" i="1"/>
  <c r="X161" i="1"/>
  <c r="I547" i="1"/>
  <c r="Y165" i="1"/>
  <c r="Y166" i="1" s="1"/>
  <c r="X166" i="1"/>
  <c r="Y169" i="1"/>
  <c r="Y171" i="1" s="1"/>
  <c r="X172" i="1"/>
  <c r="Y175" i="1"/>
  <c r="Y178" i="1" s="1"/>
  <c r="Y181" i="1"/>
  <c r="Y198" i="1" s="1"/>
  <c r="X198" i="1"/>
  <c r="Y201" i="1"/>
  <c r="Y205" i="1" s="1"/>
  <c r="X206" i="1"/>
  <c r="J547" i="1"/>
  <c r="Y210" i="1"/>
  <c r="Y215" i="1" s="1"/>
  <c r="X215" i="1"/>
  <c r="Y218" i="1"/>
  <c r="Y220" i="1" s="1"/>
  <c r="X221" i="1"/>
  <c r="Y225" i="1"/>
  <c r="Y230" i="1" s="1"/>
  <c r="Y234" i="1"/>
  <c r="Y248" i="1" s="1"/>
  <c r="X249" i="1"/>
  <c r="Y256" i="1"/>
  <c r="Y259" i="1" s="1"/>
  <c r="Y262" i="1"/>
  <c r="Y271" i="1" s="1"/>
  <c r="X278" i="1"/>
  <c r="X277" i="1"/>
  <c r="X284" i="1"/>
  <c r="Y280" i="1"/>
  <c r="Y283" i="1" s="1"/>
  <c r="X283" i="1"/>
  <c r="X289" i="1"/>
  <c r="O547" i="1"/>
  <c r="X299" i="1"/>
  <c r="Y292" i="1"/>
  <c r="Y299" i="1" s="1"/>
  <c r="Y315" i="1"/>
  <c r="X337" i="1"/>
  <c r="X342" i="1"/>
  <c r="Y339" i="1"/>
  <c r="Y342" i="1" s="1"/>
  <c r="Y360" i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R547" i="1"/>
  <c r="H9" i="1"/>
  <c r="X53" i="1"/>
  <c r="X248" i="1"/>
  <c r="X271" i="1"/>
  <c r="X300" i="1"/>
  <c r="X305" i="1"/>
  <c r="Y302" i="1"/>
  <c r="Y304" i="1" s="1"/>
  <c r="X343" i="1"/>
  <c r="X348" i="1"/>
  <c r="Y345" i="1"/>
  <c r="Y347" i="1" s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Y160" i="1" l="1"/>
  <c r="X537" i="1"/>
  <c r="Y542" i="1"/>
  <c r="X540" i="1"/>
  <c r="X541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<sst xmlns="http://schemas.openxmlformats.org/spreadsheetml/2006/main" count="2317" uniqueCount="768">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</sst>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48" t="s">
        <v>0</v>
      </c>
      <c r="E1" s="397"/>
      <c r="F1" s="397"/>
      <c r="G1" s="12" t="s">
        <v>1</v>
      </c>
      <c r="H1" s="548" t="s">
        <v>2</v>
      </c>
      <c r="I1" s="397"/>
      <c r="J1" s="397"/>
      <c r="K1" s="397"/>
      <c r="L1" s="397"/>
      <c r="M1" s="397"/>
      <c r="N1" s="397"/>
      <c r="O1" s="397"/>
      <c r="P1" s="397"/>
      <c r="Q1" s="396" t="s">
        <v>3</v>
      </c>
      <c r="R1" s="397"/>
      <c r="S1" s="3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/>
      <c r="Q2" s="388"/>
      <c r="R2" s="388"/>
      <c r="S2" s="388"/>
      <c r="T2" s="388"/>
      <c r="U2" s="388"/>
      <c r="V2" s="388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8"/>
      <c r="P3" s="388"/>
      <c r="Q3" s="388"/>
      <c r="R3" s="388"/>
      <c r="S3" s="388"/>
      <c r="T3" s="388"/>
      <c r="U3" s="388"/>
      <c r="V3" s="388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628" t="s">
        <v>8</v>
      </c>
      <c r="B5" s="440"/>
      <c r="C5" s="424"/>
      <c r="D5" s="717"/>
      <c r="E5" s="718"/>
      <c r="F5" s="447" t="s">
        <v>9</v>
      </c>
      <c r="G5" s="424"/>
      <c r="H5" s="717" t="s">
        <v>767</v>
      </c>
      <c r="I5" s="724"/>
      <c r="J5" s="724"/>
      <c r="K5" s="724"/>
      <c r="L5" s="718"/>
      <c r="M5" s="59"/>
      <c r="O5" s="24" t="s">
        <v>10</v>
      </c>
      <c r="P5" s="409">
        <v>45421</v>
      </c>
      <c r="Q5" s="410"/>
      <c r="S5" s="550" t="s">
        <v>11</v>
      </c>
      <c r="T5" s="510"/>
      <c r="U5" s="553" t="s">
        <v>12</v>
      </c>
      <c r="V5" s="410"/>
      <c r="AA5" s="51"/>
      <c r="AB5" s="51"/>
      <c r="AC5" s="51"/>
    </row>
    <row r="6" spans="1:30" s="367" customFormat="1" ht="24" customHeight="1" x14ac:dyDescent="0.2">
      <c r="A6" s="628" t="s">
        <v>13</v>
      </c>
      <c r="B6" s="440"/>
      <c r="C6" s="424"/>
      <c r="D6" s="503" t="s">
        <v>14</v>
      </c>
      <c r="E6" s="504"/>
      <c r="F6" s="504"/>
      <c r="G6" s="504"/>
      <c r="H6" s="504"/>
      <c r="I6" s="504"/>
      <c r="J6" s="504"/>
      <c r="K6" s="504"/>
      <c r="L6" s="410"/>
      <c r="M6" s="60"/>
      <c r="O6" s="24" t="s">
        <v>15</v>
      </c>
      <c r="P6" s="747" t="str">
        <f>IF(P5=0," ",CHOOSE(WEEKDAY(P5,2),"Понедельник","Вторник","Среда","Четверг","Пятница","Суббота","Воскресенье"))</f>
        <v>Четверг</v>
      </c>
      <c r="Q6" s="378"/>
      <c r="S6" s="733" t="s">
        <v>16</v>
      </c>
      <c r="T6" s="510"/>
      <c r="U6" s="496" t="s">
        <v>17</v>
      </c>
      <c r="V6" s="49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405"/>
      <c r="M7" s="61"/>
      <c r="O7" s="24"/>
      <c r="P7" s="42"/>
      <c r="Q7" s="42"/>
      <c r="S7" s="388"/>
      <c r="T7" s="510"/>
      <c r="U7" s="498"/>
      <c r="V7" s="499"/>
      <c r="AA7" s="51"/>
      <c r="AB7" s="51"/>
      <c r="AC7" s="51"/>
    </row>
    <row r="8" spans="1:30" s="367" customFormat="1" ht="25.5" customHeight="1" x14ac:dyDescent="0.2">
      <c r="A8" s="403" t="s">
        <v>18</v>
      </c>
      <c r="B8" s="380"/>
      <c r="C8" s="381"/>
      <c r="D8" s="719"/>
      <c r="E8" s="720"/>
      <c r="F8" s="720"/>
      <c r="G8" s="720"/>
      <c r="H8" s="720"/>
      <c r="I8" s="720"/>
      <c r="J8" s="720"/>
      <c r="K8" s="720"/>
      <c r="L8" s="721"/>
      <c r="M8" s="62"/>
      <c r="O8" s="24" t="s">
        <v>19</v>
      </c>
      <c r="P8" s="404">
        <v>0.45833333333333331</v>
      </c>
      <c r="Q8" s="405"/>
      <c r="S8" s="388"/>
      <c r="T8" s="510"/>
      <c r="U8" s="498"/>
      <c r="V8" s="499"/>
      <c r="AA8" s="51"/>
      <c r="AB8" s="51"/>
      <c r="AC8" s="51"/>
    </row>
    <row r="9" spans="1:30" s="36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466"/>
      <c r="E9" s="412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8"/>
      <c r="O9" s="26" t="s">
        <v>20</v>
      </c>
      <c r="P9" s="612"/>
      <c r="Q9" s="402"/>
      <c r="S9" s="388"/>
      <c r="T9" s="510"/>
      <c r="U9" s="500"/>
      <c r="V9" s="50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466"/>
      <c r="E10" s="412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517" t="str">
        <f>IFERROR(VLOOKUP($D$10,Proxy,2,FALSE),"")</f>
        <v/>
      </c>
      <c r="I10" s="388"/>
      <c r="J10" s="388"/>
      <c r="K10" s="388"/>
      <c r="L10" s="388"/>
      <c r="M10" s="366"/>
      <c r="O10" s="26" t="s">
        <v>21</v>
      </c>
      <c r="P10" s="557"/>
      <c r="Q10" s="558"/>
      <c r="T10" s="24" t="s">
        <v>22</v>
      </c>
      <c r="U10" s="702" t="s">
        <v>23</v>
      </c>
      <c r="V10" s="49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9"/>
      <c r="Q11" s="410"/>
      <c r="T11" s="24" t="s">
        <v>26</v>
      </c>
      <c r="U11" s="401" t="s">
        <v>27</v>
      </c>
      <c r="V11" s="402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439" t="s">
        <v>28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24"/>
      <c r="M12" s="63"/>
      <c r="O12" s="24" t="s">
        <v>29</v>
      </c>
      <c r="P12" s="404"/>
      <c r="Q12" s="405"/>
      <c r="R12" s="23"/>
      <c r="T12" s="24"/>
      <c r="U12" s="397"/>
      <c r="V12" s="388"/>
      <c r="AA12" s="51"/>
      <c r="AB12" s="51"/>
      <c r="AC12" s="51"/>
    </row>
    <row r="13" spans="1:30" s="367" customFormat="1" ht="23.25" customHeight="1" x14ac:dyDescent="0.2">
      <c r="A13" s="439" t="s">
        <v>30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24"/>
      <c r="M13" s="63"/>
      <c r="N13" s="26"/>
      <c r="O13" s="26" t="s">
        <v>31</v>
      </c>
      <c r="P13" s="401"/>
      <c r="Q13" s="402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439" t="s">
        <v>32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24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443" t="s">
        <v>33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24"/>
      <c r="M15" s="64"/>
      <c r="O15" s="722" t="s">
        <v>34</v>
      </c>
      <c r="P15" s="397"/>
      <c r="Q15" s="397"/>
      <c r="R15" s="397"/>
      <c r="S15" s="3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23"/>
      <c r="P16" s="723"/>
      <c r="Q16" s="723"/>
      <c r="R16" s="723"/>
      <c r="S16" s="7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82" t="s">
        <v>35</v>
      </c>
      <c r="B17" s="382" t="s">
        <v>36</v>
      </c>
      <c r="C17" s="634" t="s">
        <v>37</v>
      </c>
      <c r="D17" s="382" t="s">
        <v>38</v>
      </c>
      <c r="E17" s="383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382" t="s">
        <v>48</v>
      </c>
      <c r="P17" s="715"/>
      <c r="Q17" s="715"/>
      <c r="R17" s="715"/>
      <c r="S17" s="383"/>
      <c r="T17" s="423" t="s">
        <v>49</v>
      </c>
      <c r="U17" s="424"/>
      <c r="V17" s="382" t="s">
        <v>50</v>
      </c>
      <c r="W17" s="382" t="s">
        <v>51</v>
      </c>
      <c r="X17" s="444" t="s">
        <v>52</v>
      </c>
      <c r="Y17" s="382" t="s">
        <v>53</v>
      </c>
      <c r="Z17" s="532" t="s">
        <v>54</v>
      </c>
      <c r="AA17" s="532" t="s">
        <v>55</v>
      </c>
      <c r="AB17" s="532" t="s">
        <v>56</v>
      </c>
      <c r="AC17" s="685"/>
      <c r="AD17" s="686"/>
      <c r="AE17" s="677"/>
      <c r="BB17" s="420" t="s">
        <v>57</v>
      </c>
    </row>
    <row r="18" spans="1:54" ht="14.25" customHeight="1" x14ac:dyDescent="0.2">
      <c r="A18" s="400"/>
      <c r="B18" s="400"/>
      <c r="C18" s="400"/>
      <c r="D18" s="384"/>
      <c r="E18" s="385"/>
      <c r="F18" s="400"/>
      <c r="G18" s="400"/>
      <c r="H18" s="400"/>
      <c r="I18" s="400"/>
      <c r="J18" s="400"/>
      <c r="K18" s="400"/>
      <c r="L18" s="400"/>
      <c r="M18" s="400"/>
      <c r="N18" s="400"/>
      <c r="O18" s="384"/>
      <c r="P18" s="716"/>
      <c r="Q18" s="716"/>
      <c r="R18" s="716"/>
      <c r="S18" s="385"/>
      <c r="T18" s="365" t="s">
        <v>58</v>
      </c>
      <c r="U18" s="365" t="s">
        <v>59</v>
      </c>
      <c r="V18" s="400"/>
      <c r="W18" s="400"/>
      <c r="X18" s="445"/>
      <c r="Y18" s="400"/>
      <c r="Z18" s="533"/>
      <c r="AA18" s="533"/>
      <c r="AB18" s="687"/>
      <c r="AC18" s="688"/>
      <c r="AD18" s="689"/>
      <c r="AE18" s="678"/>
      <c r="BB18" s="388"/>
    </row>
    <row r="19" spans="1:54" ht="27.75" hidden="1" customHeight="1" x14ac:dyDescent="0.2">
      <c r="A19" s="441" t="s">
        <v>60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8"/>
      <c r="AA19" s="48"/>
    </row>
    <row r="20" spans="1:54" ht="16.5" hidden="1" customHeight="1" x14ac:dyDescent="0.25">
      <c r="A20" s="395" t="s">
        <v>60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64"/>
      <c r="AA20" s="364"/>
    </row>
    <row r="21" spans="1:54" ht="14.25" hidden="1" customHeight="1" x14ac:dyDescent="0.25">
      <c r="A21" s="390" t="s">
        <v>61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78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7" t="s">
        <v>66</v>
      </c>
      <c r="P22" s="377"/>
      <c r="Q22" s="377"/>
      <c r="R22" s="377"/>
      <c r="S22" s="378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78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8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7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9"/>
      <c r="O24" s="379" t="s">
        <v>72</v>
      </c>
      <c r="P24" s="380"/>
      <c r="Q24" s="380"/>
      <c r="R24" s="380"/>
      <c r="S24" s="380"/>
      <c r="T24" s="380"/>
      <c r="U24" s="38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8"/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9"/>
      <c r="O25" s="379" t="s">
        <v>72</v>
      </c>
      <c r="P25" s="380"/>
      <c r="Q25" s="380"/>
      <c r="R25" s="380"/>
      <c r="S25" s="380"/>
      <c r="T25" s="380"/>
      <c r="U25" s="38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90" t="s">
        <v>74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78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8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78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8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78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8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78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8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78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8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78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8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78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8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7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9"/>
      <c r="O34" s="379" t="s">
        <v>72</v>
      </c>
      <c r="P34" s="380"/>
      <c r="Q34" s="380"/>
      <c r="R34" s="380"/>
      <c r="S34" s="380"/>
      <c r="T34" s="380"/>
      <c r="U34" s="38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9"/>
      <c r="O35" s="379" t="s">
        <v>72</v>
      </c>
      <c r="P35" s="380"/>
      <c r="Q35" s="380"/>
      <c r="R35" s="380"/>
      <c r="S35" s="380"/>
      <c r="T35" s="380"/>
      <c r="U35" s="38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90" t="s">
        <v>88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78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8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87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9"/>
      <c r="O38" s="379" t="s">
        <v>72</v>
      </c>
      <c r="P38" s="380"/>
      <c r="Q38" s="380"/>
      <c r="R38" s="380"/>
      <c r="S38" s="380"/>
      <c r="T38" s="380"/>
      <c r="U38" s="38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79" t="s">
        <v>72</v>
      </c>
      <c r="P39" s="380"/>
      <c r="Q39" s="380"/>
      <c r="R39" s="380"/>
      <c r="S39" s="380"/>
      <c r="T39" s="380"/>
      <c r="U39" s="38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90" t="s">
        <v>93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78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8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87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79" t="s">
        <v>72</v>
      </c>
      <c r="P42" s="380"/>
      <c r="Q42" s="380"/>
      <c r="R42" s="380"/>
      <c r="S42" s="380"/>
      <c r="T42" s="380"/>
      <c r="U42" s="38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79" t="s">
        <v>72</v>
      </c>
      <c r="P43" s="380"/>
      <c r="Q43" s="380"/>
      <c r="R43" s="380"/>
      <c r="S43" s="380"/>
      <c r="T43" s="380"/>
      <c r="U43" s="38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90" t="s">
        <v>97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78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8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87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79" t="s">
        <v>72</v>
      </c>
      <c r="P46" s="380"/>
      <c r="Q46" s="380"/>
      <c r="R46" s="380"/>
      <c r="S46" s="380"/>
      <c r="T46" s="380"/>
      <c r="U46" s="38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79" t="s">
        <v>72</v>
      </c>
      <c r="P47" s="380"/>
      <c r="Q47" s="380"/>
      <c r="R47" s="380"/>
      <c r="S47" s="380"/>
      <c r="T47" s="380"/>
      <c r="U47" s="38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441" t="s">
        <v>100</v>
      </c>
      <c r="B48" s="442"/>
      <c r="C48" s="442"/>
      <c r="D48" s="442"/>
      <c r="E48" s="442"/>
      <c r="F48" s="442"/>
      <c r="G48" s="442"/>
      <c r="H48" s="442"/>
      <c r="I48" s="442"/>
      <c r="J48" s="442"/>
      <c r="K48" s="442"/>
      <c r="L48" s="442"/>
      <c r="M48" s="442"/>
      <c r="N48" s="442"/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8"/>
      <c r="AA48" s="48"/>
    </row>
    <row r="49" spans="1:54" ht="16.5" hidden="1" customHeight="1" x14ac:dyDescent="0.25">
      <c r="A49" s="395" t="s">
        <v>101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64"/>
      <c r="AA49" s="364"/>
    </row>
    <row r="50" spans="1:54" ht="14.25" hidden="1" customHeight="1" x14ac:dyDescent="0.25">
      <c r="A50" s="390" t="s">
        <v>102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63"/>
      <c r="AA50" s="363"/>
    </row>
    <row r="51" spans="1:54" ht="27" hidden="1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78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8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78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8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87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79" t="s">
        <v>72</v>
      </c>
      <c r="P53" s="380"/>
      <c r="Q53" s="380"/>
      <c r="R53" s="380"/>
      <c r="S53" s="380"/>
      <c r="T53" s="380"/>
      <c r="U53" s="381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hidden="1" x14ac:dyDescent="0.2">
      <c r="A54" s="388"/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9"/>
      <c r="O54" s="379" t="s">
        <v>72</v>
      </c>
      <c r="P54" s="380"/>
      <c r="Q54" s="380"/>
      <c r="R54" s="380"/>
      <c r="S54" s="380"/>
      <c r="T54" s="380"/>
      <c r="U54" s="381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hidden="1" customHeight="1" x14ac:dyDescent="0.25">
      <c r="A55" s="395" t="s">
        <v>109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64"/>
      <c r="AA55" s="364"/>
    </row>
    <row r="56" spans="1:54" ht="14.25" hidden="1" customHeight="1" x14ac:dyDescent="0.25">
      <c r="A56" s="390" t="s">
        <v>110</v>
      </c>
      <c r="B56" s="388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  <c r="Z56" s="363"/>
      <c r="AA56" s="363"/>
    </row>
    <row r="57" spans="1:54" ht="27" hidden="1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78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8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78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8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78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8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78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76" t="s">
        <v>119</v>
      </c>
      <c r="P60" s="377"/>
      <c r="Q60" s="377"/>
      <c r="R60" s="377"/>
      <c r="S60" s="378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7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9"/>
      <c r="O61" s="379" t="s">
        <v>72</v>
      </c>
      <c r="P61" s="380"/>
      <c r="Q61" s="380"/>
      <c r="R61" s="380"/>
      <c r="S61" s="380"/>
      <c r="T61" s="380"/>
      <c r="U61" s="381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54" hidden="1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9"/>
      <c r="O62" s="379" t="s">
        <v>72</v>
      </c>
      <c r="P62" s="380"/>
      <c r="Q62" s="380"/>
      <c r="R62" s="380"/>
      <c r="S62" s="380"/>
      <c r="T62" s="380"/>
      <c r="U62" s="381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54" ht="16.5" hidden="1" customHeight="1" x14ac:dyDescent="0.25">
      <c r="A63" s="395" t="s">
        <v>100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64"/>
      <c r="AA63" s="364"/>
    </row>
    <row r="64" spans="1:54" ht="14.25" hidden="1" customHeight="1" x14ac:dyDescent="0.25">
      <c r="A64" s="390" t="s">
        <v>110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78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8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78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8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78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8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78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8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78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39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8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78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5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8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78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8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78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8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78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8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78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8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78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8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78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8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78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8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78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8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78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8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78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8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78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6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8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78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8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78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8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78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8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78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8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87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379" t="s">
        <v>72</v>
      </c>
      <c r="P86" s="380"/>
      <c r="Q86" s="380"/>
      <c r="R86" s="380"/>
      <c r="S86" s="380"/>
      <c r="T86" s="380"/>
      <c r="U86" s="38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3"/>
      <c r="AA86" s="373"/>
    </row>
    <row r="87" spans="1:54" hidden="1" x14ac:dyDescent="0.2">
      <c r="A87" s="388"/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9"/>
      <c r="O87" s="379" t="s">
        <v>72</v>
      </c>
      <c r="P87" s="380"/>
      <c r="Q87" s="380"/>
      <c r="R87" s="380"/>
      <c r="S87" s="380"/>
      <c r="T87" s="380"/>
      <c r="U87" s="381"/>
      <c r="V87" s="37" t="s">
        <v>67</v>
      </c>
      <c r="W87" s="372">
        <f>IFERROR(SUM(W65:W85),"0")</f>
        <v>0</v>
      </c>
      <c r="X87" s="372">
        <f>IFERROR(SUM(X65:X85),"0")</f>
        <v>0</v>
      </c>
      <c r="Y87" s="37"/>
      <c r="Z87" s="373"/>
      <c r="AA87" s="373"/>
    </row>
    <row r="88" spans="1:54" ht="14.25" hidden="1" customHeight="1" x14ac:dyDescent="0.25">
      <c r="A88" s="390" t="s">
        <v>102</v>
      </c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78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8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78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8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78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8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78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8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87"/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379" t="s">
        <v>72</v>
      </c>
      <c r="P93" s="380"/>
      <c r="Q93" s="380"/>
      <c r="R93" s="380"/>
      <c r="S93" s="380"/>
      <c r="T93" s="380"/>
      <c r="U93" s="38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9"/>
      <c r="O94" s="379" t="s">
        <v>72</v>
      </c>
      <c r="P94" s="380"/>
      <c r="Q94" s="380"/>
      <c r="R94" s="380"/>
      <c r="S94" s="380"/>
      <c r="T94" s="380"/>
      <c r="U94" s="38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90" t="s">
        <v>61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78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8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78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8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78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8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78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8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78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8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78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8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78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8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87"/>
      <c r="B103" s="388"/>
      <c r="C103" s="388"/>
      <c r="D103" s="388"/>
      <c r="E103" s="388"/>
      <c r="F103" s="388"/>
      <c r="G103" s="388"/>
      <c r="H103" s="388"/>
      <c r="I103" s="388"/>
      <c r="J103" s="388"/>
      <c r="K103" s="388"/>
      <c r="L103" s="388"/>
      <c r="M103" s="388"/>
      <c r="N103" s="389"/>
      <c r="O103" s="379" t="s">
        <v>72</v>
      </c>
      <c r="P103" s="380"/>
      <c r="Q103" s="380"/>
      <c r="R103" s="380"/>
      <c r="S103" s="380"/>
      <c r="T103" s="380"/>
      <c r="U103" s="38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8"/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9"/>
      <c r="O104" s="379" t="s">
        <v>72</v>
      </c>
      <c r="P104" s="380"/>
      <c r="Q104" s="380"/>
      <c r="R104" s="380"/>
      <c r="S104" s="380"/>
      <c r="T104" s="380"/>
      <c r="U104" s="38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90" t="s">
        <v>74</v>
      </c>
      <c r="B105" s="388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  <c r="X105" s="388"/>
      <c r="Y105" s="388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78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92" t="s">
        <v>184</v>
      </c>
      <c r="P106" s="377"/>
      <c r="Q106" s="377"/>
      <c r="R106" s="377"/>
      <c r="S106" s="378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78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35" t="s">
        <v>187</v>
      </c>
      <c r="P107" s="377"/>
      <c r="Q107" s="377"/>
      <c r="R107" s="377"/>
      <c r="S107" s="378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hidden="1" customHeight="1" x14ac:dyDescent="0.25">
      <c r="A108" s="54" t="s">
        <v>188</v>
      </c>
      <c r="B108" s="54" t="s">
        <v>189</v>
      </c>
      <c r="C108" s="31">
        <v>4301051543</v>
      </c>
      <c r="D108" s="386">
        <v>4607091386967</v>
      </c>
      <c r="E108" s="378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8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86">
        <v>4607091386967</v>
      </c>
      <c r="E109" s="378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8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78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8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78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5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8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78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8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78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8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78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8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78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8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78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8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78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8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78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8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78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60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8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idden="1" x14ac:dyDescent="0.2">
      <c r="A120" s="387"/>
      <c r="B120" s="388"/>
      <c r="C120" s="388"/>
      <c r="D120" s="388"/>
      <c r="E120" s="388"/>
      <c r="F120" s="388"/>
      <c r="G120" s="388"/>
      <c r="H120" s="388"/>
      <c r="I120" s="388"/>
      <c r="J120" s="388"/>
      <c r="K120" s="388"/>
      <c r="L120" s="388"/>
      <c r="M120" s="388"/>
      <c r="N120" s="389"/>
      <c r="O120" s="379" t="s">
        <v>72</v>
      </c>
      <c r="P120" s="380"/>
      <c r="Q120" s="380"/>
      <c r="R120" s="380"/>
      <c r="S120" s="380"/>
      <c r="T120" s="380"/>
      <c r="U120" s="38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3"/>
      <c r="AA120" s="373"/>
    </row>
    <row r="121" spans="1:54" hidden="1" x14ac:dyDescent="0.2">
      <c r="A121" s="388"/>
      <c r="B121" s="388"/>
      <c r="C121" s="388"/>
      <c r="D121" s="388"/>
      <c r="E121" s="388"/>
      <c r="F121" s="388"/>
      <c r="G121" s="388"/>
      <c r="H121" s="388"/>
      <c r="I121" s="388"/>
      <c r="J121" s="388"/>
      <c r="K121" s="388"/>
      <c r="L121" s="388"/>
      <c r="M121" s="388"/>
      <c r="N121" s="389"/>
      <c r="O121" s="379" t="s">
        <v>72</v>
      </c>
      <c r="P121" s="380"/>
      <c r="Q121" s="380"/>
      <c r="R121" s="380"/>
      <c r="S121" s="380"/>
      <c r="T121" s="380"/>
      <c r="U121" s="381"/>
      <c r="V121" s="37" t="s">
        <v>67</v>
      </c>
      <c r="W121" s="372">
        <f>IFERROR(SUM(W106:W119),"0")</f>
        <v>0</v>
      </c>
      <c r="X121" s="372">
        <f>IFERROR(SUM(X106:X119),"0")</f>
        <v>0</v>
      </c>
      <c r="Y121" s="37"/>
      <c r="Z121" s="373"/>
      <c r="AA121" s="373"/>
    </row>
    <row r="122" spans="1:54" ht="14.25" hidden="1" customHeight="1" x14ac:dyDescent="0.25">
      <c r="A122" s="390" t="s">
        <v>210</v>
      </c>
      <c r="B122" s="388"/>
      <c r="C122" s="388"/>
      <c r="D122" s="388"/>
      <c r="E122" s="388"/>
      <c r="F122" s="388"/>
      <c r="G122" s="388"/>
      <c r="H122" s="388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388"/>
      <c r="V122" s="388"/>
      <c r="W122" s="388"/>
      <c r="X122" s="388"/>
      <c r="Y122" s="388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78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8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86">
        <v>4680115881532</v>
      </c>
      <c r="E124" s="378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8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78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8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78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8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78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8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78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8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78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8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87"/>
      <c r="B130" s="388"/>
      <c r="C130" s="388"/>
      <c r="D130" s="388"/>
      <c r="E130" s="388"/>
      <c r="F130" s="388"/>
      <c r="G130" s="388"/>
      <c r="H130" s="388"/>
      <c r="I130" s="388"/>
      <c r="J130" s="388"/>
      <c r="K130" s="388"/>
      <c r="L130" s="388"/>
      <c r="M130" s="388"/>
      <c r="N130" s="389"/>
      <c r="O130" s="379" t="s">
        <v>72</v>
      </c>
      <c r="P130" s="380"/>
      <c r="Q130" s="380"/>
      <c r="R130" s="380"/>
      <c r="S130" s="380"/>
      <c r="T130" s="380"/>
      <c r="U130" s="38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8"/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9"/>
      <c r="O131" s="379" t="s">
        <v>72</v>
      </c>
      <c r="P131" s="380"/>
      <c r="Q131" s="380"/>
      <c r="R131" s="380"/>
      <c r="S131" s="380"/>
      <c r="T131" s="380"/>
      <c r="U131" s="38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395" t="s">
        <v>223</v>
      </c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388"/>
      <c r="P132" s="388"/>
      <c r="Q132" s="388"/>
      <c r="R132" s="388"/>
      <c r="S132" s="388"/>
      <c r="T132" s="388"/>
      <c r="U132" s="388"/>
      <c r="V132" s="388"/>
      <c r="W132" s="388"/>
      <c r="X132" s="388"/>
      <c r="Y132" s="388"/>
      <c r="Z132" s="364"/>
      <c r="AA132" s="364"/>
    </row>
    <row r="133" spans="1:54" ht="14.25" hidden="1" customHeight="1" x14ac:dyDescent="0.25">
      <c r="A133" s="390" t="s">
        <v>74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388"/>
      <c r="Y133" s="388"/>
      <c r="Z133" s="363"/>
      <c r="AA133" s="363"/>
    </row>
    <row r="134" spans="1:54" ht="27" hidden="1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78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8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78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8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78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8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78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8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78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8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idden="1" x14ac:dyDescent="0.2">
      <c r="A139" s="387"/>
      <c r="B139" s="388"/>
      <c r="C139" s="388"/>
      <c r="D139" s="388"/>
      <c r="E139" s="388"/>
      <c r="F139" s="388"/>
      <c r="G139" s="388"/>
      <c r="H139" s="388"/>
      <c r="I139" s="388"/>
      <c r="J139" s="388"/>
      <c r="K139" s="388"/>
      <c r="L139" s="388"/>
      <c r="M139" s="388"/>
      <c r="N139" s="389"/>
      <c r="O139" s="379" t="s">
        <v>72</v>
      </c>
      <c r="P139" s="380"/>
      <c r="Q139" s="380"/>
      <c r="R139" s="380"/>
      <c r="S139" s="380"/>
      <c r="T139" s="380"/>
      <c r="U139" s="381"/>
      <c r="V139" s="37" t="s">
        <v>73</v>
      </c>
      <c r="W139" s="372">
        <f>IFERROR(W134/H134,"0")+IFERROR(W135/H135,"0")+IFERROR(W136/H136,"0")+IFERROR(W137/H137,"0")+IFERROR(W138/H138,"0")</f>
        <v>0</v>
      </c>
      <c r="X139" s="372">
        <f>IFERROR(X134/H134,"0")+IFERROR(X135/H135,"0")+IFERROR(X136/H136,"0")+IFERROR(X137/H137,"0")+IFERROR(X138/H138,"0")</f>
        <v>0</v>
      </c>
      <c r="Y139" s="372">
        <f>IFERROR(IF(Y134="",0,Y134),"0")+IFERROR(IF(Y135="",0,Y135),"0")+IFERROR(IF(Y136="",0,Y136),"0")+IFERROR(IF(Y137="",0,Y137),"0")+IFERROR(IF(Y138="",0,Y138),"0")</f>
        <v>0</v>
      </c>
      <c r="Z139" s="373"/>
      <c r="AA139" s="373"/>
    </row>
    <row r="140" spans="1:54" hidden="1" x14ac:dyDescent="0.2">
      <c r="A140" s="388"/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9"/>
      <c r="O140" s="379" t="s">
        <v>72</v>
      </c>
      <c r="P140" s="380"/>
      <c r="Q140" s="380"/>
      <c r="R140" s="380"/>
      <c r="S140" s="380"/>
      <c r="T140" s="380"/>
      <c r="U140" s="381"/>
      <c r="V140" s="37" t="s">
        <v>67</v>
      </c>
      <c r="W140" s="372">
        <f>IFERROR(SUM(W134:W138),"0")</f>
        <v>0</v>
      </c>
      <c r="X140" s="372">
        <f>IFERROR(SUM(X134:X138),"0")</f>
        <v>0</v>
      </c>
      <c r="Y140" s="37"/>
      <c r="Z140" s="373"/>
      <c r="AA140" s="373"/>
    </row>
    <row r="141" spans="1:54" ht="27.75" hidden="1" customHeight="1" x14ac:dyDescent="0.2">
      <c r="A141" s="441" t="s">
        <v>233</v>
      </c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2"/>
      <c r="O141" s="442"/>
      <c r="P141" s="442"/>
      <c r="Q141" s="442"/>
      <c r="R141" s="442"/>
      <c r="S141" s="442"/>
      <c r="T141" s="442"/>
      <c r="U141" s="442"/>
      <c r="V141" s="442"/>
      <c r="W141" s="442"/>
      <c r="X141" s="442"/>
      <c r="Y141" s="442"/>
      <c r="Z141" s="48"/>
      <c r="AA141" s="48"/>
    </row>
    <row r="142" spans="1:54" ht="16.5" hidden="1" customHeight="1" x14ac:dyDescent="0.25">
      <c r="A142" s="395" t="s">
        <v>234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64"/>
      <c r="AA142" s="364"/>
    </row>
    <row r="143" spans="1:54" ht="14.25" hidden="1" customHeight="1" x14ac:dyDescent="0.25">
      <c r="A143" s="390" t="s">
        <v>110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78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8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78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8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78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8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87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9"/>
      <c r="O147" s="379" t="s">
        <v>72</v>
      </c>
      <c r="P147" s="380"/>
      <c r="Q147" s="380"/>
      <c r="R147" s="380"/>
      <c r="S147" s="380"/>
      <c r="T147" s="380"/>
      <c r="U147" s="38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8"/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9"/>
      <c r="O148" s="379" t="s">
        <v>72</v>
      </c>
      <c r="P148" s="380"/>
      <c r="Q148" s="380"/>
      <c r="R148" s="380"/>
      <c r="S148" s="380"/>
      <c r="T148" s="380"/>
      <c r="U148" s="38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395" t="s">
        <v>241</v>
      </c>
      <c r="B149" s="388"/>
      <c r="C149" s="388"/>
      <c r="D149" s="388"/>
      <c r="E149" s="388"/>
      <c r="F149" s="388"/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388"/>
      <c r="T149" s="388"/>
      <c r="U149" s="388"/>
      <c r="V149" s="388"/>
      <c r="W149" s="388"/>
      <c r="X149" s="388"/>
      <c r="Y149" s="388"/>
      <c r="Z149" s="364"/>
      <c r="AA149" s="364"/>
    </row>
    <row r="150" spans="1:54" ht="14.25" hidden="1" customHeight="1" x14ac:dyDescent="0.25">
      <c r="A150" s="390" t="s">
        <v>61</v>
      </c>
      <c r="B150" s="388"/>
      <c r="C150" s="388"/>
      <c r="D150" s="388"/>
      <c r="E150" s="388"/>
      <c r="F150" s="388"/>
      <c r="G150" s="388"/>
      <c r="H150" s="388"/>
      <c r="I150" s="388"/>
      <c r="J150" s="388"/>
      <c r="K150" s="388"/>
      <c r="L150" s="388"/>
      <c r="M150" s="388"/>
      <c r="N150" s="388"/>
      <c r="O150" s="388"/>
      <c r="P150" s="388"/>
      <c r="Q150" s="388"/>
      <c r="R150" s="388"/>
      <c r="S150" s="388"/>
      <c r="T150" s="388"/>
      <c r="U150" s="388"/>
      <c r="V150" s="388"/>
      <c r="W150" s="388"/>
      <c r="X150" s="388"/>
      <c r="Y150" s="388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78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8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78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8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78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8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78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8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78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8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78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8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78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8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78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8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78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8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hidden="1" x14ac:dyDescent="0.2">
      <c r="A160" s="387"/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9"/>
      <c r="O160" s="379" t="s">
        <v>72</v>
      </c>
      <c r="P160" s="380"/>
      <c r="Q160" s="380"/>
      <c r="R160" s="380"/>
      <c r="S160" s="380"/>
      <c r="T160" s="380"/>
      <c r="U160" s="38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hidden="1" x14ac:dyDescent="0.2">
      <c r="A161" s="388"/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9"/>
      <c r="O161" s="379" t="s">
        <v>72</v>
      </c>
      <c r="P161" s="380"/>
      <c r="Q161" s="380"/>
      <c r="R161" s="380"/>
      <c r="S161" s="380"/>
      <c r="T161" s="380"/>
      <c r="U161" s="381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hidden="1" customHeight="1" x14ac:dyDescent="0.25">
      <c r="A162" s="395" t="s">
        <v>260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64"/>
      <c r="AA162" s="364"/>
    </row>
    <row r="163" spans="1:54" ht="14.25" hidden="1" customHeight="1" x14ac:dyDescent="0.25">
      <c r="A163" s="390" t="s">
        <v>110</v>
      </c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388"/>
      <c r="P163" s="388"/>
      <c r="Q163" s="388"/>
      <c r="R163" s="388"/>
      <c r="S163" s="388"/>
      <c r="T163" s="388"/>
      <c r="U163" s="388"/>
      <c r="V163" s="388"/>
      <c r="W163" s="388"/>
      <c r="X163" s="388"/>
      <c r="Y163" s="388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78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8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78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8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87"/>
      <c r="B166" s="388"/>
      <c r="C166" s="388"/>
      <c r="D166" s="388"/>
      <c r="E166" s="388"/>
      <c r="F166" s="388"/>
      <c r="G166" s="388"/>
      <c r="H166" s="388"/>
      <c r="I166" s="388"/>
      <c r="J166" s="388"/>
      <c r="K166" s="388"/>
      <c r="L166" s="388"/>
      <c r="M166" s="388"/>
      <c r="N166" s="389"/>
      <c r="O166" s="379" t="s">
        <v>72</v>
      </c>
      <c r="P166" s="380"/>
      <c r="Q166" s="380"/>
      <c r="R166" s="380"/>
      <c r="S166" s="380"/>
      <c r="T166" s="380"/>
      <c r="U166" s="38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8"/>
      <c r="B167" s="388"/>
      <c r="C167" s="388"/>
      <c r="D167" s="388"/>
      <c r="E167" s="388"/>
      <c r="F167" s="388"/>
      <c r="G167" s="388"/>
      <c r="H167" s="388"/>
      <c r="I167" s="388"/>
      <c r="J167" s="388"/>
      <c r="K167" s="388"/>
      <c r="L167" s="388"/>
      <c r="M167" s="388"/>
      <c r="N167" s="389"/>
      <c r="O167" s="379" t="s">
        <v>72</v>
      </c>
      <c r="P167" s="380"/>
      <c r="Q167" s="380"/>
      <c r="R167" s="380"/>
      <c r="S167" s="380"/>
      <c r="T167" s="380"/>
      <c r="U167" s="38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90" t="s">
        <v>102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78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8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78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8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87"/>
      <c r="B171" s="388"/>
      <c r="C171" s="388"/>
      <c r="D171" s="388"/>
      <c r="E171" s="388"/>
      <c r="F171" s="388"/>
      <c r="G171" s="388"/>
      <c r="H171" s="388"/>
      <c r="I171" s="388"/>
      <c r="J171" s="388"/>
      <c r="K171" s="388"/>
      <c r="L171" s="388"/>
      <c r="M171" s="388"/>
      <c r="N171" s="389"/>
      <c r="O171" s="379" t="s">
        <v>72</v>
      </c>
      <c r="P171" s="380"/>
      <c r="Q171" s="380"/>
      <c r="R171" s="380"/>
      <c r="S171" s="380"/>
      <c r="T171" s="380"/>
      <c r="U171" s="38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8"/>
      <c r="B172" s="388"/>
      <c r="C172" s="388"/>
      <c r="D172" s="388"/>
      <c r="E172" s="388"/>
      <c r="F172" s="388"/>
      <c r="G172" s="388"/>
      <c r="H172" s="388"/>
      <c r="I172" s="388"/>
      <c r="J172" s="388"/>
      <c r="K172" s="388"/>
      <c r="L172" s="388"/>
      <c r="M172" s="388"/>
      <c r="N172" s="389"/>
      <c r="O172" s="379" t="s">
        <v>72</v>
      </c>
      <c r="P172" s="380"/>
      <c r="Q172" s="380"/>
      <c r="R172" s="380"/>
      <c r="S172" s="380"/>
      <c r="T172" s="380"/>
      <c r="U172" s="38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90" t="s">
        <v>61</v>
      </c>
      <c r="B173" s="388"/>
      <c r="C173" s="388"/>
      <c r="D173" s="388"/>
      <c r="E173" s="388"/>
      <c r="F173" s="388"/>
      <c r="G173" s="388"/>
      <c r="H173" s="388"/>
      <c r="I173" s="388"/>
      <c r="J173" s="388"/>
      <c r="K173" s="388"/>
      <c r="L173" s="388"/>
      <c r="M173" s="388"/>
      <c r="N173" s="388"/>
      <c r="O173" s="388"/>
      <c r="P173" s="388"/>
      <c r="Q173" s="388"/>
      <c r="R173" s="388"/>
      <c r="S173" s="388"/>
      <c r="T173" s="388"/>
      <c r="U173" s="388"/>
      <c r="V173" s="388"/>
      <c r="W173" s="388"/>
      <c r="X173" s="388"/>
      <c r="Y173" s="388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78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8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78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8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78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8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78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8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87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9"/>
      <c r="O178" s="379" t="s">
        <v>72</v>
      </c>
      <c r="P178" s="380"/>
      <c r="Q178" s="380"/>
      <c r="R178" s="380"/>
      <c r="S178" s="380"/>
      <c r="T178" s="380"/>
      <c r="U178" s="38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8"/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9"/>
      <c r="O179" s="379" t="s">
        <v>72</v>
      </c>
      <c r="P179" s="380"/>
      <c r="Q179" s="380"/>
      <c r="R179" s="380"/>
      <c r="S179" s="380"/>
      <c r="T179" s="380"/>
      <c r="U179" s="38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90" t="s">
        <v>74</v>
      </c>
      <c r="B180" s="388"/>
      <c r="C180" s="388"/>
      <c r="D180" s="388"/>
      <c r="E180" s="388"/>
      <c r="F180" s="388"/>
      <c r="G180" s="388"/>
      <c r="H180" s="388"/>
      <c r="I180" s="388"/>
      <c r="J180" s="388"/>
      <c r="K180" s="388"/>
      <c r="L180" s="388"/>
      <c r="M180" s="388"/>
      <c r="N180" s="388"/>
      <c r="O180" s="388"/>
      <c r="P180" s="388"/>
      <c r="Q180" s="388"/>
      <c r="R180" s="388"/>
      <c r="S180" s="388"/>
      <c r="T180" s="388"/>
      <c r="U180" s="388"/>
      <c r="V180" s="388"/>
      <c r="W180" s="388"/>
      <c r="X180" s="388"/>
      <c r="Y180" s="388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78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8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78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8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78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8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78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8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78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8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78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8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78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8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78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8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78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8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78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8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78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8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78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8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78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8"/>
      <c r="T193" s="34"/>
      <c r="U193" s="34"/>
      <c r="V193" s="35" t="s">
        <v>67</v>
      </c>
      <c r="W193" s="370">
        <v>4.8000000000000007</v>
      </c>
      <c r="X193" s="371">
        <f t="shared" si="9"/>
        <v>4.8</v>
      </c>
      <c r="Y193" s="36">
        <f t="shared" si="10"/>
        <v>1.506E-2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78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8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78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8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78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3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8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78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8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87"/>
      <c r="B198" s="388"/>
      <c r="C198" s="388"/>
      <c r="D198" s="388"/>
      <c r="E198" s="388"/>
      <c r="F198" s="388"/>
      <c r="G198" s="388"/>
      <c r="H198" s="388"/>
      <c r="I198" s="388"/>
      <c r="J198" s="388"/>
      <c r="K198" s="388"/>
      <c r="L198" s="388"/>
      <c r="M198" s="388"/>
      <c r="N198" s="389"/>
      <c r="O198" s="379" t="s">
        <v>72</v>
      </c>
      <c r="P198" s="380"/>
      <c r="Q198" s="380"/>
      <c r="R198" s="380"/>
      <c r="S198" s="380"/>
      <c r="T198" s="380"/>
      <c r="U198" s="38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2.0000000000000004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1.506E-2</v>
      </c>
      <c r="Z198" s="373"/>
      <c r="AA198" s="373"/>
    </row>
    <row r="199" spans="1:54" x14ac:dyDescent="0.2">
      <c r="A199" s="388"/>
      <c r="B199" s="388"/>
      <c r="C199" s="388"/>
      <c r="D199" s="388"/>
      <c r="E199" s="388"/>
      <c r="F199" s="388"/>
      <c r="G199" s="388"/>
      <c r="H199" s="388"/>
      <c r="I199" s="388"/>
      <c r="J199" s="388"/>
      <c r="K199" s="388"/>
      <c r="L199" s="388"/>
      <c r="M199" s="388"/>
      <c r="N199" s="389"/>
      <c r="O199" s="379" t="s">
        <v>72</v>
      </c>
      <c r="P199" s="380"/>
      <c r="Q199" s="380"/>
      <c r="R199" s="380"/>
      <c r="S199" s="380"/>
      <c r="T199" s="380"/>
      <c r="U199" s="381"/>
      <c r="V199" s="37" t="s">
        <v>67</v>
      </c>
      <c r="W199" s="372">
        <f>IFERROR(SUM(W181:W197),"0")</f>
        <v>4.8000000000000007</v>
      </c>
      <c r="X199" s="372">
        <f>IFERROR(SUM(X181:X197),"0")</f>
        <v>4.8</v>
      </c>
      <c r="Y199" s="37"/>
      <c r="Z199" s="373"/>
      <c r="AA199" s="373"/>
    </row>
    <row r="200" spans="1:54" ht="14.25" hidden="1" customHeight="1" x14ac:dyDescent="0.25">
      <c r="A200" s="390" t="s">
        <v>210</v>
      </c>
      <c r="B200" s="388"/>
      <c r="C200" s="388"/>
      <c r="D200" s="388"/>
      <c r="E200" s="388"/>
      <c r="F200" s="388"/>
      <c r="G200" s="388"/>
      <c r="H200" s="388"/>
      <c r="I200" s="388"/>
      <c r="J200" s="388"/>
      <c r="K200" s="388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388"/>
      <c r="X200" s="388"/>
      <c r="Y200" s="388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78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8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78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8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78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8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78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8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87"/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9"/>
      <c r="O205" s="379" t="s">
        <v>72</v>
      </c>
      <c r="P205" s="380"/>
      <c r="Q205" s="380"/>
      <c r="R205" s="380"/>
      <c r="S205" s="380"/>
      <c r="T205" s="380"/>
      <c r="U205" s="38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8"/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9"/>
      <c r="O206" s="379" t="s">
        <v>72</v>
      </c>
      <c r="P206" s="380"/>
      <c r="Q206" s="380"/>
      <c r="R206" s="380"/>
      <c r="S206" s="380"/>
      <c r="T206" s="380"/>
      <c r="U206" s="38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395" t="s">
        <v>319</v>
      </c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388"/>
      <c r="P207" s="388"/>
      <c r="Q207" s="388"/>
      <c r="R207" s="388"/>
      <c r="S207" s="388"/>
      <c r="T207" s="388"/>
      <c r="U207" s="388"/>
      <c r="V207" s="388"/>
      <c r="W207" s="388"/>
      <c r="X207" s="388"/>
      <c r="Y207" s="388"/>
      <c r="Z207" s="364"/>
      <c r="AA207" s="364"/>
    </row>
    <row r="208" spans="1:54" ht="14.25" hidden="1" customHeight="1" x14ac:dyDescent="0.25">
      <c r="A208" s="390" t="s">
        <v>110</v>
      </c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388"/>
      <c r="P208" s="388"/>
      <c r="Q208" s="388"/>
      <c r="R208" s="388"/>
      <c r="S208" s="388"/>
      <c r="T208" s="388"/>
      <c r="U208" s="388"/>
      <c r="V208" s="388"/>
      <c r="W208" s="388"/>
      <c r="X208" s="388"/>
      <c r="Y208" s="388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78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8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78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8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78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8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78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8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78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8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78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0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8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87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8"/>
      <c r="N215" s="389"/>
      <c r="O215" s="379" t="s">
        <v>72</v>
      </c>
      <c r="P215" s="380"/>
      <c r="Q215" s="380"/>
      <c r="R215" s="380"/>
      <c r="S215" s="380"/>
      <c r="T215" s="380"/>
      <c r="U215" s="38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8"/>
      <c r="B216" s="388"/>
      <c r="C216" s="388"/>
      <c r="D216" s="388"/>
      <c r="E216" s="388"/>
      <c r="F216" s="388"/>
      <c r="G216" s="388"/>
      <c r="H216" s="388"/>
      <c r="I216" s="388"/>
      <c r="J216" s="388"/>
      <c r="K216" s="388"/>
      <c r="L216" s="388"/>
      <c r="M216" s="388"/>
      <c r="N216" s="389"/>
      <c r="O216" s="379" t="s">
        <v>72</v>
      </c>
      <c r="P216" s="380"/>
      <c r="Q216" s="380"/>
      <c r="R216" s="380"/>
      <c r="S216" s="380"/>
      <c r="T216" s="380"/>
      <c r="U216" s="38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90" t="s">
        <v>61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63"/>
      <c r="AA217" s="363"/>
    </row>
    <row r="218" spans="1:54" ht="27" hidden="1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78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8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78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8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idden="1" x14ac:dyDescent="0.2">
      <c r="A220" s="387"/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9"/>
      <c r="O220" s="379" t="s">
        <v>72</v>
      </c>
      <c r="P220" s="380"/>
      <c r="Q220" s="380"/>
      <c r="R220" s="380"/>
      <c r="S220" s="380"/>
      <c r="T220" s="380"/>
      <c r="U220" s="381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hidden="1" x14ac:dyDescent="0.2">
      <c r="A221" s="388"/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9"/>
      <c r="O221" s="379" t="s">
        <v>72</v>
      </c>
      <c r="P221" s="380"/>
      <c r="Q221" s="380"/>
      <c r="R221" s="380"/>
      <c r="S221" s="380"/>
      <c r="T221" s="380"/>
      <c r="U221" s="381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hidden="1" customHeight="1" x14ac:dyDescent="0.25">
      <c r="A222" s="395" t="s">
        <v>336</v>
      </c>
      <c r="B222" s="388"/>
      <c r="C222" s="388"/>
      <c r="D222" s="388"/>
      <c r="E222" s="388"/>
      <c r="F222" s="388"/>
      <c r="G222" s="388"/>
      <c r="H222" s="388"/>
      <c r="I222" s="388"/>
      <c r="J222" s="388"/>
      <c r="K222" s="388"/>
      <c r="L222" s="388"/>
      <c r="M222" s="388"/>
      <c r="N222" s="388"/>
      <c r="O222" s="388"/>
      <c r="P222" s="388"/>
      <c r="Q222" s="388"/>
      <c r="R222" s="388"/>
      <c r="S222" s="388"/>
      <c r="T222" s="388"/>
      <c r="U222" s="388"/>
      <c r="V222" s="388"/>
      <c r="W222" s="388"/>
      <c r="X222" s="388"/>
      <c r="Y222" s="388"/>
      <c r="Z222" s="364"/>
      <c r="AA222" s="364"/>
    </row>
    <row r="223" spans="1:54" ht="14.25" hidden="1" customHeight="1" x14ac:dyDescent="0.25">
      <c r="A223" s="390" t="s">
        <v>110</v>
      </c>
      <c r="B223" s="388"/>
      <c r="C223" s="388"/>
      <c r="D223" s="388"/>
      <c r="E223" s="388"/>
      <c r="F223" s="388"/>
      <c r="G223" s="388"/>
      <c r="H223" s="388"/>
      <c r="I223" s="388"/>
      <c r="J223" s="388"/>
      <c r="K223" s="388"/>
      <c r="L223" s="388"/>
      <c r="M223" s="388"/>
      <c r="N223" s="388"/>
      <c r="O223" s="388"/>
      <c r="P223" s="388"/>
      <c r="Q223" s="388"/>
      <c r="R223" s="388"/>
      <c r="S223" s="388"/>
      <c r="T223" s="388"/>
      <c r="U223" s="388"/>
      <c r="V223" s="388"/>
      <c r="W223" s="388"/>
      <c r="X223" s="388"/>
      <c r="Y223" s="388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78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8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78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8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78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8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78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8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78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8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78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8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87"/>
      <c r="B230" s="388"/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389"/>
      <c r="O230" s="379" t="s">
        <v>72</v>
      </c>
      <c r="P230" s="380"/>
      <c r="Q230" s="380"/>
      <c r="R230" s="380"/>
      <c r="S230" s="380"/>
      <c r="T230" s="380"/>
      <c r="U230" s="38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8"/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9"/>
      <c r="O231" s="379" t="s">
        <v>72</v>
      </c>
      <c r="P231" s="380"/>
      <c r="Q231" s="380"/>
      <c r="R231" s="380"/>
      <c r="S231" s="380"/>
      <c r="T231" s="380"/>
      <c r="U231" s="38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395" t="s">
        <v>349</v>
      </c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388"/>
      <c r="P232" s="388"/>
      <c r="Q232" s="388"/>
      <c r="R232" s="388"/>
      <c r="S232" s="388"/>
      <c r="T232" s="388"/>
      <c r="U232" s="388"/>
      <c r="V232" s="388"/>
      <c r="W232" s="388"/>
      <c r="X232" s="388"/>
      <c r="Y232" s="388"/>
      <c r="Z232" s="364"/>
      <c r="AA232" s="364"/>
    </row>
    <row r="233" spans="1:54" ht="14.25" hidden="1" customHeight="1" x14ac:dyDescent="0.25">
      <c r="A233" s="390" t="s">
        <v>110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78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8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78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8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78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8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78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8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78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8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78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8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78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8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78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8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78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8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78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8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78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8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78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8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78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8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78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8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87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8"/>
      <c r="N248" s="389"/>
      <c r="O248" s="379" t="s">
        <v>72</v>
      </c>
      <c r="P248" s="380"/>
      <c r="Q248" s="380"/>
      <c r="R248" s="380"/>
      <c r="S248" s="380"/>
      <c r="T248" s="380"/>
      <c r="U248" s="38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9"/>
      <c r="O249" s="379" t="s">
        <v>72</v>
      </c>
      <c r="P249" s="380"/>
      <c r="Q249" s="380"/>
      <c r="R249" s="380"/>
      <c r="S249" s="380"/>
      <c r="T249" s="380"/>
      <c r="U249" s="38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90" t="s">
        <v>102</v>
      </c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  <c r="X250" s="388"/>
      <c r="Y250" s="388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78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4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8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87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9"/>
      <c r="O252" s="379" t="s">
        <v>72</v>
      </c>
      <c r="P252" s="380"/>
      <c r="Q252" s="380"/>
      <c r="R252" s="380"/>
      <c r="S252" s="380"/>
      <c r="T252" s="380"/>
      <c r="U252" s="38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9"/>
      <c r="O253" s="379" t="s">
        <v>72</v>
      </c>
      <c r="P253" s="380"/>
      <c r="Q253" s="380"/>
      <c r="R253" s="380"/>
      <c r="S253" s="380"/>
      <c r="T253" s="380"/>
      <c r="U253" s="38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90" t="s">
        <v>61</v>
      </c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8"/>
      <c r="N254" s="388"/>
      <c r="O254" s="388"/>
      <c r="P254" s="388"/>
      <c r="Q254" s="388"/>
      <c r="R254" s="388"/>
      <c r="S254" s="388"/>
      <c r="T254" s="388"/>
      <c r="U254" s="388"/>
      <c r="V254" s="388"/>
      <c r="W254" s="388"/>
      <c r="X254" s="388"/>
      <c r="Y254" s="388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78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8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78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8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78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8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78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8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87"/>
      <c r="B259" s="388"/>
      <c r="C259" s="388"/>
      <c r="D259" s="388"/>
      <c r="E259" s="388"/>
      <c r="F259" s="388"/>
      <c r="G259" s="388"/>
      <c r="H259" s="388"/>
      <c r="I259" s="388"/>
      <c r="J259" s="388"/>
      <c r="K259" s="388"/>
      <c r="L259" s="388"/>
      <c r="M259" s="388"/>
      <c r="N259" s="389"/>
      <c r="O259" s="379" t="s">
        <v>72</v>
      </c>
      <c r="P259" s="380"/>
      <c r="Q259" s="380"/>
      <c r="R259" s="380"/>
      <c r="S259" s="380"/>
      <c r="T259" s="380"/>
      <c r="U259" s="381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hidden="1" x14ac:dyDescent="0.2">
      <c r="A260" s="388"/>
      <c r="B260" s="388"/>
      <c r="C260" s="388"/>
      <c r="D260" s="388"/>
      <c r="E260" s="388"/>
      <c r="F260" s="388"/>
      <c r="G260" s="388"/>
      <c r="H260" s="388"/>
      <c r="I260" s="388"/>
      <c r="J260" s="388"/>
      <c r="K260" s="388"/>
      <c r="L260" s="388"/>
      <c r="M260" s="388"/>
      <c r="N260" s="389"/>
      <c r="O260" s="379" t="s">
        <v>72</v>
      </c>
      <c r="P260" s="380"/>
      <c r="Q260" s="380"/>
      <c r="R260" s="380"/>
      <c r="S260" s="380"/>
      <c r="T260" s="380"/>
      <c r="U260" s="381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hidden="1" customHeight="1" x14ac:dyDescent="0.25">
      <c r="A261" s="390" t="s">
        <v>74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78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8"/>
      <c r="T262" s="34"/>
      <c r="U262" s="34"/>
      <c r="V262" s="35" t="s">
        <v>67</v>
      </c>
      <c r="W262" s="370">
        <v>1500</v>
      </c>
      <c r="X262" s="371">
        <f t="shared" ref="X262:X270" si="15">IFERROR(IF(W262="",0,CEILING((W262/$H262),1)*$H262),"")</f>
        <v>1505.3999999999999</v>
      </c>
      <c r="Y262" s="36">
        <f>IFERROR(IF(X262=0,"",ROUNDUP(X262/H262,0)*0.02175),"")</f>
        <v>4.1977500000000001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78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8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78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8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78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8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78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8"/>
      <c r="T266" s="34"/>
      <c r="U266" s="34"/>
      <c r="V266" s="35" t="s">
        <v>67</v>
      </c>
      <c r="W266" s="370">
        <v>7.1999999999999993</v>
      </c>
      <c r="X266" s="371">
        <f t="shared" si="15"/>
        <v>7.2</v>
      </c>
      <c r="Y266" s="36">
        <f>IFERROR(IF(X266=0,"",ROUNDUP(X266/H266,0)*0.00937),"")</f>
        <v>1.874E-2</v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78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8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78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8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78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8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78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8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87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8"/>
      <c r="N271" s="389"/>
      <c r="O271" s="379" t="s">
        <v>72</v>
      </c>
      <c r="P271" s="380"/>
      <c r="Q271" s="380"/>
      <c r="R271" s="380"/>
      <c r="S271" s="380"/>
      <c r="T271" s="380"/>
      <c r="U271" s="38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194.30769230769232</v>
      </c>
      <c r="X271" s="372">
        <f>IFERROR(X262/H262,"0")+IFERROR(X263/H263,"0")+IFERROR(X264/H264,"0")+IFERROR(X265/H265,"0")+IFERROR(X266/H266,"0")+IFERROR(X267/H267,"0")+IFERROR(X268/H268,"0")+IFERROR(X269/H269,"0")+IFERROR(X270/H270,"0")</f>
        <v>195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4.2164900000000003</v>
      </c>
      <c r="Z271" s="373"/>
      <c r="AA271" s="373"/>
    </row>
    <row r="272" spans="1:54" x14ac:dyDescent="0.2">
      <c r="A272" s="388"/>
      <c r="B272" s="388"/>
      <c r="C272" s="388"/>
      <c r="D272" s="388"/>
      <c r="E272" s="388"/>
      <c r="F272" s="388"/>
      <c r="G272" s="388"/>
      <c r="H272" s="388"/>
      <c r="I272" s="388"/>
      <c r="J272" s="388"/>
      <c r="K272" s="388"/>
      <c r="L272" s="388"/>
      <c r="M272" s="388"/>
      <c r="N272" s="389"/>
      <c r="O272" s="379" t="s">
        <v>72</v>
      </c>
      <c r="P272" s="380"/>
      <c r="Q272" s="380"/>
      <c r="R272" s="380"/>
      <c r="S272" s="380"/>
      <c r="T272" s="380"/>
      <c r="U272" s="381"/>
      <c r="V272" s="37" t="s">
        <v>67</v>
      </c>
      <c r="W272" s="372">
        <f>IFERROR(SUM(W262:W270),"0")</f>
        <v>1507.2</v>
      </c>
      <c r="X272" s="372">
        <f>IFERROR(SUM(X262:X270),"0")</f>
        <v>1512.6</v>
      </c>
      <c r="Y272" s="37"/>
      <c r="Z272" s="373"/>
      <c r="AA272" s="373"/>
    </row>
    <row r="273" spans="1:54" ht="14.25" hidden="1" customHeight="1" x14ac:dyDescent="0.25">
      <c r="A273" s="390" t="s">
        <v>210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78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8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78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4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8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78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8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87"/>
      <c r="B277" s="388"/>
      <c r="C277" s="388"/>
      <c r="D277" s="388"/>
      <c r="E277" s="388"/>
      <c r="F277" s="388"/>
      <c r="G277" s="388"/>
      <c r="H277" s="388"/>
      <c r="I277" s="388"/>
      <c r="J277" s="388"/>
      <c r="K277" s="388"/>
      <c r="L277" s="388"/>
      <c r="M277" s="388"/>
      <c r="N277" s="389"/>
      <c r="O277" s="379" t="s">
        <v>72</v>
      </c>
      <c r="P277" s="380"/>
      <c r="Q277" s="380"/>
      <c r="R277" s="380"/>
      <c r="S277" s="380"/>
      <c r="T277" s="380"/>
      <c r="U277" s="381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hidden="1" x14ac:dyDescent="0.2">
      <c r="A278" s="388"/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9"/>
      <c r="O278" s="379" t="s">
        <v>72</v>
      </c>
      <c r="P278" s="380"/>
      <c r="Q278" s="380"/>
      <c r="R278" s="380"/>
      <c r="S278" s="380"/>
      <c r="T278" s="380"/>
      <c r="U278" s="381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hidden="1" customHeight="1" x14ac:dyDescent="0.25">
      <c r="A279" s="390" t="s">
        <v>88</v>
      </c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388"/>
      <c r="P279" s="388"/>
      <c r="Q279" s="388"/>
      <c r="R279" s="388"/>
      <c r="S279" s="388"/>
      <c r="T279" s="388"/>
      <c r="U279" s="388"/>
      <c r="V279" s="388"/>
      <c r="W279" s="388"/>
      <c r="X279" s="388"/>
      <c r="Y279" s="388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78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38" t="s">
        <v>413</v>
      </c>
      <c r="P280" s="377"/>
      <c r="Q280" s="377"/>
      <c r="R280" s="377"/>
      <c r="S280" s="378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78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73" t="s">
        <v>416</v>
      </c>
      <c r="P281" s="377"/>
      <c r="Q281" s="377"/>
      <c r="R281" s="377"/>
      <c r="S281" s="378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78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8"/>
      <c r="T282" s="34"/>
      <c r="U282" s="34"/>
      <c r="V282" s="35" t="s">
        <v>67</v>
      </c>
      <c r="W282" s="370">
        <v>5.1000000000000014</v>
      </c>
      <c r="X282" s="371">
        <f>IFERROR(IF(W282="",0,CEILING((W282/$H282),1)*$H282),"")</f>
        <v>5.0999999999999996</v>
      </c>
      <c r="Y282" s="36">
        <f>IFERROR(IF(X282=0,"",ROUNDUP(X282/H282,0)*0.00753),"")</f>
        <v>1.506E-2</v>
      </c>
      <c r="Z282" s="56"/>
      <c r="AA282" s="57"/>
      <c r="AE282" s="58"/>
      <c r="BB282" s="229" t="s">
        <v>1</v>
      </c>
    </row>
    <row r="283" spans="1:54" x14ac:dyDescent="0.2">
      <c r="A283" s="387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8"/>
      <c r="N283" s="389"/>
      <c r="O283" s="379" t="s">
        <v>72</v>
      </c>
      <c r="P283" s="380"/>
      <c r="Q283" s="380"/>
      <c r="R283" s="380"/>
      <c r="S283" s="380"/>
      <c r="T283" s="380"/>
      <c r="U283" s="381"/>
      <c r="V283" s="37" t="s">
        <v>73</v>
      </c>
      <c r="W283" s="372">
        <f>IFERROR(W280/H280,"0")+IFERROR(W281/H281,"0")+IFERROR(W282/H282,"0")</f>
        <v>2.0000000000000009</v>
      </c>
      <c r="X283" s="372">
        <f>IFERROR(X280/H280,"0")+IFERROR(X281/H281,"0")+IFERROR(X282/H282,"0")</f>
        <v>2</v>
      </c>
      <c r="Y283" s="372">
        <f>IFERROR(IF(Y280="",0,Y280),"0")+IFERROR(IF(Y281="",0,Y281),"0")+IFERROR(IF(Y282="",0,Y282),"0")</f>
        <v>1.506E-2</v>
      </c>
      <c r="Z283" s="373"/>
      <c r="AA283" s="373"/>
    </row>
    <row r="284" spans="1:54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8"/>
      <c r="N284" s="389"/>
      <c r="O284" s="379" t="s">
        <v>72</v>
      </c>
      <c r="P284" s="380"/>
      <c r="Q284" s="380"/>
      <c r="R284" s="380"/>
      <c r="S284" s="380"/>
      <c r="T284" s="380"/>
      <c r="U284" s="381"/>
      <c r="V284" s="37" t="s">
        <v>67</v>
      </c>
      <c r="W284" s="372">
        <f>IFERROR(SUM(W280:W282),"0")</f>
        <v>5.1000000000000014</v>
      </c>
      <c r="X284" s="372">
        <f>IFERROR(SUM(X280:X282),"0")</f>
        <v>5.0999999999999996</v>
      </c>
      <c r="Y284" s="37"/>
      <c r="Z284" s="373"/>
      <c r="AA284" s="373"/>
    </row>
    <row r="285" spans="1:54" ht="14.25" hidden="1" customHeight="1" x14ac:dyDescent="0.25">
      <c r="A285" s="390" t="s">
        <v>419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86">
        <v>4680115881822</v>
      </c>
      <c r="E286" s="378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8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86">
        <v>4680115880016</v>
      </c>
      <c r="E287" s="378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8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87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9"/>
      <c r="O288" s="379" t="s">
        <v>72</v>
      </c>
      <c r="P288" s="380"/>
      <c r="Q288" s="380"/>
      <c r="R288" s="380"/>
      <c r="S288" s="380"/>
      <c r="T288" s="380"/>
      <c r="U288" s="38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8"/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9"/>
      <c r="O289" s="379" t="s">
        <v>72</v>
      </c>
      <c r="P289" s="380"/>
      <c r="Q289" s="380"/>
      <c r="R289" s="380"/>
      <c r="S289" s="380"/>
      <c r="T289" s="380"/>
      <c r="U289" s="38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395" t="s">
        <v>426</v>
      </c>
      <c r="B290" s="388"/>
      <c r="C290" s="388"/>
      <c r="D290" s="388"/>
      <c r="E290" s="388"/>
      <c r="F290" s="388"/>
      <c r="G290" s="388"/>
      <c r="H290" s="388"/>
      <c r="I290" s="388"/>
      <c r="J290" s="388"/>
      <c r="K290" s="388"/>
      <c r="L290" s="388"/>
      <c r="M290" s="388"/>
      <c r="N290" s="388"/>
      <c r="O290" s="388"/>
      <c r="P290" s="388"/>
      <c r="Q290" s="388"/>
      <c r="R290" s="388"/>
      <c r="S290" s="388"/>
      <c r="T290" s="388"/>
      <c r="U290" s="388"/>
      <c r="V290" s="388"/>
      <c r="W290" s="388"/>
      <c r="X290" s="388"/>
      <c r="Y290" s="388"/>
      <c r="Z290" s="364"/>
      <c r="AA290" s="364"/>
    </row>
    <row r="291" spans="1:54" ht="14.25" hidden="1" customHeight="1" x14ac:dyDescent="0.25">
      <c r="A291" s="390" t="s">
        <v>110</v>
      </c>
      <c r="B291" s="388"/>
      <c r="C291" s="388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  <c r="N291" s="388"/>
      <c r="O291" s="388"/>
      <c r="P291" s="388"/>
      <c r="Q291" s="388"/>
      <c r="R291" s="388"/>
      <c r="S291" s="388"/>
      <c r="T291" s="388"/>
      <c r="U291" s="388"/>
      <c r="V291" s="388"/>
      <c r="W291" s="388"/>
      <c r="X291" s="388"/>
      <c r="Y291" s="388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86">
        <v>4607091387421</v>
      </c>
      <c r="E292" s="378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6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8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86">
        <v>4607091387421</v>
      </c>
      <c r="E293" s="378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7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8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86">
        <v>4607091387452</v>
      </c>
      <c r="E294" s="378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44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8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86">
        <v>4607091387452</v>
      </c>
      <c r="E295" s="378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8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86">
        <v>4607091385984</v>
      </c>
      <c r="E296" s="378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8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86">
        <v>4607091387438</v>
      </c>
      <c r="E297" s="378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8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86">
        <v>4607091387469</v>
      </c>
      <c r="E298" s="378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5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8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87"/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9"/>
      <c r="O299" s="379" t="s">
        <v>72</v>
      </c>
      <c r="P299" s="380"/>
      <c r="Q299" s="380"/>
      <c r="R299" s="380"/>
      <c r="S299" s="380"/>
      <c r="T299" s="380"/>
      <c r="U299" s="38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9"/>
      <c r="O300" s="379" t="s">
        <v>72</v>
      </c>
      <c r="P300" s="380"/>
      <c r="Q300" s="380"/>
      <c r="R300" s="380"/>
      <c r="S300" s="380"/>
      <c r="T300" s="380"/>
      <c r="U300" s="38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90" t="s">
        <v>61</v>
      </c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388"/>
      <c r="V301" s="388"/>
      <c r="W301" s="388"/>
      <c r="X301" s="388"/>
      <c r="Y301" s="388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86">
        <v>4607091387292</v>
      </c>
      <c r="E302" s="378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6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8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86">
        <v>4607091387315</v>
      </c>
      <c r="E303" s="378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4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8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87"/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9"/>
      <c r="O304" s="379" t="s">
        <v>72</v>
      </c>
      <c r="P304" s="380"/>
      <c r="Q304" s="380"/>
      <c r="R304" s="380"/>
      <c r="S304" s="380"/>
      <c r="T304" s="380"/>
      <c r="U304" s="38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9"/>
      <c r="O305" s="379" t="s">
        <v>72</v>
      </c>
      <c r="P305" s="380"/>
      <c r="Q305" s="380"/>
      <c r="R305" s="380"/>
      <c r="S305" s="380"/>
      <c r="T305" s="380"/>
      <c r="U305" s="38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395" t="s">
        <v>443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388"/>
      <c r="Z306" s="364"/>
      <c r="AA306" s="364"/>
    </row>
    <row r="307" spans="1:54" ht="14.25" hidden="1" customHeight="1" x14ac:dyDescent="0.25">
      <c r="A307" s="390" t="s">
        <v>61</v>
      </c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8"/>
      <c r="O307" s="388"/>
      <c r="P307" s="388"/>
      <c r="Q307" s="388"/>
      <c r="R307" s="388"/>
      <c r="S307" s="388"/>
      <c r="T307" s="388"/>
      <c r="U307" s="388"/>
      <c r="V307" s="388"/>
      <c r="W307" s="388"/>
      <c r="X307" s="388"/>
      <c r="Y307" s="388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86">
        <v>4607091383836</v>
      </c>
      <c r="E308" s="378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8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87"/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9"/>
      <c r="O309" s="379" t="s">
        <v>72</v>
      </c>
      <c r="P309" s="380"/>
      <c r="Q309" s="380"/>
      <c r="R309" s="380"/>
      <c r="S309" s="380"/>
      <c r="T309" s="380"/>
      <c r="U309" s="38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9"/>
      <c r="O310" s="379" t="s">
        <v>72</v>
      </c>
      <c r="P310" s="380"/>
      <c r="Q310" s="380"/>
      <c r="R310" s="380"/>
      <c r="S310" s="380"/>
      <c r="T310" s="380"/>
      <c r="U310" s="38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90" t="s">
        <v>74</v>
      </c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388"/>
      <c r="P311" s="388"/>
      <c r="Q311" s="388"/>
      <c r="R311" s="388"/>
      <c r="S311" s="388"/>
      <c r="T311" s="388"/>
      <c r="U311" s="388"/>
      <c r="V311" s="388"/>
      <c r="W311" s="388"/>
      <c r="X311" s="388"/>
      <c r="Y311" s="388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86">
        <v>4607091387919</v>
      </c>
      <c r="E312" s="378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8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hidden="1" customHeight="1" x14ac:dyDescent="0.25">
      <c r="A313" s="54" t="s">
        <v>448</v>
      </c>
      <c r="B313" s="54" t="s">
        <v>449</v>
      </c>
      <c r="C313" s="31">
        <v>4301051461</v>
      </c>
      <c r="D313" s="386">
        <v>4680115883604</v>
      </c>
      <c r="E313" s="378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4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8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hidden="1" customHeight="1" x14ac:dyDescent="0.25">
      <c r="A314" s="54" t="s">
        <v>450</v>
      </c>
      <c r="B314" s="54" t="s">
        <v>451</v>
      </c>
      <c r="C314" s="31">
        <v>4301051485</v>
      </c>
      <c r="D314" s="386">
        <v>4680115883567</v>
      </c>
      <c r="E314" s="378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8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hidden="1" x14ac:dyDescent="0.2">
      <c r="A315" s="387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9"/>
      <c r="O315" s="379" t="s">
        <v>72</v>
      </c>
      <c r="P315" s="380"/>
      <c r="Q315" s="380"/>
      <c r="R315" s="380"/>
      <c r="S315" s="380"/>
      <c r="T315" s="380"/>
      <c r="U315" s="381"/>
      <c r="V315" s="37" t="s">
        <v>73</v>
      </c>
      <c r="W315" s="372">
        <f>IFERROR(W312/H312,"0")+IFERROR(W313/H313,"0")+IFERROR(W314/H314,"0")</f>
        <v>0</v>
      </c>
      <c r="X315" s="372">
        <f>IFERROR(X312/H312,"0")+IFERROR(X313/H313,"0")+IFERROR(X314/H314,"0")</f>
        <v>0</v>
      </c>
      <c r="Y315" s="372">
        <f>IFERROR(IF(Y312="",0,Y312),"0")+IFERROR(IF(Y313="",0,Y313),"0")+IFERROR(IF(Y314="",0,Y314),"0")</f>
        <v>0</v>
      </c>
      <c r="Z315" s="373"/>
      <c r="AA315" s="373"/>
    </row>
    <row r="316" spans="1:54" hidden="1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8"/>
      <c r="N316" s="389"/>
      <c r="O316" s="379" t="s">
        <v>72</v>
      </c>
      <c r="P316" s="380"/>
      <c r="Q316" s="380"/>
      <c r="R316" s="380"/>
      <c r="S316" s="380"/>
      <c r="T316" s="380"/>
      <c r="U316" s="381"/>
      <c r="V316" s="37" t="s">
        <v>67</v>
      </c>
      <c r="W316" s="372">
        <f>IFERROR(SUM(W312:W314),"0")</f>
        <v>0</v>
      </c>
      <c r="X316" s="372">
        <f>IFERROR(SUM(X312:X314),"0")</f>
        <v>0</v>
      </c>
      <c r="Y316" s="37"/>
      <c r="Z316" s="373"/>
      <c r="AA316" s="373"/>
    </row>
    <row r="317" spans="1:54" ht="14.25" hidden="1" customHeight="1" x14ac:dyDescent="0.25">
      <c r="A317" s="390" t="s">
        <v>210</v>
      </c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8"/>
      <c r="O317" s="388"/>
      <c r="P317" s="388"/>
      <c r="Q317" s="388"/>
      <c r="R317" s="388"/>
      <c r="S317" s="388"/>
      <c r="T317" s="388"/>
      <c r="U317" s="388"/>
      <c r="V317" s="388"/>
      <c r="W317" s="388"/>
      <c r="X317" s="388"/>
      <c r="Y317" s="388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86">
        <v>4607091388831</v>
      </c>
      <c r="E318" s="378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6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8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87"/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9"/>
      <c r="O319" s="379" t="s">
        <v>72</v>
      </c>
      <c r="P319" s="380"/>
      <c r="Q319" s="380"/>
      <c r="R319" s="380"/>
      <c r="S319" s="380"/>
      <c r="T319" s="380"/>
      <c r="U319" s="38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8"/>
      <c r="B320" s="388"/>
      <c r="C320" s="388"/>
      <c r="D320" s="388"/>
      <c r="E320" s="388"/>
      <c r="F320" s="388"/>
      <c r="G320" s="388"/>
      <c r="H320" s="388"/>
      <c r="I320" s="388"/>
      <c r="J320" s="388"/>
      <c r="K320" s="388"/>
      <c r="L320" s="388"/>
      <c r="M320" s="388"/>
      <c r="N320" s="389"/>
      <c r="O320" s="379" t="s">
        <v>72</v>
      </c>
      <c r="P320" s="380"/>
      <c r="Q320" s="380"/>
      <c r="R320" s="380"/>
      <c r="S320" s="380"/>
      <c r="T320" s="380"/>
      <c r="U320" s="38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90" t="s">
        <v>88</v>
      </c>
      <c r="B321" s="388"/>
      <c r="C321" s="388"/>
      <c r="D321" s="388"/>
      <c r="E321" s="388"/>
      <c r="F321" s="388"/>
      <c r="G321" s="388"/>
      <c r="H321" s="388"/>
      <c r="I321" s="388"/>
      <c r="J321" s="388"/>
      <c r="K321" s="388"/>
      <c r="L321" s="388"/>
      <c r="M321" s="388"/>
      <c r="N321" s="388"/>
      <c r="O321" s="388"/>
      <c r="P321" s="388"/>
      <c r="Q321" s="388"/>
      <c r="R321" s="388"/>
      <c r="S321" s="388"/>
      <c r="T321" s="388"/>
      <c r="U321" s="388"/>
      <c r="V321" s="388"/>
      <c r="W321" s="388"/>
      <c r="X321" s="388"/>
      <c r="Y321" s="388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86">
        <v>4607091383102</v>
      </c>
      <c r="E322" s="378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6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8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87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9"/>
      <c r="O323" s="379" t="s">
        <v>72</v>
      </c>
      <c r="P323" s="380"/>
      <c r="Q323" s="380"/>
      <c r="R323" s="380"/>
      <c r="S323" s="380"/>
      <c r="T323" s="380"/>
      <c r="U323" s="38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9"/>
      <c r="O324" s="379" t="s">
        <v>72</v>
      </c>
      <c r="P324" s="380"/>
      <c r="Q324" s="380"/>
      <c r="R324" s="380"/>
      <c r="S324" s="380"/>
      <c r="T324" s="380"/>
      <c r="U324" s="38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441" t="s">
        <v>456</v>
      </c>
      <c r="B325" s="442"/>
      <c r="C325" s="442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2"/>
      <c r="O325" s="442"/>
      <c r="P325" s="442"/>
      <c r="Q325" s="442"/>
      <c r="R325" s="442"/>
      <c r="S325" s="442"/>
      <c r="T325" s="442"/>
      <c r="U325" s="442"/>
      <c r="V325" s="442"/>
      <c r="W325" s="442"/>
      <c r="X325" s="442"/>
      <c r="Y325" s="442"/>
      <c r="Z325" s="48"/>
      <c r="AA325" s="48"/>
    </row>
    <row r="326" spans="1:54" ht="16.5" hidden="1" customHeight="1" x14ac:dyDescent="0.25">
      <c r="A326" s="395" t="s">
        <v>457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64"/>
      <c r="AA326" s="364"/>
    </row>
    <row r="327" spans="1:54" ht="14.25" hidden="1" customHeight="1" x14ac:dyDescent="0.25">
      <c r="A327" s="390" t="s">
        <v>110</v>
      </c>
      <c r="B327" s="388"/>
      <c r="C327" s="388"/>
      <c r="D327" s="388"/>
      <c r="E327" s="388"/>
      <c r="F327" s="388"/>
      <c r="G327" s="388"/>
      <c r="H327" s="388"/>
      <c r="I327" s="388"/>
      <c r="J327" s="388"/>
      <c r="K327" s="388"/>
      <c r="L327" s="388"/>
      <c r="M327" s="388"/>
      <c r="N327" s="388"/>
      <c r="O327" s="388"/>
      <c r="P327" s="388"/>
      <c r="Q327" s="388"/>
      <c r="R327" s="388"/>
      <c r="S327" s="388"/>
      <c r="T327" s="388"/>
      <c r="U327" s="388"/>
      <c r="V327" s="388"/>
      <c r="W327" s="388"/>
      <c r="X327" s="388"/>
      <c r="Y327" s="388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86">
        <v>4607091383997</v>
      </c>
      <c r="E328" s="378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4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8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458</v>
      </c>
      <c r="B329" s="54" t="s">
        <v>460</v>
      </c>
      <c r="C329" s="31">
        <v>4301011339</v>
      </c>
      <c r="D329" s="386">
        <v>4607091383997</v>
      </c>
      <c r="E329" s="378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8"/>
      <c r="T329" s="34"/>
      <c r="U329" s="34"/>
      <c r="V329" s="35" t="s">
        <v>67</v>
      </c>
      <c r="W329" s="370">
        <v>0</v>
      </c>
      <c r="X329" s="371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86">
        <v>4607091384130</v>
      </c>
      <c r="E330" s="378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8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4301011326</v>
      </c>
      <c r="D331" s="386">
        <v>4607091384130</v>
      </c>
      <c r="E331" s="378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8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86">
        <v>4607091384147</v>
      </c>
      <c r="E332" s="378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8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86">
        <v>4607091384147</v>
      </c>
      <c r="E333" s="378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8"/>
      <c r="T333" s="34"/>
      <c r="U333" s="34"/>
      <c r="V333" s="35" t="s">
        <v>67</v>
      </c>
      <c r="W333" s="370">
        <v>1000</v>
      </c>
      <c r="X333" s="371">
        <f t="shared" si="17"/>
        <v>1005</v>
      </c>
      <c r="Y333" s="36">
        <f>IFERROR(IF(X333=0,"",ROUNDUP(X333/H333,0)*0.02175),"")</f>
        <v>1.4572499999999999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86">
        <v>4607091384154</v>
      </c>
      <c r="E334" s="378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8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86">
        <v>4607091384161</v>
      </c>
      <c r="E335" s="378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8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87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9"/>
      <c r="O336" s="379" t="s">
        <v>72</v>
      </c>
      <c r="P336" s="380"/>
      <c r="Q336" s="380"/>
      <c r="R336" s="380"/>
      <c r="S336" s="380"/>
      <c r="T336" s="380"/>
      <c r="U336" s="38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66.666666666666671</v>
      </c>
      <c r="X336" s="372">
        <f>IFERROR(X328/H328,"0")+IFERROR(X329/H329,"0")+IFERROR(X330/H330,"0")+IFERROR(X331/H331,"0")+IFERROR(X332/H332,"0")+IFERROR(X333/H333,"0")+IFERROR(X334/H334,"0")+IFERROR(X335/H335,"0")</f>
        <v>67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1.4572499999999999</v>
      </c>
      <c r="Z336" s="373"/>
      <c r="AA336" s="373"/>
    </row>
    <row r="337" spans="1:54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9"/>
      <c r="O337" s="379" t="s">
        <v>72</v>
      </c>
      <c r="P337" s="380"/>
      <c r="Q337" s="380"/>
      <c r="R337" s="380"/>
      <c r="S337" s="380"/>
      <c r="T337" s="380"/>
      <c r="U337" s="381"/>
      <c r="V337" s="37" t="s">
        <v>67</v>
      </c>
      <c r="W337" s="372">
        <f>IFERROR(SUM(W328:W335),"0")</f>
        <v>1000</v>
      </c>
      <c r="X337" s="372">
        <f>IFERROR(SUM(X328:X335),"0")</f>
        <v>1005</v>
      </c>
      <c r="Y337" s="37"/>
      <c r="Z337" s="373"/>
      <c r="AA337" s="373"/>
    </row>
    <row r="338" spans="1:54" ht="14.25" hidden="1" customHeight="1" x14ac:dyDescent="0.25">
      <c r="A338" s="390" t="s">
        <v>102</v>
      </c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  <c r="X338" s="388"/>
      <c r="Y338" s="388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86">
        <v>4607091383980</v>
      </c>
      <c r="E339" s="378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8"/>
      <c r="T339" s="34"/>
      <c r="U339" s="34"/>
      <c r="V339" s="35" t="s">
        <v>67</v>
      </c>
      <c r="W339" s="370">
        <v>2000</v>
      </c>
      <c r="X339" s="371">
        <f>IFERROR(IF(W339="",0,CEILING((W339/$H339),1)*$H339),"")</f>
        <v>2010</v>
      </c>
      <c r="Y339" s="36">
        <f>IFERROR(IF(X339=0,"",ROUNDUP(X339/H339,0)*0.02175),"")</f>
        <v>2.9144999999999999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86">
        <v>4680115883314</v>
      </c>
      <c r="E340" s="378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8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86">
        <v>4607091384178</v>
      </c>
      <c r="E341" s="378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8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87"/>
      <c r="B342" s="388"/>
      <c r="C342" s="388"/>
      <c r="D342" s="388"/>
      <c r="E342" s="388"/>
      <c r="F342" s="388"/>
      <c r="G342" s="388"/>
      <c r="H342" s="388"/>
      <c r="I342" s="388"/>
      <c r="J342" s="388"/>
      <c r="K342" s="388"/>
      <c r="L342" s="388"/>
      <c r="M342" s="388"/>
      <c r="N342" s="389"/>
      <c r="O342" s="379" t="s">
        <v>72</v>
      </c>
      <c r="P342" s="380"/>
      <c r="Q342" s="380"/>
      <c r="R342" s="380"/>
      <c r="S342" s="380"/>
      <c r="T342" s="380"/>
      <c r="U342" s="381"/>
      <c r="V342" s="37" t="s">
        <v>73</v>
      </c>
      <c r="W342" s="372">
        <f>IFERROR(W339/H339,"0")+IFERROR(W340/H340,"0")+IFERROR(W341/H341,"0")</f>
        <v>133.33333333333334</v>
      </c>
      <c r="X342" s="372">
        <f>IFERROR(X339/H339,"0")+IFERROR(X340/H340,"0")+IFERROR(X341/H341,"0")</f>
        <v>134</v>
      </c>
      <c r="Y342" s="372">
        <f>IFERROR(IF(Y339="",0,Y339),"0")+IFERROR(IF(Y340="",0,Y340),"0")+IFERROR(IF(Y341="",0,Y341),"0")</f>
        <v>2.9144999999999999</v>
      </c>
      <c r="Z342" s="373"/>
      <c r="AA342" s="373"/>
    </row>
    <row r="343" spans="1:54" x14ac:dyDescent="0.2">
      <c r="A343" s="388"/>
      <c r="B343" s="388"/>
      <c r="C343" s="388"/>
      <c r="D343" s="388"/>
      <c r="E343" s="388"/>
      <c r="F343" s="388"/>
      <c r="G343" s="388"/>
      <c r="H343" s="388"/>
      <c r="I343" s="388"/>
      <c r="J343" s="388"/>
      <c r="K343" s="388"/>
      <c r="L343" s="388"/>
      <c r="M343" s="388"/>
      <c r="N343" s="389"/>
      <c r="O343" s="379" t="s">
        <v>72</v>
      </c>
      <c r="P343" s="380"/>
      <c r="Q343" s="380"/>
      <c r="R343" s="380"/>
      <c r="S343" s="380"/>
      <c r="T343" s="380"/>
      <c r="U343" s="381"/>
      <c r="V343" s="37" t="s">
        <v>67</v>
      </c>
      <c r="W343" s="372">
        <f>IFERROR(SUM(W339:W341),"0")</f>
        <v>2000</v>
      </c>
      <c r="X343" s="372">
        <f>IFERROR(SUM(X339:X341),"0")</f>
        <v>2010</v>
      </c>
      <c r="Y343" s="37"/>
      <c r="Z343" s="373"/>
      <c r="AA343" s="373"/>
    </row>
    <row r="344" spans="1:54" ht="14.25" hidden="1" customHeight="1" x14ac:dyDescent="0.25">
      <c r="A344" s="390" t="s">
        <v>74</v>
      </c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  <c r="X344" s="388"/>
      <c r="Y344" s="388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86">
        <v>4607091383928</v>
      </c>
      <c r="E345" s="378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5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8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86">
        <v>4607091384260</v>
      </c>
      <c r="E346" s="378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8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87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8"/>
      <c r="N347" s="389"/>
      <c r="O347" s="379" t="s">
        <v>72</v>
      </c>
      <c r="P347" s="380"/>
      <c r="Q347" s="380"/>
      <c r="R347" s="380"/>
      <c r="S347" s="380"/>
      <c r="T347" s="380"/>
      <c r="U347" s="38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9"/>
      <c r="O348" s="379" t="s">
        <v>72</v>
      </c>
      <c r="P348" s="380"/>
      <c r="Q348" s="380"/>
      <c r="R348" s="380"/>
      <c r="S348" s="380"/>
      <c r="T348" s="380"/>
      <c r="U348" s="38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90" t="s">
        <v>210</v>
      </c>
      <c r="B349" s="388"/>
      <c r="C349" s="388"/>
      <c r="D349" s="388"/>
      <c r="E349" s="388"/>
      <c r="F349" s="388"/>
      <c r="G349" s="388"/>
      <c r="H349" s="388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  <c r="X349" s="388"/>
      <c r="Y349" s="388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86">
        <v>4607091384673</v>
      </c>
      <c r="E350" s="378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8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87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9"/>
      <c r="O351" s="379" t="s">
        <v>72</v>
      </c>
      <c r="P351" s="380"/>
      <c r="Q351" s="380"/>
      <c r="R351" s="380"/>
      <c r="S351" s="380"/>
      <c r="T351" s="380"/>
      <c r="U351" s="38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9"/>
      <c r="O352" s="379" t="s">
        <v>72</v>
      </c>
      <c r="P352" s="380"/>
      <c r="Q352" s="380"/>
      <c r="R352" s="380"/>
      <c r="S352" s="380"/>
      <c r="T352" s="380"/>
      <c r="U352" s="38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395" t="s">
        <v>483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64"/>
      <c r="AA353" s="364"/>
    </row>
    <row r="354" spans="1:54" ht="14.25" hidden="1" customHeight="1" x14ac:dyDescent="0.25">
      <c r="A354" s="390" t="s">
        <v>110</v>
      </c>
      <c r="B354" s="388"/>
      <c r="C354" s="388"/>
      <c r="D354" s="388"/>
      <c r="E354" s="388"/>
      <c r="F354" s="388"/>
      <c r="G354" s="388"/>
      <c r="H354" s="388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  <c r="X354" s="388"/>
      <c r="Y354" s="388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86">
        <v>4607091384185</v>
      </c>
      <c r="E355" s="378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8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86">
        <v>4607091384192</v>
      </c>
      <c r="E356" s="378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8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86">
        <v>4680115881907</v>
      </c>
      <c r="E357" s="378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8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86">
        <v>4680115883925</v>
      </c>
      <c r="E358" s="378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8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86">
        <v>4607091384680</v>
      </c>
      <c r="E359" s="378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8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87"/>
      <c r="B360" s="388"/>
      <c r="C360" s="388"/>
      <c r="D360" s="388"/>
      <c r="E360" s="388"/>
      <c r="F360" s="388"/>
      <c r="G360" s="388"/>
      <c r="H360" s="388"/>
      <c r="I360" s="388"/>
      <c r="J360" s="388"/>
      <c r="K360" s="388"/>
      <c r="L360" s="388"/>
      <c r="M360" s="388"/>
      <c r="N360" s="389"/>
      <c r="O360" s="379" t="s">
        <v>72</v>
      </c>
      <c r="P360" s="380"/>
      <c r="Q360" s="380"/>
      <c r="R360" s="380"/>
      <c r="S360" s="380"/>
      <c r="T360" s="380"/>
      <c r="U360" s="38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8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9"/>
      <c r="O361" s="379" t="s">
        <v>72</v>
      </c>
      <c r="P361" s="380"/>
      <c r="Q361" s="380"/>
      <c r="R361" s="380"/>
      <c r="S361" s="380"/>
      <c r="T361" s="380"/>
      <c r="U361" s="38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90" t="s">
        <v>61</v>
      </c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  <c r="X362" s="388"/>
      <c r="Y362" s="388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86">
        <v>4607091384802</v>
      </c>
      <c r="E363" s="378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8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86">
        <v>4607091384826</v>
      </c>
      <c r="E364" s="378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8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87"/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9"/>
      <c r="O365" s="379" t="s">
        <v>72</v>
      </c>
      <c r="P365" s="380"/>
      <c r="Q365" s="380"/>
      <c r="R365" s="380"/>
      <c r="S365" s="380"/>
      <c r="T365" s="380"/>
      <c r="U365" s="38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8"/>
      <c r="B366" s="388"/>
      <c r="C366" s="388"/>
      <c r="D366" s="388"/>
      <c r="E366" s="388"/>
      <c r="F366" s="388"/>
      <c r="G366" s="388"/>
      <c r="H366" s="388"/>
      <c r="I366" s="388"/>
      <c r="J366" s="388"/>
      <c r="K366" s="388"/>
      <c r="L366" s="388"/>
      <c r="M366" s="388"/>
      <c r="N366" s="389"/>
      <c r="O366" s="379" t="s">
        <v>72</v>
      </c>
      <c r="P366" s="380"/>
      <c r="Q366" s="380"/>
      <c r="R366" s="380"/>
      <c r="S366" s="380"/>
      <c r="T366" s="380"/>
      <c r="U366" s="38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90" t="s">
        <v>74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86">
        <v>4607091384246</v>
      </c>
      <c r="E368" s="378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8"/>
      <c r="T368" s="34"/>
      <c r="U368" s="34"/>
      <c r="V368" s="35" t="s">
        <v>67</v>
      </c>
      <c r="W368" s="370">
        <v>30</v>
      </c>
      <c r="X368" s="371">
        <f>IFERROR(IF(W368="",0,CEILING((W368/$H368),1)*$H368),"")</f>
        <v>31.2</v>
      </c>
      <c r="Y368" s="36">
        <f>IFERROR(IF(X368=0,"",ROUNDUP(X368/H368,0)*0.02175),"")</f>
        <v>8.6999999999999994E-2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86">
        <v>4680115881976</v>
      </c>
      <c r="E369" s="378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8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86">
        <v>4607091384253</v>
      </c>
      <c r="E370" s="378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8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86">
        <v>4680115881969</v>
      </c>
      <c r="E371" s="378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8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87"/>
      <c r="B372" s="388"/>
      <c r="C372" s="388"/>
      <c r="D372" s="388"/>
      <c r="E372" s="388"/>
      <c r="F372" s="388"/>
      <c r="G372" s="388"/>
      <c r="H372" s="388"/>
      <c r="I372" s="388"/>
      <c r="J372" s="388"/>
      <c r="K372" s="388"/>
      <c r="L372" s="388"/>
      <c r="M372" s="388"/>
      <c r="N372" s="389"/>
      <c r="O372" s="379" t="s">
        <v>72</v>
      </c>
      <c r="P372" s="380"/>
      <c r="Q372" s="380"/>
      <c r="R372" s="380"/>
      <c r="S372" s="380"/>
      <c r="T372" s="380"/>
      <c r="U372" s="381"/>
      <c r="V372" s="37" t="s">
        <v>73</v>
      </c>
      <c r="W372" s="372">
        <f>IFERROR(W368/H368,"0")+IFERROR(W369/H369,"0")+IFERROR(W370/H370,"0")+IFERROR(W371/H371,"0")</f>
        <v>3.8461538461538463</v>
      </c>
      <c r="X372" s="372">
        <f>IFERROR(X368/H368,"0")+IFERROR(X369/H369,"0")+IFERROR(X370/H370,"0")+IFERROR(X371/H371,"0")</f>
        <v>4</v>
      </c>
      <c r="Y372" s="372">
        <f>IFERROR(IF(Y368="",0,Y368),"0")+IFERROR(IF(Y369="",0,Y369),"0")+IFERROR(IF(Y370="",0,Y370),"0")+IFERROR(IF(Y371="",0,Y371),"0")</f>
        <v>8.6999999999999994E-2</v>
      </c>
      <c r="Z372" s="373"/>
      <c r="AA372" s="373"/>
    </row>
    <row r="373" spans="1:54" x14ac:dyDescent="0.2">
      <c r="A373" s="388"/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9"/>
      <c r="O373" s="379" t="s">
        <v>72</v>
      </c>
      <c r="P373" s="380"/>
      <c r="Q373" s="380"/>
      <c r="R373" s="380"/>
      <c r="S373" s="380"/>
      <c r="T373" s="380"/>
      <c r="U373" s="381"/>
      <c r="V373" s="37" t="s">
        <v>67</v>
      </c>
      <c r="W373" s="372">
        <f>IFERROR(SUM(W368:W371),"0")</f>
        <v>30</v>
      </c>
      <c r="X373" s="372">
        <f>IFERROR(SUM(X368:X371),"0")</f>
        <v>31.2</v>
      </c>
      <c r="Y373" s="37"/>
      <c r="Z373" s="373"/>
      <c r="AA373" s="373"/>
    </row>
    <row r="374" spans="1:54" ht="14.25" hidden="1" customHeight="1" x14ac:dyDescent="0.25">
      <c r="A374" s="390" t="s">
        <v>210</v>
      </c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  <c r="X374" s="388"/>
      <c r="Y374" s="388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86">
        <v>4607091389357</v>
      </c>
      <c r="E375" s="378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8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87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9"/>
      <c r="O376" s="379" t="s">
        <v>72</v>
      </c>
      <c r="P376" s="380"/>
      <c r="Q376" s="380"/>
      <c r="R376" s="380"/>
      <c r="S376" s="380"/>
      <c r="T376" s="380"/>
      <c r="U376" s="38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8"/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9"/>
      <c r="O377" s="379" t="s">
        <v>72</v>
      </c>
      <c r="P377" s="380"/>
      <c r="Q377" s="380"/>
      <c r="R377" s="380"/>
      <c r="S377" s="380"/>
      <c r="T377" s="380"/>
      <c r="U377" s="38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441" t="s">
        <v>508</v>
      </c>
      <c r="B378" s="442"/>
      <c r="C378" s="442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2"/>
      <c r="O378" s="442"/>
      <c r="P378" s="442"/>
      <c r="Q378" s="442"/>
      <c r="R378" s="442"/>
      <c r="S378" s="442"/>
      <c r="T378" s="442"/>
      <c r="U378" s="442"/>
      <c r="V378" s="442"/>
      <c r="W378" s="442"/>
      <c r="X378" s="442"/>
      <c r="Y378" s="442"/>
      <c r="Z378" s="48"/>
      <c r="AA378" s="48"/>
    </row>
    <row r="379" spans="1:54" ht="16.5" hidden="1" customHeight="1" x14ac:dyDescent="0.25">
      <c r="A379" s="395" t="s">
        <v>509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64"/>
      <c r="AA379" s="364"/>
    </row>
    <row r="380" spans="1:54" ht="14.25" hidden="1" customHeight="1" x14ac:dyDescent="0.25">
      <c r="A380" s="390" t="s">
        <v>110</v>
      </c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  <c r="W380" s="388"/>
      <c r="X380" s="388"/>
      <c r="Y380" s="388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86">
        <v>4607091389708</v>
      </c>
      <c r="E381" s="378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8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86">
        <v>4607091389692</v>
      </c>
      <c r="E382" s="378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8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87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9"/>
      <c r="O383" s="379" t="s">
        <v>72</v>
      </c>
      <c r="P383" s="380"/>
      <c r="Q383" s="380"/>
      <c r="R383" s="380"/>
      <c r="S383" s="380"/>
      <c r="T383" s="380"/>
      <c r="U383" s="38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8"/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9"/>
      <c r="O384" s="379" t="s">
        <v>72</v>
      </c>
      <c r="P384" s="380"/>
      <c r="Q384" s="380"/>
      <c r="R384" s="380"/>
      <c r="S384" s="380"/>
      <c r="T384" s="380"/>
      <c r="U384" s="38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90" t="s">
        <v>61</v>
      </c>
      <c r="B385" s="388"/>
      <c r="C385" s="388"/>
      <c r="D385" s="388"/>
      <c r="E385" s="388"/>
      <c r="F385" s="388"/>
      <c r="G385" s="388"/>
      <c r="H385" s="388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  <c r="W385" s="388"/>
      <c r="X385" s="388"/>
      <c r="Y385" s="388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86">
        <v>4607091389753</v>
      </c>
      <c r="E386" s="378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8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86">
        <v>4607091389760</v>
      </c>
      <c r="E387" s="378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8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518</v>
      </c>
      <c r="B388" s="54" t="s">
        <v>519</v>
      </c>
      <c r="C388" s="31">
        <v>4301031175</v>
      </c>
      <c r="D388" s="386">
        <v>4607091389746</v>
      </c>
      <c r="E388" s="378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8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86">
        <v>4680115882928</v>
      </c>
      <c r="E389" s="378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8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86">
        <v>4680115883147</v>
      </c>
      <c r="E390" s="378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8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86">
        <v>4607091384338</v>
      </c>
      <c r="E391" s="378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8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86">
        <v>4680115883154</v>
      </c>
      <c r="E392" s="378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8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86">
        <v>4607091389524</v>
      </c>
      <c r="E393" s="378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8"/>
      <c r="T393" s="34"/>
      <c r="U393" s="34"/>
      <c r="V393" s="35" t="s">
        <v>67</v>
      </c>
      <c r="W393" s="370">
        <v>4.1999999999999993</v>
      </c>
      <c r="X393" s="371">
        <f t="shared" si="18"/>
        <v>4.2</v>
      </c>
      <c r="Y393" s="36">
        <f t="shared" si="19"/>
        <v>1.004E-2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86">
        <v>4680115883161</v>
      </c>
      <c r="E394" s="378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8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86">
        <v>4607091384345</v>
      </c>
      <c r="E395" s="378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8"/>
      <c r="T395" s="34"/>
      <c r="U395" s="34"/>
      <c r="V395" s="35" t="s">
        <v>67</v>
      </c>
      <c r="W395" s="370">
        <v>4.1999999999999993</v>
      </c>
      <c r="X395" s="371">
        <f t="shared" si="18"/>
        <v>4.2</v>
      </c>
      <c r="Y395" s="36">
        <f t="shared" si="19"/>
        <v>1.004E-2</v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86">
        <v>4680115883178</v>
      </c>
      <c r="E396" s="378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8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86">
        <v>4607091389531</v>
      </c>
      <c r="E397" s="378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5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8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86">
        <v>4680115883185</v>
      </c>
      <c r="E398" s="378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8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87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9"/>
      <c r="O399" s="379" t="s">
        <v>72</v>
      </c>
      <c r="P399" s="380"/>
      <c r="Q399" s="380"/>
      <c r="R399" s="380"/>
      <c r="S399" s="380"/>
      <c r="T399" s="380"/>
      <c r="U399" s="38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3.9999999999999991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2.0080000000000001E-2</v>
      </c>
      <c r="Z399" s="373"/>
      <c r="AA399" s="373"/>
    </row>
    <row r="400" spans="1:54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9"/>
      <c r="O400" s="379" t="s">
        <v>72</v>
      </c>
      <c r="P400" s="380"/>
      <c r="Q400" s="380"/>
      <c r="R400" s="380"/>
      <c r="S400" s="380"/>
      <c r="T400" s="380"/>
      <c r="U400" s="381"/>
      <c r="V400" s="37" t="s">
        <v>67</v>
      </c>
      <c r="W400" s="372">
        <f>IFERROR(SUM(W386:W398),"0")</f>
        <v>8.3999999999999986</v>
      </c>
      <c r="X400" s="372">
        <f>IFERROR(SUM(X386:X398),"0")</f>
        <v>8.4</v>
      </c>
      <c r="Y400" s="37"/>
      <c r="Z400" s="373"/>
      <c r="AA400" s="373"/>
    </row>
    <row r="401" spans="1:54" ht="14.25" hidden="1" customHeight="1" x14ac:dyDescent="0.25">
      <c r="A401" s="390" t="s">
        <v>74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86">
        <v>4607091389685</v>
      </c>
      <c r="E402" s="378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7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8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86">
        <v>4607091389654</v>
      </c>
      <c r="E403" s="378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8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86">
        <v>4607091384352</v>
      </c>
      <c r="E404" s="378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8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87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9"/>
      <c r="O405" s="379" t="s">
        <v>72</v>
      </c>
      <c r="P405" s="380"/>
      <c r="Q405" s="380"/>
      <c r="R405" s="380"/>
      <c r="S405" s="380"/>
      <c r="T405" s="380"/>
      <c r="U405" s="38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9"/>
      <c r="O406" s="379" t="s">
        <v>72</v>
      </c>
      <c r="P406" s="380"/>
      <c r="Q406" s="380"/>
      <c r="R406" s="380"/>
      <c r="S406" s="380"/>
      <c r="T406" s="380"/>
      <c r="U406" s="38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90" t="s">
        <v>210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86">
        <v>4680115881648</v>
      </c>
      <c r="E408" s="378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8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87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9"/>
      <c r="O409" s="379" t="s">
        <v>72</v>
      </c>
      <c r="P409" s="380"/>
      <c r="Q409" s="380"/>
      <c r="R409" s="380"/>
      <c r="S409" s="380"/>
      <c r="T409" s="380"/>
      <c r="U409" s="38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8"/>
      <c r="N410" s="389"/>
      <c r="O410" s="379" t="s">
        <v>72</v>
      </c>
      <c r="P410" s="380"/>
      <c r="Q410" s="380"/>
      <c r="R410" s="380"/>
      <c r="S410" s="380"/>
      <c r="T410" s="380"/>
      <c r="U410" s="38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90" t="s">
        <v>88</v>
      </c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  <c r="W411" s="388"/>
      <c r="X411" s="388"/>
      <c r="Y411" s="388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86">
        <v>4680115884335</v>
      </c>
      <c r="E412" s="378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8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86">
        <v>4680115884342</v>
      </c>
      <c r="E413" s="378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8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86">
        <v>4680115884113</v>
      </c>
      <c r="E414" s="378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5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8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87"/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9"/>
      <c r="O415" s="379" t="s">
        <v>72</v>
      </c>
      <c r="P415" s="380"/>
      <c r="Q415" s="380"/>
      <c r="R415" s="380"/>
      <c r="S415" s="380"/>
      <c r="T415" s="380"/>
      <c r="U415" s="38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8"/>
      <c r="B416" s="388"/>
      <c r="C416" s="388"/>
      <c r="D416" s="388"/>
      <c r="E416" s="388"/>
      <c r="F416" s="388"/>
      <c r="G416" s="388"/>
      <c r="H416" s="388"/>
      <c r="I416" s="388"/>
      <c r="J416" s="388"/>
      <c r="K416" s="388"/>
      <c r="L416" s="388"/>
      <c r="M416" s="388"/>
      <c r="N416" s="389"/>
      <c r="O416" s="379" t="s">
        <v>72</v>
      </c>
      <c r="P416" s="380"/>
      <c r="Q416" s="380"/>
      <c r="R416" s="380"/>
      <c r="S416" s="380"/>
      <c r="T416" s="380"/>
      <c r="U416" s="38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395" t="s">
        <v>556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64"/>
      <c r="AA417" s="364"/>
    </row>
    <row r="418" spans="1:54" ht="14.25" hidden="1" customHeight="1" x14ac:dyDescent="0.25">
      <c r="A418" s="390" t="s">
        <v>102</v>
      </c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86">
        <v>4607091389388</v>
      </c>
      <c r="E419" s="378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8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86">
        <v>4607091389364</v>
      </c>
      <c r="E420" s="378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6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8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87"/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9"/>
      <c r="O421" s="379" t="s">
        <v>72</v>
      </c>
      <c r="P421" s="380"/>
      <c r="Q421" s="380"/>
      <c r="R421" s="380"/>
      <c r="S421" s="380"/>
      <c r="T421" s="380"/>
      <c r="U421" s="38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8"/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9"/>
      <c r="O422" s="379" t="s">
        <v>72</v>
      </c>
      <c r="P422" s="380"/>
      <c r="Q422" s="380"/>
      <c r="R422" s="380"/>
      <c r="S422" s="380"/>
      <c r="T422" s="380"/>
      <c r="U422" s="38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90" t="s">
        <v>61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86">
        <v>4607091389739</v>
      </c>
      <c r="E424" s="378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8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86">
        <v>4680115883048</v>
      </c>
      <c r="E425" s="378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8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86">
        <v>4607091389425</v>
      </c>
      <c r="E426" s="378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8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86">
        <v>4680115882911</v>
      </c>
      <c r="E427" s="378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8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86">
        <v>4680115880771</v>
      </c>
      <c r="E428" s="378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8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86">
        <v>4607091389500</v>
      </c>
      <c r="E429" s="378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8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86">
        <v>4680115881983</v>
      </c>
      <c r="E430" s="378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8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idden="1" x14ac:dyDescent="0.2">
      <c r="A431" s="387"/>
      <c r="B431" s="388"/>
      <c r="C431" s="388"/>
      <c r="D431" s="388"/>
      <c r="E431" s="388"/>
      <c r="F431" s="388"/>
      <c r="G431" s="388"/>
      <c r="H431" s="388"/>
      <c r="I431" s="388"/>
      <c r="J431" s="388"/>
      <c r="K431" s="388"/>
      <c r="L431" s="388"/>
      <c r="M431" s="388"/>
      <c r="N431" s="389"/>
      <c r="O431" s="379" t="s">
        <v>72</v>
      </c>
      <c r="P431" s="380"/>
      <c r="Q431" s="380"/>
      <c r="R431" s="380"/>
      <c r="S431" s="380"/>
      <c r="T431" s="380"/>
      <c r="U431" s="38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hidden="1" x14ac:dyDescent="0.2">
      <c r="A432" s="388"/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9"/>
      <c r="O432" s="379" t="s">
        <v>72</v>
      </c>
      <c r="P432" s="380"/>
      <c r="Q432" s="380"/>
      <c r="R432" s="380"/>
      <c r="S432" s="380"/>
      <c r="T432" s="380"/>
      <c r="U432" s="381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hidden="1" customHeight="1" x14ac:dyDescent="0.25">
      <c r="A433" s="390" t="s">
        <v>88</v>
      </c>
      <c r="B433" s="388"/>
      <c r="C433" s="388"/>
      <c r="D433" s="388"/>
      <c r="E433" s="388"/>
      <c r="F433" s="388"/>
      <c r="G433" s="388"/>
      <c r="H433" s="388"/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8"/>
      <c r="U433" s="388"/>
      <c r="V433" s="388"/>
      <c r="W433" s="388"/>
      <c r="X433" s="388"/>
      <c r="Y433" s="388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86">
        <v>4680115884359</v>
      </c>
      <c r="E434" s="378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46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8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86">
        <v>4680115884571</v>
      </c>
      <c r="E435" s="378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8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87"/>
      <c r="B436" s="388"/>
      <c r="C436" s="388"/>
      <c r="D436" s="388"/>
      <c r="E436" s="388"/>
      <c r="F436" s="388"/>
      <c r="G436" s="388"/>
      <c r="H436" s="388"/>
      <c r="I436" s="388"/>
      <c r="J436" s="388"/>
      <c r="K436" s="388"/>
      <c r="L436" s="388"/>
      <c r="M436" s="388"/>
      <c r="N436" s="389"/>
      <c r="O436" s="379" t="s">
        <v>72</v>
      </c>
      <c r="P436" s="380"/>
      <c r="Q436" s="380"/>
      <c r="R436" s="380"/>
      <c r="S436" s="380"/>
      <c r="T436" s="380"/>
      <c r="U436" s="38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8"/>
      <c r="N437" s="389"/>
      <c r="O437" s="379" t="s">
        <v>72</v>
      </c>
      <c r="P437" s="380"/>
      <c r="Q437" s="380"/>
      <c r="R437" s="380"/>
      <c r="S437" s="380"/>
      <c r="T437" s="380"/>
      <c r="U437" s="38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90" t="s">
        <v>97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388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86">
        <v>4680115884090</v>
      </c>
      <c r="E439" s="378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7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8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87"/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9"/>
      <c r="O440" s="379" t="s">
        <v>72</v>
      </c>
      <c r="P440" s="380"/>
      <c r="Q440" s="380"/>
      <c r="R440" s="380"/>
      <c r="S440" s="380"/>
      <c r="T440" s="380"/>
      <c r="U440" s="38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8"/>
      <c r="B441" s="388"/>
      <c r="C441" s="388"/>
      <c r="D441" s="388"/>
      <c r="E441" s="388"/>
      <c r="F441" s="388"/>
      <c r="G441" s="388"/>
      <c r="H441" s="388"/>
      <c r="I441" s="388"/>
      <c r="J441" s="388"/>
      <c r="K441" s="388"/>
      <c r="L441" s="388"/>
      <c r="M441" s="388"/>
      <c r="N441" s="389"/>
      <c r="O441" s="379" t="s">
        <v>72</v>
      </c>
      <c r="P441" s="380"/>
      <c r="Q441" s="380"/>
      <c r="R441" s="380"/>
      <c r="S441" s="380"/>
      <c r="T441" s="380"/>
      <c r="U441" s="38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90" t="s">
        <v>581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8"/>
      <c r="N442" s="388"/>
      <c r="O442" s="388"/>
      <c r="P442" s="388"/>
      <c r="Q442" s="388"/>
      <c r="R442" s="388"/>
      <c r="S442" s="388"/>
      <c r="T442" s="388"/>
      <c r="U442" s="388"/>
      <c r="V442" s="388"/>
      <c r="W442" s="388"/>
      <c r="X442" s="388"/>
      <c r="Y442" s="388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86">
        <v>4680115884564</v>
      </c>
      <c r="E443" s="378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5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8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87"/>
      <c r="B444" s="388"/>
      <c r="C444" s="388"/>
      <c r="D444" s="388"/>
      <c r="E444" s="388"/>
      <c r="F444" s="388"/>
      <c r="G444" s="388"/>
      <c r="H444" s="388"/>
      <c r="I444" s="388"/>
      <c r="J444" s="388"/>
      <c r="K444" s="388"/>
      <c r="L444" s="388"/>
      <c r="M444" s="388"/>
      <c r="N444" s="389"/>
      <c r="O444" s="379" t="s">
        <v>72</v>
      </c>
      <c r="P444" s="380"/>
      <c r="Q444" s="380"/>
      <c r="R444" s="380"/>
      <c r="S444" s="380"/>
      <c r="T444" s="380"/>
      <c r="U444" s="38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8"/>
      <c r="B445" s="388"/>
      <c r="C445" s="388"/>
      <c r="D445" s="388"/>
      <c r="E445" s="388"/>
      <c r="F445" s="388"/>
      <c r="G445" s="388"/>
      <c r="H445" s="388"/>
      <c r="I445" s="388"/>
      <c r="J445" s="388"/>
      <c r="K445" s="388"/>
      <c r="L445" s="388"/>
      <c r="M445" s="388"/>
      <c r="N445" s="389"/>
      <c r="O445" s="379" t="s">
        <v>72</v>
      </c>
      <c r="P445" s="380"/>
      <c r="Q445" s="380"/>
      <c r="R445" s="380"/>
      <c r="S445" s="380"/>
      <c r="T445" s="380"/>
      <c r="U445" s="38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395" t="s">
        <v>584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388"/>
      <c r="Z446" s="364"/>
      <c r="AA446" s="364"/>
    </row>
    <row r="447" spans="1:54" ht="14.25" hidden="1" customHeight="1" x14ac:dyDescent="0.25">
      <c r="A447" s="390" t="s">
        <v>61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388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86">
        <v>4680115885189</v>
      </c>
      <c r="E448" s="378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01" t="s">
        <v>587</v>
      </c>
      <c r="P448" s="377"/>
      <c r="Q448" s="377"/>
      <c r="R448" s="377"/>
      <c r="S448" s="378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86">
        <v>4680115885172</v>
      </c>
      <c r="E449" s="378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32" t="s">
        <v>590</v>
      </c>
      <c r="P449" s="377"/>
      <c r="Q449" s="377"/>
      <c r="R449" s="377"/>
      <c r="S449" s="378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86">
        <v>4680115885165</v>
      </c>
      <c r="E450" s="378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2" t="s">
        <v>593</v>
      </c>
      <c r="P450" s="377"/>
      <c r="Q450" s="377"/>
      <c r="R450" s="377"/>
      <c r="S450" s="378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86">
        <v>4680115885110</v>
      </c>
      <c r="E451" s="378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647" t="s">
        <v>596</v>
      </c>
      <c r="P451" s="377"/>
      <c r="Q451" s="377"/>
      <c r="R451" s="377"/>
      <c r="S451" s="378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87"/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9"/>
      <c r="O452" s="379" t="s">
        <v>72</v>
      </c>
      <c r="P452" s="380"/>
      <c r="Q452" s="380"/>
      <c r="R452" s="380"/>
      <c r="S452" s="380"/>
      <c r="T452" s="380"/>
      <c r="U452" s="38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9"/>
      <c r="O453" s="379" t="s">
        <v>72</v>
      </c>
      <c r="P453" s="380"/>
      <c r="Q453" s="380"/>
      <c r="R453" s="380"/>
      <c r="S453" s="380"/>
      <c r="T453" s="380"/>
      <c r="U453" s="38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441" t="s">
        <v>597</v>
      </c>
      <c r="B454" s="442"/>
      <c r="C454" s="442"/>
      <c r="D454" s="442"/>
      <c r="E454" s="442"/>
      <c r="F454" s="442"/>
      <c r="G454" s="442"/>
      <c r="H454" s="442"/>
      <c r="I454" s="442"/>
      <c r="J454" s="442"/>
      <c r="K454" s="442"/>
      <c r="L454" s="442"/>
      <c r="M454" s="442"/>
      <c r="N454" s="442"/>
      <c r="O454" s="442"/>
      <c r="P454" s="442"/>
      <c r="Q454" s="442"/>
      <c r="R454" s="442"/>
      <c r="S454" s="442"/>
      <c r="T454" s="442"/>
      <c r="U454" s="442"/>
      <c r="V454" s="442"/>
      <c r="W454" s="442"/>
      <c r="X454" s="442"/>
      <c r="Y454" s="442"/>
      <c r="Z454" s="48"/>
      <c r="AA454" s="48"/>
    </row>
    <row r="455" spans="1:54" ht="16.5" hidden="1" customHeight="1" x14ac:dyDescent="0.25">
      <c r="A455" s="395" t="s">
        <v>597</v>
      </c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88"/>
      <c r="P455" s="388"/>
      <c r="Q455" s="388"/>
      <c r="R455" s="388"/>
      <c r="S455" s="388"/>
      <c r="T455" s="388"/>
      <c r="U455" s="388"/>
      <c r="V455" s="388"/>
      <c r="W455" s="388"/>
      <c r="X455" s="388"/>
      <c r="Y455" s="388"/>
      <c r="Z455" s="364"/>
      <c r="AA455" s="364"/>
    </row>
    <row r="456" spans="1:54" ht="14.25" hidden="1" customHeight="1" x14ac:dyDescent="0.25">
      <c r="A456" s="390" t="s">
        <v>110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86">
        <v>4607091389067</v>
      </c>
      <c r="E457" s="378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8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86">
        <v>4607091383522</v>
      </c>
      <c r="E458" s="378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7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8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86">
        <v>4607091384437</v>
      </c>
      <c r="E459" s="378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1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8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86">
        <v>4680115884502</v>
      </c>
      <c r="E460" s="378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8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4301011771</v>
      </c>
      <c r="D461" s="386">
        <v>4607091389104</v>
      </c>
      <c r="E461" s="378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8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86">
        <v>4680115884519</v>
      </c>
      <c r="E462" s="378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4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8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86">
        <v>4680115880603</v>
      </c>
      <c r="E463" s="378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8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86">
        <v>4607091389999</v>
      </c>
      <c r="E464" s="378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74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8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86">
        <v>4680115882782</v>
      </c>
      <c r="E465" s="378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8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86">
        <v>4607091389098</v>
      </c>
      <c r="E466" s="378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6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8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86">
        <v>4607091389982</v>
      </c>
      <c r="E467" s="378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8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hidden="1" x14ac:dyDescent="0.2">
      <c r="A468" s="387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9"/>
      <c r="O468" s="379" t="s">
        <v>72</v>
      </c>
      <c r="P468" s="380"/>
      <c r="Q468" s="380"/>
      <c r="R468" s="380"/>
      <c r="S468" s="380"/>
      <c r="T468" s="380"/>
      <c r="U468" s="38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54" hidden="1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8"/>
      <c r="N469" s="389"/>
      <c r="O469" s="379" t="s">
        <v>72</v>
      </c>
      <c r="P469" s="380"/>
      <c r="Q469" s="380"/>
      <c r="R469" s="380"/>
      <c r="S469" s="380"/>
      <c r="T469" s="380"/>
      <c r="U469" s="381"/>
      <c r="V469" s="37" t="s">
        <v>67</v>
      </c>
      <c r="W469" s="372">
        <f>IFERROR(SUM(W457:W467),"0")</f>
        <v>0</v>
      </c>
      <c r="X469" s="372">
        <f>IFERROR(SUM(X457:X467),"0")</f>
        <v>0</v>
      </c>
      <c r="Y469" s="37"/>
      <c r="Z469" s="373"/>
      <c r="AA469" s="373"/>
    </row>
    <row r="470" spans="1:54" ht="14.25" hidden="1" customHeight="1" x14ac:dyDescent="0.25">
      <c r="A470" s="390" t="s">
        <v>102</v>
      </c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8"/>
      <c r="N470" s="388"/>
      <c r="O470" s="388"/>
      <c r="P470" s="388"/>
      <c r="Q470" s="388"/>
      <c r="R470" s="388"/>
      <c r="S470" s="388"/>
      <c r="T470" s="388"/>
      <c r="U470" s="388"/>
      <c r="V470" s="388"/>
      <c r="W470" s="388"/>
      <c r="X470" s="388"/>
      <c r="Y470" s="388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86">
        <v>4607091388930</v>
      </c>
      <c r="E471" s="378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8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86">
        <v>4680115880054</v>
      </c>
      <c r="E472" s="378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5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8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87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388"/>
      <c r="N473" s="389"/>
      <c r="O473" s="379" t="s">
        <v>72</v>
      </c>
      <c r="P473" s="380"/>
      <c r="Q473" s="380"/>
      <c r="R473" s="380"/>
      <c r="S473" s="380"/>
      <c r="T473" s="380"/>
      <c r="U473" s="38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388"/>
      <c r="N474" s="389"/>
      <c r="O474" s="379" t="s">
        <v>72</v>
      </c>
      <c r="P474" s="380"/>
      <c r="Q474" s="380"/>
      <c r="R474" s="380"/>
      <c r="S474" s="380"/>
      <c r="T474" s="380"/>
      <c r="U474" s="38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90" t="s">
        <v>61</v>
      </c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388"/>
      <c r="N475" s="388"/>
      <c r="O475" s="388"/>
      <c r="P475" s="388"/>
      <c r="Q475" s="388"/>
      <c r="R475" s="388"/>
      <c r="S475" s="388"/>
      <c r="T475" s="388"/>
      <c r="U475" s="388"/>
      <c r="V475" s="388"/>
      <c r="W475" s="388"/>
      <c r="X475" s="388"/>
      <c r="Y475" s="388"/>
      <c r="Z475" s="363"/>
      <c r="AA475" s="363"/>
    </row>
    <row r="476" spans="1:54" ht="27" hidden="1" customHeight="1" x14ac:dyDescent="0.25">
      <c r="A476" s="54" t="s">
        <v>624</v>
      </c>
      <c r="B476" s="54" t="s">
        <v>625</v>
      </c>
      <c r="C476" s="31">
        <v>4301031252</v>
      </c>
      <c r="D476" s="386">
        <v>4680115883116</v>
      </c>
      <c r="E476" s="378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8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86">
        <v>4680115883093</v>
      </c>
      <c r="E477" s="378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8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86">
        <v>4680115883109</v>
      </c>
      <c r="E478" s="378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8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86">
        <v>4680115882072</v>
      </c>
      <c r="E479" s="378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8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86">
        <v>4680115882102</v>
      </c>
      <c r="E480" s="378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8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86">
        <v>4680115882096</v>
      </c>
      <c r="E481" s="378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8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hidden="1" x14ac:dyDescent="0.2">
      <c r="A482" s="387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9"/>
      <c r="O482" s="379" t="s">
        <v>72</v>
      </c>
      <c r="P482" s="380"/>
      <c r="Q482" s="380"/>
      <c r="R482" s="380"/>
      <c r="S482" s="380"/>
      <c r="T482" s="380"/>
      <c r="U482" s="381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hidden="1" x14ac:dyDescent="0.2">
      <c r="A483" s="388"/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9"/>
      <c r="O483" s="379" t="s">
        <v>72</v>
      </c>
      <c r="P483" s="380"/>
      <c r="Q483" s="380"/>
      <c r="R483" s="380"/>
      <c r="S483" s="380"/>
      <c r="T483" s="380"/>
      <c r="U483" s="381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hidden="1" customHeight="1" x14ac:dyDescent="0.25">
      <c r="A484" s="390" t="s">
        <v>74</v>
      </c>
      <c r="B484" s="388"/>
      <c r="C484" s="388"/>
      <c r="D484" s="388"/>
      <c r="E484" s="388"/>
      <c r="F484" s="388"/>
      <c r="G484" s="388"/>
      <c r="H484" s="388"/>
      <c r="I484" s="388"/>
      <c r="J484" s="388"/>
      <c r="K484" s="388"/>
      <c r="L484" s="388"/>
      <c r="M484" s="388"/>
      <c r="N484" s="388"/>
      <c r="O484" s="388"/>
      <c r="P484" s="388"/>
      <c r="Q484" s="388"/>
      <c r="R484" s="388"/>
      <c r="S484" s="388"/>
      <c r="T484" s="388"/>
      <c r="U484" s="388"/>
      <c r="V484" s="388"/>
      <c r="W484" s="388"/>
      <c r="X484" s="388"/>
      <c r="Y484" s="388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86">
        <v>4607091383409</v>
      </c>
      <c r="E485" s="378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8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86">
        <v>4607091383416</v>
      </c>
      <c r="E486" s="378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8"/>
      <c r="T486" s="34"/>
      <c r="U486" s="34"/>
      <c r="V486" s="35" t="s">
        <v>67</v>
      </c>
      <c r="W486" s="370">
        <v>15</v>
      </c>
      <c r="X486" s="371">
        <f>IFERROR(IF(W486="",0,CEILING((W486/$H486),1)*$H486),"")</f>
        <v>15.6</v>
      </c>
      <c r="Y486" s="36">
        <f>IFERROR(IF(X486=0,"",ROUNDUP(X486/H486,0)*0.02175),"")</f>
        <v>4.3499999999999997E-2</v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86">
        <v>4680115883536</v>
      </c>
      <c r="E487" s="378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8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87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9"/>
      <c r="O488" s="379" t="s">
        <v>72</v>
      </c>
      <c r="P488" s="380"/>
      <c r="Q488" s="380"/>
      <c r="R488" s="380"/>
      <c r="S488" s="380"/>
      <c r="T488" s="380"/>
      <c r="U488" s="381"/>
      <c r="V488" s="37" t="s">
        <v>73</v>
      </c>
      <c r="W488" s="372">
        <f>IFERROR(W485/H485,"0")+IFERROR(W486/H486,"0")+IFERROR(W487/H487,"0")</f>
        <v>1.9230769230769231</v>
      </c>
      <c r="X488" s="372">
        <f>IFERROR(X485/H485,"0")+IFERROR(X486/H486,"0")+IFERROR(X487/H487,"0")</f>
        <v>2</v>
      </c>
      <c r="Y488" s="372">
        <f>IFERROR(IF(Y485="",0,Y485),"0")+IFERROR(IF(Y486="",0,Y486),"0")+IFERROR(IF(Y487="",0,Y487),"0")</f>
        <v>4.3499999999999997E-2</v>
      </c>
      <c r="Z488" s="373"/>
      <c r="AA488" s="373"/>
    </row>
    <row r="489" spans="1:54" x14ac:dyDescent="0.2">
      <c r="A489" s="388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9"/>
      <c r="O489" s="379" t="s">
        <v>72</v>
      </c>
      <c r="P489" s="380"/>
      <c r="Q489" s="380"/>
      <c r="R489" s="380"/>
      <c r="S489" s="380"/>
      <c r="T489" s="380"/>
      <c r="U489" s="381"/>
      <c r="V489" s="37" t="s">
        <v>67</v>
      </c>
      <c r="W489" s="372">
        <f>IFERROR(SUM(W485:W487),"0")</f>
        <v>15</v>
      </c>
      <c r="X489" s="372">
        <f>IFERROR(SUM(X485:X487),"0")</f>
        <v>15.6</v>
      </c>
      <c r="Y489" s="37"/>
      <c r="Z489" s="373"/>
      <c r="AA489" s="373"/>
    </row>
    <row r="490" spans="1:54" ht="14.25" hidden="1" customHeight="1" x14ac:dyDescent="0.25">
      <c r="A490" s="390" t="s">
        <v>210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86">
        <v>4680115885035</v>
      </c>
      <c r="E491" s="378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8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87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9"/>
      <c r="O492" s="379" t="s">
        <v>72</v>
      </c>
      <c r="P492" s="380"/>
      <c r="Q492" s="380"/>
      <c r="R492" s="380"/>
      <c r="S492" s="380"/>
      <c r="T492" s="380"/>
      <c r="U492" s="38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9"/>
      <c r="O493" s="379" t="s">
        <v>72</v>
      </c>
      <c r="P493" s="380"/>
      <c r="Q493" s="380"/>
      <c r="R493" s="380"/>
      <c r="S493" s="380"/>
      <c r="T493" s="380"/>
      <c r="U493" s="38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441" t="s">
        <v>644</v>
      </c>
      <c r="B494" s="442"/>
      <c r="C494" s="442"/>
      <c r="D494" s="442"/>
      <c r="E494" s="442"/>
      <c r="F494" s="442"/>
      <c r="G494" s="442"/>
      <c r="H494" s="442"/>
      <c r="I494" s="442"/>
      <c r="J494" s="442"/>
      <c r="K494" s="442"/>
      <c r="L494" s="442"/>
      <c r="M494" s="442"/>
      <c r="N494" s="442"/>
      <c r="O494" s="442"/>
      <c r="P494" s="442"/>
      <c r="Q494" s="442"/>
      <c r="R494" s="442"/>
      <c r="S494" s="442"/>
      <c r="T494" s="442"/>
      <c r="U494" s="442"/>
      <c r="V494" s="442"/>
      <c r="W494" s="442"/>
      <c r="X494" s="442"/>
      <c r="Y494" s="442"/>
      <c r="Z494" s="48"/>
      <c r="AA494" s="48"/>
    </row>
    <row r="495" spans="1:54" ht="16.5" hidden="1" customHeight="1" x14ac:dyDescent="0.25">
      <c r="A495" s="395" t="s">
        <v>645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364"/>
      <c r="AA495" s="364"/>
    </row>
    <row r="496" spans="1:54" ht="14.25" hidden="1" customHeight="1" x14ac:dyDescent="0.25">
      <c r="A496" s="390" t="s">
        <v>110</v>
      </c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88"/>
      <c r="P496" s="388"/>
      <c r="Q496" s="388"/>
      <c r="R496" s="388"/>
      <c r="S496" s="388"/>
      <c r="T496" s="388"/>
      <c r="U496" s="388"/>
      <c r="V496" s="388"/>
      <c r="W496" s="388"/>
      <c r="X496" s="388"/>
      <c r="Y496" s="388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86">
        <v>4640242181011</v>
      </c>
      <c r="E497" s="378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755" t="s">
        <v>648</v>
      </c>
      <c r="P497" s="377"/>
      <c r="Q497" s="377"/>
      <c r="R497" s="377"/>
      <c r="S497" s="378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86">
        <v>4640242180045</v>
      </c>
      <c r="E498" s="378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393" t="s">
        <v>651</v>
      </c>
      <c r="P498" s="377"/>
      <c r="Q498" s="377"/>
      <c r="R498" s="377"/>
      <c r="S498" s="378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86">
        <v>4640242180441</v>
      </c>
      <c r="E499" s="378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5" t="s">
        <v>654</v>
      </c>
      <c r="P499" s="377"/>
      <c r="Q499" s="377"/>
      <c r="R499" s="377"/>
      <c r="S499" s="378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86">
        <v>4640242180601</v>
      </c>
      <c r="E500" s="378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463" t="s">
        <v>657</v>
      </c>
      <c r="P500" s="377"/>
      <c r="Q500" s="377"/>
      <c r="R500" s="377"/>
      <c r="S500" s="378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86">
        <v>4640242180564</v>
      </c>
      <c r="E501" s="378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3" t="s">
        <v>660</v>
      </c>
      <c r="P501" s="377"/>
      <c r="Q501" s="377"/>
      <c r="R501" s="377"/>
      <c r="S501" s="378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86">
        <v>4640242180922</v>
      </c>
      <c r="E502" s="378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01" t="s">
        <v>663</v>
      </c>
      <c r="P502" s="377"/>
      <c r="Q502" s="377"/>
      <c r="R502" s="377"/>
      <c r="S502" s="378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86">
        <v>4640242180038</v>
      </c>
      <c r="E503" s="378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97" t="s">
        <v>666</v>
      </c>
      <c r="P503" s="377"/>
      <c r="Q503" s="377"/>
      <c r="R503" s="377"/>
      <c r="S503" s="378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87"/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9"/>
      <c r="O504" s="379" t="s">
        <v>72</v>
      </c>
      <c r="P504" s="380"/>
      <c r="Q504" s="380"/>
      <c r="R504" s="380"/>
      <c r="S504" s="380"/>
      <c r="T504" s="380"/>
      <c r="U504" s="38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9"/>
      <c r="O505" s="379" t="s">
        <v>72</v>
      </c>
      <c r="P505" s="380"/>
      <c r="Q505" s="380"/>
      <c r="R505" s="380"/>
      <c r="S505" s="380"/>
      <c r="T505" s="380"/>
      <c r="U505" s="38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90" t="s">
        <v>102</v>
      </c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88"/>
      <c r="P506" s="388"/>
      <c r="Q506" s="388"/>
      <c r="R506" s="388"/>
      <c r="S506" s="388"/>
      <c r="T506" s="388"/>
      <c r="U506" s="388"/>
      <c r="V506" s="388"/>
      <c r="W506" s="388"/>
      <c r="X506" s="388"/>
      <c r="Y506" s="388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86">
        <v>4640242180526</v>
      </c>
      <c r="E507" s="378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8" t="s">
        <v>669</v>
      </c>
      <c r="P507" s="377"/>
      <c r="Q507" s="377"/>
      <c r="R507" s="377"/>
      <c r="S507" s="378"/>
      <c r="T507" s="34"/>
      <c r="U507" s="34"/>
      <c r="V507" s="35" t="s">
        <v>67</v>
      </c>
      <c r="W507" s="370">
        <v>300</v>
      </c>
      <c r="X507" s="371">
        <f>IFERROR(IF(W507="",0,CEILING((W507/$H507),1)*$H507),"")</f>
        <v>302.40000000000003</v>
      </c>
      <c r="Y507" s="36">
        <f>IFERROR(IF(X507=0,"",ROUNDUP(X507/H507,0)*0.02175),"")</f>
        <v>0.60899999999999999</v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86">
        <v>4640242180519</v>
      </c>
      <c r="E508" s="378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740" t="s">
        <v>672</v>
      </c>
      <c r="P508" s="377"/>
      <c r="Q508" s="377"/>
      <c r="R508" s="377"/>
      <c r="S508" s="378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86">
        <v>4640242180090</v>
      </c>
      <c r="E509" s="378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9" t="s">
        <v>675</v>
      </c>
      <c r="P509" s="377"/>
      <c r="Q509" s="377"/>
      <c r="R509" s="377"/>
      <c r="S509" s="378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86">
        <v>4640242180090</v>
      </c>
      <c r="E510" s="378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00" t="s">
        <v>678</v>
      </c>
      <c r="P510" s="377"/>
      <c r="Q510" s="377"/>
      <c r="R510" s="377"/>
      <c r="S510" s="378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87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9"/>
      <c r="O511" s="379" t="s">
        <v>72</v>
      </c>
      <c r="P511" s="380"/>
      <c r="Q511" s="380"/>
      <c r="R511" s="380"/>
      <c r="S511" s="380"/>
      <c r="T511" s="380"/>
      <c r="U511" s="381"/>
      <c r="V511" s="37" t="s">
        <v>73</v>
      </c>
      <c r="W511" s="372">
        <f>IFERROR(W507/H507,"0")+IFERROR(W508/H508,"0")+IFERROR(W509/H509,"0")+IFERROR(W510/H510,"0")</f>
        <v>27.777777777777775</v>
      </c>
      <c r="X511" s="372">
        <f>IFERROR(X507/H507,"0")+IFERROR(X508/H508,"0")+IFERROR(X509/H509,"0")+IFERROR(X510/H510,"0")</f>
        <v>28</v>
      </c>
      <c r="Y511" s="372">
        <f>IFERROR(IF(Y507="",0,Y507),"0")+IFERROR(IF(Y508="",0,Y508),"0")+IFERROR(IF(Y509="",0,Y509),"0")+IFERROR(IF(Y510="",0,Y510),"0")</f>
        <v>0.60899999999999999</v>
      </c>
      <c r="Z511" s="373"/>
      <c r="AA511" s="373"/>
    </row>
    <row r="512" spans="1:54" x14ac:dyDescent="0.2">
      <c r="A512" s="388"/>
      <c r="B512" s="388"/>
      <c r="C512" s="388"/>
      <c r="D512" s="388"/>
      <c r="E512" s="388"/>
      <c r="F512" s="388"/>
      <c r="G512" s="388"/>
      <c r="H512" s="388"/>
      <c r="I512" s="388"/>
      <c r="J512" s="388"/>
      <c r="K512" s="388"/>
      <c r="L512" s="388"/>
      <c r="M512" s="388"/>
      <c r="N512" s="389"/>
      <c r="O512" s="379" t="s">
        <v>72</v>
      </c>
      <c r="P512" s="380"/>
      <c r="Q512" s="380"/>
      <c r="R512" s="380"/>
      <c r="S512" s="380"/>
      <c r="T512" s="380"/>
      <c r="U512" s="381"/>
      <c r="V512" s="37" t="s">
        <v>67</v>
      </c>
      <c r="W512" s="372">
        <f>IFERROR(SUM(W507:W510),"0")</f>
        <v>300</v>
      </c>
      <c r="X512" s="372">
        <f>IFERROR(SUM(X507:X510),"0")</f>
        <v>302.40000000000003</v>
      </c>
      <c r="Y512" s="37"/>
      <c r="Z512" s="373"/>
      <c r="AA512" s="373"/>
    </row>
    <row r="513" spans="1:54" ht="14.25" hidden="1" customHeight="1" x14ac:dyDescent="0.25">
      <c r="A513" s="390" t="s">
        <v>61</v>
      </c>
      <c r="B513" s="388"/>
      <c r="C513" s="388"/>
      <c r="D513" s="388"/>
      <c r="E513" s="388"/>
      <c r="F513" s="388"/>
      <c r="G513" s="388"/>
      <c r="H513" s="388"/>
      <c r="I513" s="388"/>
      <c r="J513" s="388"/>
      <c r="K513" s="388"/>
      <c r="L513" s="388"/>
      <c r="M513" s="388"/>
      <c r="N513" s="388"/>
      <c r="O513" s="388"/>
      <c r="P513" s="388"/>
      <c r="Q513" s="388"/>
      <c r="R513" s="388"/>
      <c r="S513" s="388"/>
      <c r="T513" s="388"/>
      <c r="U513" s="388"/>
      <c r="V513" s="388"/>
      <c r="W513" s="388"/>
      <c r="X513" s="388"/>
      <c r="Y513" s="388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86">
        <v>4640242180816</v>
      </c>
      <c r="E514" s="378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74" t="s">
        <v>681</v>
      </c>
      <c r="P514" s="377"/>
      <c r="Q514" s="377"/>
      <c r="R514" s="377"/>
      <c r="S514" s="378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86">
        <v>4680115880856</v>
      </c>
      <c r="E515" s="378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6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8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86">
        <v>4640242180595</v>
      </c>
      <c r="E516" s="378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462" t="s">
        <v>686</v>
      </c>
      <c r="P516" s="377"/>
      <c r="Q516" s="377"/>
      <c r="R516" s="377"/>
      <c r="S516" s="378"/>
      <c r="T516" s="34"/>
      <c r="U516" s="34"/>
      <c r="V516" s="35" t="s">
        <v>67</v>
      </c>
      <c r="W516" s="370">
        <v>100</v>
      </c>
      <c r="X516" s="371">
        <f t="shared" si="26"/>
        <v>100.80000000000001</v>
      </c>
      <c r="Y516" s="36">
        <f>IFERROR(IF(X516=0,"",ROUNDUP(X516/H516,0)*0.00753),"")</f>
        <v>0.18071999999999999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86">
        <v>4640242180076</v>
      </c>
      <c r="E517" s="378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1" t="s">
        <v>689</v>
      </c>
      <c r="P517" s="377"/>
      <c r="Q517" s="377"/>
      <c r="R517" s="377"/>
      <c r="S517" s="378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86">
        <v>4640242180908</v>
      </c>
      <c r="E518" s="378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8" t="s">
        <v>692</v>
      </c>
      <c r="P518" s="377"/>
      <c r="Q518" s="377"/>
      <c r="R518" s="377"/>
      <c r="S518" s="378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86">
        <v>4640242180489</v>
      </c>
      <c r="E519" s="378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42" t="s">
        <v>695</v>
      </c>
      <c r="P519" s="377"/>
      <c r="Q519" s="377"/>
      <c r="R519" s="377"/>
      <c r="S519" s="378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87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9"/>
      <c r="O520" s="379" t="s">
        <v>72</v>
      </c>
      <c r="P520" s="380"/>
      <c r="Q520" s="380"/>
      <c r="R520" s="380"/>
      <c r="S520" s="380"/>
      <c r="T520" s="380"/>
      <c r="U520" s="381"/>
      <c r="V520" s="37" t="s">
        <v>73</v>
      </c>
      <c r="W520" s="372">
        <f>IFERROR(W514/H514,"0")+IFERROR(W515/H515,"0")+IFERROR(W516/H516,"0")+IFERROR(W517/H517,"0")+IFERROR(W518/H518,"0")+IFERROR(W519/H519,"0")</f>
        <v>23.80952380952381</v>
      </c>
      <c r="X520" s="372">
        <f>IFERROR(X514/H514,"0")+IFERROR(X515/H515,"0")+IFERROR(X516/H516,"0")+IFERROR(X517/H517,"0")+IFERROR(X518/H518,"0")+IFERROR(X519/H519,"0")</f>
        <v>24</v>
      </c>
      <c r="Y520" s="372">
        <f>IFERROR(IF(Y514="",0,Y514),"0")+IFERROR(IF(Y515="",0,Y515),"0")+IFERROR(IF(Y516="",0,Y516),"0")+IFERROR(IF(Y517="",0,Y517),"0")+IFERROR(IF(Y518="",0,Y518),"0")+IFERROR(IF(Y519="",0,Y519),"0")</f>
        <v>0.18071999999999999</v>
      </c>
      <c r="Z520" s="373"/>
      <c r="AA520" s="373"/>
    </row>
    <row r="521" spans="1:54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9"/>
      <c r="O521" s="379" t="s">
        <v>72</v>
      </c>
      <c r="P521" s="380"/>
      <c r="Q521" s="380"/>
      <c r="R521" s="380"/>
      <c r="S521" s="380"/>
      <c r="T521" s="380"/>
      <c r="U521" s="381"/>
      <c r="V521" s="37" t="s">
        <v>67</v>
      </c>
      <c r="W521" s="372">
        <f>IFERROR(SUM(W514:W519),"0")</f>
        <v>100</v>
      </c>
      <c r="X521" s="372">
        <f>IFERROR(SUM(X514:X519),"0")</f>
        <v>100.80000000000001</v>
      </c>
      <c r="Y521" s="37"/>
      <c r="Z521" s="373"/>
      <c r="AA521" s="373"/>
    </row>
    <row r="522" spans="1:54" ht="14.25" hidden="1" customHeight="1" x14ac:dyDescent="0.25">
      <c r="A522" s="390" t="s">
        <v>74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86">
        <v>4680115880870</v>
      </c>
      <c r="E523" s="378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67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8"/>
      <c r="T523" s="34"/>
      <c r="U523" s="34"/>
      <c r="V523" s="35" t="s">
        <v>67</v>
      </c>
      <c r="W523" s="370">
        <v>30</v>
      </c>
      <c r="X523" s="371">
        <f>IFERROR(IF(W523="",0,CEILING((W523/$H523),1)*$H523),"")</f>
        <v>31.2</v>
      </c>
      <c r="Y523" s="36">
        <f>IFERROR(IF(X523=0,"",ROUNDUP(X523/H523,0)*0.02175),"")</f>
        <v>8.6999999999999994E-2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86">
        <v>4640242180106</v>
      </c>
      <c r="E524" s="378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446" t="s">
        <v>700</v>
      </c>
      <c r="P524" s="377"/>
      <c r="Q524" s="377"/>
      <c r="R524" s="377"/>
      <c r="S524" s="378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86">
        <v>4640242180540</v>
      </c>
      <c r="E525" s="378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77" t="s">
        <v>703</v>
      </c>
      <c r="P525" s="377"/>
      <c r="Q525" s="377"/>
      <c r="R525" s="377"/>
      <c r="S525" s="378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86">
        <v>4640242181233</v>
      </c>
      <c r="E526" s="378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36" t="s">
        <v>706</v>
      </c>
      <c r="P526" s="377"/>
      <c r="Q526" s="377"/>
      <c r="R526" s="377"/>
      <c r="S526" s="378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86">
        <v>4640242181226</v>
      </c>
      <c r="E527" s="378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507" t="s">
        <v>709</v>
      </c>
      <c r="P527" s="377"/>
      <c r="Q527" s="377"/>
      <c r="R527" s="377"/>
      <c r="S527" s="378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87"/>
      <c r="B528" s="388"/>
      <c r="C528" s="388"/>
      <c r="D528" s="388"/>
      <c r="E528" s="388"/>
      <c r="F528" s="388"/>
      <c r="G528" s="388"/>
      <c r="H528" s="388"/>
      <c r="I528" s="388"/>
      <c r="J528" s="388"/>
      <c r="K528" s="388"/>
      <c r="L528" s="388"/>
      <c r="M528" s="388"/>
      <c r="N528" s="389"/>
      <c r="O528" s="379" t="s">
        <v>72</v>
      </c>
      <c r="P528" s="380"/>
      <c r="Q528" s="380"/>
      <c r="R528" s="380"/>
      <c r="S528" s="380"/>
      <c r="T528" s="380"/>
      <c r="U528" s="381"/>
      <c r="V528" s="37" t="s">
        <v>73</v>
      </c>
      <c r="W528" s="372">
        <f>IFERROR(W523/H523,"0")+IFERROR(W524/H524,"0")+IFERROR(W525/H525,"0")+IFERROR(W526/H526,"0")+IFERROR(W527/H527,"0")</f>
        <v>3.8461538461538463</v>
      </c>
      <c r="X528" s="372">
        <f>IFERROR(X523/H523,"0")+IFERROR(X524/H524,"0")+IFERROR(X525/H525,"0")+IFERROR(X526/H526,"0")+IFERROR(X527/H527,"0")</f>
        <v>4</v>
      </c>
      <c r="Y528" s="372">
        <f>IFERROR(IF(Y523="",0,Y523),"0")+IFERROR(IF(Y524="",0,Y524),"0")+IFERROR(IF(Y525="",0,Y525),"0")+IFERROR(IF(Y526="",0,Y526),"0")+IFERROR(IF(Y527="",0,Y527),"0")</f>
        <v>8.6999999999999994E-2</v>
      </c>
      <c r="Z528" s="373"/>
      <c r="AA528" s="373"/>
    </row>
    <row r="529" spans="1:54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9"/>
      <c r="O529" s="379" t="s">
        <v>72</v>
      </c>
      <c r="P529" s="380"/>
      <c r="Q529" s="380"/>
      <c r="R529" s="380"/>
      <c r="S529" s="380"/>
      <c r="T529" s="380"/>
      <c r="U529" s="381"/>
      <c r="V529" s="37" t="s">
        <v>67</v>
      </c>
      <c r="W529" s="372">
        <f>IFERROR(SUM(W523:W527),"0")</f>
        <v>30</v>
      </c>
      <c r="X529" s="372">
        <f>IFERROR(SUM(X523:X527),"0")</f>
        <v>31.2</v>
      </c>
      <c r="Y529" s="37"/>
      <c r="Z529" s="373"/>
      <c r="AA529" s="373"/>
    </row>
    <row r="530" spans="1:54" ht="14.25" hidden="1" customHeight="1" x14ac:dyDescent="0.25">
      <c r="A530" s="390" t="s">
        <v>210</v>
      </c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388"/>
      <c r="P530" s="388"/>
      <c r="Q530" s="388"/>
      <c r="R530" s="388"/>
      <c r="S530" s="388"/>
      <c r="T530" s="388"/>
      <c r="U530" s="388"/>
      <c r="V530" s="388"/>
      <c r="W530" s="388"/>
      <c r="X530" s="388"/>
      <c r="Y530" s="388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86">
        <v>4640242180120</v>
      </c>
      <c r="E531" s="378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76" t="s">
        <v>712</v>
      </c>
      <c r="P531" s="377"/>
      <c r="Q531" s="377"/>
      <c r="R531" s="377"/>
      <c r="S531" s="378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86">
        <v>4640242180120</v>
      </c>
      <c r="E532" s="378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515" t="s">
        <v>714</v>
      </c>
      <c r="P532" s="377"/>
      <c r="Q532" s="377"/>
      <c r="R532" s="377"/>
      <c r="S532" s="378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86">
        <v>4640242180137</v>
      </c>
      <c r="E533" s="378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60" t="s">
        <v>717</v>
      </c>
      <c r="P533" s="377"/>
      <c r="Q533" s="377"/>
      <c r="R533" s="377"/>
      <c r="S533" s="378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86">
        <v>4640242180137</v>
      </c>
      <c r="E534" s="378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2" t="s">
        <v>719</v>
      </c>
      <c r="P534" s="377"/>
      <c r="Q534" s="377"/>
      <c r="R534" s="377"/>
      <c r="S534" s="378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87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9"/>
      <c r="O535" s="379" t="s">
        <v>72</v>
      </c>
      <c r="P535" s="380"/>
      <c r="Q535" s="380"/>
      <c r="R535" s="380"/>
      <c r="S535" s="380"/>
      <c r="T535" s="380"/>
      <c r="U535" s="38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8"/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9"/>
      <c r="O536" s="379" t="s">
        <v>72</v>
      </c>
      <c r="P536" s="380"/>
      <c r="Q536" s="380"/>
      <c r="R536" s="380"/>
      <c r="S536" s="380"/>
      <c r="T536" s="380"/>
      <c r="U536" s="38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509"/>
      <c r="B537" s="388"/>
      <c r="C537" s="388"/>
      <c r="D537" s="388"/>
      <c r="E537" s="388"/>
      <c r="F537" s="388"/>
      <c r="G537" s="388"/>
      <c r="H537" s="388"/>
      <c r="I537" s="388"/>
      <c r="J537" s="388"/>
      <c r="K537" s="388"/>
      <c r="L537" s="388"/>
      <c r="M537" s="388"/>
      <c r="N537" s="510"/>
      <c r="O537" s="458" t="s">
        <v>720</v>
      </c>
      <c r="P537" s="440"/>
      <c r="Q537" s="440"/>
      <c r="R537" s="440"/>
      <c r="S537" s="440"/>
      <c r="T537" s="440"/>
      <c r="U537" s="424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5000.5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5027.0999999999995</v>
      </c>
      <c r="Y537" s="37"/>
      <c r="Z537" s="373"/>
      <c r="AA537" s="373"/>
    </row>
    <row r="538" spans="1:54" x14ac:dyDescent="0.2">
      <c r="A538" s="388"/>
      <c r="B538" s="388"/>
      <c r="C538" s="388"/>
      <c r="D538" s="388"/>
      <c r="E538" s="388"/>
      <c r="F538" s="388"/>
      <c r="G538" s="388"/>
      <c r="H538" s="388"/>
      <c r="I538" s="388"/>
      <c r="J538" s="388"/>
      <c r="K538" s="388"/>
      <c r="L538" s="388"/>
      <c r="M538" s="388"/>
      <c r="N538" s="510"/>
      <c r="O538" s="458" t="s">
        <v>721</v>
      </c>
      <c r="P538" s="440"/>
      <c r="Q538" s="440"/>
      <c r="R538" s="440"/>
      <c r="S538" s="440"/>
      <c r="T538" s="440"/>
      <c r="U538" s="424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5231.0359633699636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5258.8740000000007</v>
      </c>
      <c r="Y538" s="37"/>
      <c r="Z538" s="373"/>
      <c r="AA538" s="373"/>
    </row>
    <row r="539" spans="1:54" x14ac:dyDescent="0.2">
      <c r="A539" s="388"/>
      <c r="B539" s="388"/>
      <c r="C539" s="388"/>
      <c r="D539" s="388"/>
      <c r="E539" s="388"/>
      <c r="F539" s="388"/>
      <c r="G539" s="388"/>
      <c r="H539" s="388"/>
      <c r="I539" s="388"/>
      <c r="J539" s="388"/>
      <c r="K539" s="388"/>
      <c r="L539" s="388"/>
      <c r="M539" s="388"/>
      <c r="N539" s="510"/>
      <c r="O539" s="458" t="s">
        <v>722</v>
      </c>
      <c r="P539" s="440"/>
      <c r="Q539" s="440"/>
      <c r="R539" s="440"/>
      <c r="S539" s="440"/>
      <c r="T539" s="440"/>
      <c r="U539" s="424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9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9</v>
      </c>
      <c r="Y539" s="37"/>
      <c r="Z539" s="373"/>
      <c r="AA539" s="373"/>
    </row>
    <row r="540" spans="1:54" x14ac:dyDescent="0.2">
      <c r="A540" s="388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510"/>
      <c r="O540" s="458" t="s">
        <v>724</v>
      </c>
      <c r="P540" s="440"/>
      <c r="Q540" s="440"/>
      <c r="R540" s="440"/>
      <c r="S540" s="440"/>
      <c r="T540" s="440"/>
      <c r="U540" s="424"/>
      <c r="V540" s="37" t="s">
        <v>67</v>
      </c>
      <c r="W540" s="372">
        <f>GrossWeightTotal+PalletQtyTotal*25</f>
        <v>5456.0359633699636</v>
      </c>
      <c r="X540" s="372">
        <f>GrossWeightTotalR+PalletQtyTotalR*25</f>
        <v>5483.8740000000007</v>
      </c>
      <c r="Y540" s="37"/>
      <c r="Z540" s="373"/>
      <c r="AA540" s="373"/>
    </row>
    <row r="541" spans="1:54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510"/>
      <c r="O541" s="458" t="s">
        <v>725</v>
      </c>
      <c r="P541" s="440"/>
      <c r="Q541" s="440"/>
      <c r="R541" s="440"/>
      <c r="S541" s="440"/>
      <c r="T541" s="440"/>
      <c r="U541" s="424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463.51037851037859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466</v>
      </c>
      <c r="Y541" s="37"/>
      <c r="Z541" s="373"/>
      <c r="AA541" s="373"/>
    </row>
    <row r="542" spans="1:54" ht="14.25" hidden="1" customHeight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510"/>
      <c r="O542" s="458" t="s">
        <v>726</v>
      </c>
      <c r="P542" s="440"/>
      <c r="Q542" s="440"/>
      <c r="R542" s="440"/>
      <c r="S542" s="440"/>
      <c r="T542" s="440"/>
      <c r="U542" s="424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9.6456599999999995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374" t="s">
        <v>100</v>
      </c>
      <c r="D544" s="415"/>
      <c r="E544" s="415"/>
      <c r="F544" s="416"/>
      <c r="G544" s="374" t="s">
        <v>233</v>
      </c>
      <c r="H544" s="415"/>
      <c r="I544" s="415"/>
      <c r="J544" s="415"/>
      <c r="K544" s="415"/>
      <c r="L544" s="415"/>
      <c r="M544" s="415"/>
      <c r="N544" s="415"/>
      <c r="O544" s="415"/>
      <c r="P544" s="416"/>
      <c r="Q544" s="374" t="s">
        <v>456</v>
      </c>
      <c r="R544" s="416"/>
      <c r="S544" s="374" t="s">
        <v>508</v>
      </c>
      <c r="T544" s="415"/>
      <c r="U544" s="416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638" t="s">
        <v>729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223</v>
      </c>
      <c r="G545" s="374" t="s">
        <v>234</v>
      </c>
      <c r="H545" s="374" t="s">
        <v>241</v>
      </c>
      <c r="I545" s="374" t="s">
        <v>260</v>
      </c>
      <c r="J545" s="374" t="s">
        <v>319</v>
      </c>
      <c r="K545" s="362"/>
      <c r="L545" s="374" t="s">
        <v>349</v>
      </c>
      <c r="M545" s="362"/>
      <c r="N545" s="374" t="s">
        <v>349</v>
      </c>
      <c r="O545" s="374" t="s">
        <v>426</v>
      </c>
      <c r="P545" s="374" t="s">
        <v>443</v>
      </c>
      <c r="Q545" s="374" t="s">
        <v>457</v>
      </c>
      <c r="R545" s="374" t="s">
        <v>483</v>
      </c>
      <c r="S545" s="374" t="s">
        <v>509</v>
      </c>
      <c r="T545" s="374" t="s">
        <v>556</v>
      </c>
      <c r="U545" s="374" t="s">
        <v>584</v>
      </c>
      <c r="V545" s="374" t="s">
        <v>597</v>
      </c>
      <c r="W545" s="374" t="s">
        <v>645</v>
      </c>
      <c r="AA545" s="52"/>
      <c r="AD545" s="362"/>
    </row>
    <row r="546" spans="1:30" ht="13.5" customHeight="1" thickBot="1" x14ac:dyDescent="0.25">
      <c r="A546" s="639"/>
      <c r="B546" s="375"/>
      <c r="C546" s="375"/>
      <c r="D546" s="375"/>
      <c r="E546" s="375"/>
      <c r="F546" s="375"/>
      <c r="G546" s="375"/>
      <c r="H546" s="375"/>
      <c r="I546" s="375"/>
      <c r="J546" s="375"/>
      <c r="K546" s="362"/>
      <c r="L546" s="375"/>
      <c r="M546" s="362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46">
        <f>IFERROR(X134*1,"0")+IFERROR(X135*1,"0")+IFERROR(X136*1,"0")+IFERROR(X137*1,"0")+IFERROR(X138*1,"0")</f>
        <v>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4.8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1517.6999999999998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1517.6999999999998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0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3015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31.2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15.6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434.40000000000003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 507,20"/>
        <filter val="1,92"/>
        <filter val="100,00"/>
        <filter val="133,33"/>
        <filter val="15,00"/>
        <filter val="194,31"/>
        <filter val="2 000,00"/>
        <filter val="2,00"/>
        <filter val="23,81"/>
        <filter val="27,78"/>
        <filter val="3,85"/>
        <filter val="30,00"/>
        <filter val="300,00"/>
        <filter val="4,00"/>
        <filter val="4,20"/>
        <filter val="4,80"/>
        <filter val="463,51"/>
        <filter val="5 000,50"/>
        <filter val="5 231,04"/>
        <filter val="5 456,04"/>
        <filter val="5,10"/>
        <filter val="66,67"/>
        <filter val="7,20"/>
        <filter val="8,40"/>
        <filter val="9"/>
      </filters>
    </filterColumn>
  </autoFilter>
  <mergeCells count="977"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D508:E508"/>
    <mergeCell ref="D503:E503"/>
    <mergeCell ref="O430:S430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65:E65"/>
    <mergeCell ref="O366:U366"/>
    <mergeCell ref="D194:E194"/>
    <mergeCell ref="Z17:Z1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A423:Y423"/>
    <mergeCell ref="D328:E328"/>
    <mergeCell ref="O489:U489"/>
    <mergeCell ref="D393:E393"/>
    <mergeCell ref="A418:Y418"/>
    <mergeCell ref="D413:E413"/>
    <mergeCell ref="A380:Y380"/>
    <mergeCell ref="O212:S212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D314:E314"/>
    <mergeCell ref="O473:U473"/>
    <mergeCell ref="D213:E213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A103:N104"/>
    <mergeCell ref="O167:U167"/>
    <mergeCell ref="D151:E15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O185:S185"/>
    <mergeCell ref="A233:Y233"/>
    <mergeCell ref="O247:S247"/>
    <mergeCell ref="D265:E265"/>
    <mergeCell ref="O416:U416"/>
    <mergeCell ref="D257:E257"/>
    <mergeCell ref="A401:Y401"/>
    <mergeCell ref="M17:M18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I545:I546"/>
    <mergeCell ref="F545:F546"/>
    <mergeCell ref="S544:U544"/>
    <mergeCell ref="O536:U536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162:Y162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V17:V18"/>
    <mergeCell ref="X17:X18"/>
    <mergeCell ref="O70:S70"/>
    <mergeCell ref="O241:S241"/>
    <mergeCell ref="O228:S228"/>
    <mergeCell ref="D177:E177"/>
    <mergeCell ref="D33:E33"/>
    <mergeCell ref="O315:U315"/>
    <mergeCell ref="D29:E29"/>
    <mergeCell ref="D23:E23"/>
    <mergeCell ref="G17:G18"/>
    <mergeCell ref="O94:U94"/>
    <mergeCell ref="D358:E358"/>
    <mergeCell ref="O126:S126"/>
    <mergeCell ref="O182:S182"/>
    <mergeCell ref="D157:E157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164:E164"/>
    <mergeCell ref="O243:S243"/>
    <mergeCell ref="D462:E462"/>
    <mergeCell ref="D241:E241"/>
    <mergeCell ref="O524:S524"/>
    <mergeCell ref="A399:N400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