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30D8CA-3337-4E53-A5DA-E290F57E6F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Y481" i="1"/>
  <c r="X481" i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Y467" i="1"/>
  <c r="X467" i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Y371" i="1"/>
  <c r="X371" i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Y258" i="1"/>
  <c r="X258" i="1"/>
  <c r="O258" i="1"/>
  <c r="X257" i="1"/>
  <c r="Y257" i="1" s="1"/>
  <c r="O257" i="1"/>
  <c r="X256" i="1"/>
  <c r="Y256" i="1" s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O224" i="1"/>
  <c r="W221" i="1"/>
  <c r="W220" i="1"/>
  <c r="X219" i="1"/>
  <c r="Y219" i="1" s="1"/>
  <c r="O219" i="1"/>
  <c r="Y218" i="1"/>
  <c r="Y220" i="1" s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J547" i="1" s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Y103" i="1" s="1"/>
  <c r="O96" i="1"/>
  <c r="W94" i="1"/>
  <c r="W93" i="1"/>
  <c r="X92" i="1"/>
  <c r="Y92" i="1" s="1"/>
  <c r="O92" i="1"/>
  <c r="X91" i="1"/>
  <c r="Y91" i="1" s="1"/>
  <c r="O91" i="1"/>
  <c r="Y90" i="1"/>
  <c r="X90" i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Y68" i="1"/>
  <c r="X68" i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W537" i="1" l="1"/>
  <c r="F547" i="1"/>
  <c r="Y318" i="1"/>
  <c r="Y319" i="1" s="1"/>
  <c r="X319" i="1"/>
  <c r="Y322" i="1"/>
  <c r="Y323" i="1" s="1"/>
  <c r="X323" i="1"/>
  <c r="J9" i="1"/>
  <c r="X35" i="1"/>
  <c r="X231" i="1"/>
  <c r="X377" i="1"/>
  <c r="X376" i="1"/>
  <c r="Y375" i="1"/>
  <c r="Y376" i="1" s="1"/>
  <c r="U547" i="1"/>
  <c r="X452" i="1"/>
  <c r="Y448" i="1"/>
  <c r="Y452" i="1" s="1"/>
  <c r="X473" i="1"/>
  <c r="Y471" i="1"/>
  <c r="Y473" i="1" s="1"/>
  <c r="F9" i="1"/>
  <c r="F10" i="1"/>
  <c r="X42" i="1"/>
  <c r="Y45" i="1"/>
  <c r="Y46" i="1" s="1"/>
  <c r="X46" i="1"/>
  <c r="X171" i="1"/>
  <c r="Y169" i="1"/>
  <c r="Y171" i="1" s="1"/>
  <c r="X205" i="1"/>
  <c r="Y201" i="1"/>
  <c r="Y205" i="1" s="1"/>
  <c r="Y336" i="1"/>
  <c r="X352" i="1"/>
  <c r="X351" i="1"/>
  <c r="Y350" i="1"/>
  <c r="Y351" i="1" s="1"/>
  <c r="Y360" i="1"/>
  <c r="X432" i="1"/>
  <c r="Y424" i="1"/>
  <c r="X493" i="1"/>
  <c r="X492" i="1"/>
  <c r="Y491" i="1"/>
  <c r="Y492" i="1" s="1"/>
  <c r="X512" i="1"/>
  <c r="X511" i="1"/>
  <c r="Y507" i="1"/>
  <c r="Y511" i="1" s="1"/>
  <c r="X130" i="1"/>
  <c r="X160" i="1"/>
  <c r="I547" i="1"/>
  <c r="X179" i="1"/>
  <c r="X199" i="1"/>
  <c r="X220" i="1"/>
  <c r="X278" i="1"/>
  <c r="X277" i="1"/>
  <c r="X283" i="1"/>
  <c r="X400" i="1"/>
  <c r="B547" i="1"/>
  <c r="X539" i="1"/>
  <c r="X538" i="1"/>
  <c r="X25" i="1"/>
  <c r="Y22" i="1"/>
  <c r="Y24" i="1" s="1"/>
  <c r="X24" i="1"/>
  <c r="Y34" i="1"/>
  <c r="X104" i="1"/>
  <c r="X103" i="1"/>
  <c r="X120" i="1"/>
  <c r="Y106" i="1"/>
  <c r="Y120" i="1" s="1"/>
  <c r="X121" i="1"/>
  <c r="Y198" i="1"/>
  <c r="Y248" i="1"/>
  <c r="X34" i="1"/>
  <c r="X54" i="1"/>
  <c r="D547" i="1"/>
  <c r="X61" i="1"/>
  <c r="Y57" i="1"/>
  <c r="Y61" i="1" s="1"/>
  <c r="X62" i="1"/>
  <c r="E547" i="1"/>
  <c r="X86" i="1"/>
  <c r="Y65" i="1"/>
  <c r="Y86" i="1" s="1"/>
  <c r="X87" i="1"/>
  <c r="X94" i="1"/>
  <c r="Y89" i="1"/>
  <c r="Y93" i="1" s="1"/>
  <c r="X93" i="1"/>
  <c r="X148" i="1"/>
  <c r="X172" i="1"/>
  <c r="X206" i="1"/>
  <c r="X221" i="1"/>
  <c r="X249" i="1"/>
  <c r="X25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X131" i="1"/>
  <c r="X140" i="1"/>
  <c r="X161" i="1"/>
  <c r="X166" i="1"/>
  <c r="X178" i="1"/>
  <c r="X198" i="1"/>
  <c r="X215" i="1"/>
  <c r="X230" i="1"/>
  <c r="X259" i="1"/>
  <c r="Y271" i="1"/>
  <c r="X284" i="1"/>
  <c r="Y280" i="1"/>
  <c r="Y283" i="1" s="1"/>
  <c r="X399" i="1"/>
  <c r="Y386" i="1"/>
  <c r="Y399" i="1" s="1"/>
  <c r="H9" i="1"/>
  <c r="W541" i="1"/>
  <c r="C547" i="1"/>
  <c r="X53" i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1" i="1" l="1"/>
  <c r="X537" i="1"/>
  <c r="Y542" i="1"/>
  <c r="X540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<sst xmlns="http://schemas.openxmlformats.org/spreadsheetml/2006/main" count="2317" uniqueCount="768">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</sst>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45421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0.45833333333333331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hidden="1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54" hidden="1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120</v>
      </c>
      <c r="X57" s="371">
        <f>IFERROR(IF(W57="",0,CEILING((W57/$H57),1)*$H57),"")</f>
        <v>129.60000000000002</v>
      </c>
      <c r="Y57" s="36">
        <f>IFERROR(IF(X57=0,"",ROUNDUP(X57/H57,0)*0.02175),"")</f>
        <v>0.26100000000000001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11.111111111111111</v>
      </c>
      <c r="X61" s="372">
        <f>IFERROR(X57/H57,"0")+IFERROR(X58/H58,"0")+IFERROR(X59/H59,"0")+IFERROR(X60/H60,"0")</f>
        <v>12.000000000000002</v>
      </c>
      <c r="Y61" s="372">
        <f>IFERROR(IF(Y57="",0,Y57),"0")+IFERROR(IF(Y58="",0,Y58),"0")+IFERROR(IF(Y59="",0,Y59),"0")+IFERROR(IF(Y60="",0,Y60),"0")</f>
        <v>0.26100000000000001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120</v>
      </c>
      <c r="X62" s="372">
        <f>IFERROR(SUM(X57:X60),"0")</f>
        <v>129.60000000000002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0</v>
      </c>
      <c r="X80" s="371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hidden="1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3"/>
      <c r="AA86" s="373"/>
    </row>
    <row r="87" spans="1:54" hidden="1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0</v>
      </c>
      <c r="X87" s="372">
        <f>IFERROR(SUM(X65:X85),"0")</f>
        <v>0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0</v>
      </c>
      <c r="X102" s="371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0</v>
      </c>
      <c r="X103" s="372">
        <f>IFERROR(X96/H96,"0")+IFERROR(X97/H97,"0")+IFERROR(X98/H98,"0")+IFERROR(X99/H99,"0")+IFERROR(X100/H100,"0")+IFERROR(X101/H101,"0")+IFERROR(X102/H102,"0")</f>
        <v>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3"/>
      <c r="AA103" s="373"/>
    </row>
    <row r="104" spans="1:54" hidden="1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0</v>
      </c>
      <c r="X104" s="372">
        <f>IFERROR(SUM(X96:X102),"0")</f>
        <v>0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hidden="1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idden="1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3"/>
      <c r="AA120" s="373"/>
    </row>
    <row r="121" spans="1:54" hidden="1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0</v>
      </c>
      <c r="X121" s="372">
        <f>IFERROR(SUM(X106:X119),"0")</f>
        <v>0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hidden="1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idden="1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0</v>
      </c>
      <c r="X139" s="372">
        <f>IFERROR(X134/H134,"0")+IFERROR(X135/H135,"0")+IFERROR(X136/H136,"0")+IFERROR(X137/H137,"0")+IFERROR(X138/H138,"0")</f>
        <v>0</v>
      </c>
      <c r="Y139" s="372">
        <f>IFERROR(IF(Y134="",0,Y134),"0")+IFERROR(IF(Y135="",0,Y135),"0")+IFERROR(IF(Y136="",0,Y136),"0")+IFERROR(IF(Y137="",0,Y137),"0")+IFERROR(IF(Y138="",0,Y138),"0")</f>
        <v>0</v>
      </c>
      <c r="Z139" s="373"/>
      <c r="AA139" s="373"/>
    </row>
    <row r="140" spans="1:54" hidden="1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0</v>
      </c>
      <c r="X140" s="372">
        <f>IFERROR(SUM(X134:X138),"0")</f>
        <v>0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hidden="1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0</v>
      </c>
      <c r="X160" s="372">
        <f>IFERROR(X151/H151,"0")+IFERROR(X152/H152,"0")+IFERROR(X153/H153,"0")+IFERROR(X154/H154,"0")+IFERROR(X155/H155,"0")+IFERROR(X156/H156,"0")+IFERROR(X157/H157,"0")+IFERROR(X158/H158,"0")+IFERROR(X159/H159,"0")</f>
        <v>0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3"/>
      <c r="AA160" s="373"/>
    </row>
    <row r="161" spans="1:54" hidden="1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0</v>
      </c>
      <c r="X161" s="372">
        <f>IFERROR(SUM(X151:X159),"0")</f>
        <v>0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0</v>
      </c>
      <c r="X193" s="371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idden="1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3"/>
      <c r="AA198" s="373"/>
    </row>
    <row r="199" spans="1:54" hidden="1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0</v>
      </c>
      <c r="X199" s="372">
        <f>IFERROR(SUM(X181:X197),"0")</f>
        <v>0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hidden="1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0</v>
      </c>
      <c r="X218" s="371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idden="1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0</v>
      </c>
      <c r="X220" s="372">
        <f>IFERROR(X218/H218,"0")+IFERROR(X219/H219,"0")</f>
        <v>0</v>
      </c>
      <c r="Y220" s="372">
        <f>IFERROR(IF(Y218="",0,Y218),"0")+IFERROR(IF(Y219="",0,Y219),"0")</f>
        <v>0</v>
      </c>
      <c r="Z220" s="373"/>
      <c r="AA220" s="373"/>
    </row>
    <row r="221" spans="1:54" hidden="1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0</v>
      </c>
      <c r="X221" s="372">
        <f>IFERROR(SUM(X218:X219),"0")</f>
        <v>0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80</v>
      </c>
      <c r="X235" s="371">
        <f t="shared" si="13"/>
        <v>86.4</v>
      </c>
      <c r="Y235" s="36">
        <f>IFERROR(IF(X235=0,"",ROUNDUP(X235/H235,0)*0.02175),"")</f>
        <v>0.17399999999999999</v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10</v>
      </c>
      <c r="X241" s="371">
        <f t="shared" si="13"/>
        <v>10</v>
      </c>
      <c r="Y241" s="36">
        <f t="shared" ref="Y241:Y247" si="14">IFERROR(IF(X241=0,"",ROUNDUP(X241/H241,0)*0.00937),"")</f>
        <v>1.874E-2</v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9.4074074074074066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0.19273999999999999</v>
      </c>
      <c r="Z248" s="373"/>
      <c r="AA248" s="373"/>
    </row>
    <row r="249" spans="1:54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90</v>
      </c>
      <c r="X249" s="372">
        <f>IFERROR(SUM(X234:X247),"0")</f>
        <v>96.4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60</v>
      </c>
      <c r="X255" s="371">
        <f>IFERROR(IF(W255="",0,CEILING((W255/$H255),1)*$H255),"")</f>
        <v>63</v>
      </c>
      <c r="Y255" s="36">
        <f>IFERROR(IF(X255=0,"",ROUNDUP(X255/H255,0)*0.00753),"")</f>
        <v>0.11295000000000001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60</v>
      </c>
      <c r="X256" s="371">
        <f>IFERROR(IF(W256="",0,CEILING((W256/$H256),1)*$H256),"")</f>
        <v>63</v>
      </c>
      <c r="Y256" s="36">
        <f>IFERROR(IF(X256=0,"",ROUNDUP(X256/H256,0)*0.00753),"")</f>
        <v>0.11295000000000001</v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28.571428571428569</v>
      </c>
      <c r="X259" s="372">
        <f>IFERROR(X255/H255,"0")+IFERROR(X256/H256,"0")+IFERROR(X257/H257,"0")+IFERROR(X258/H258,"0")</f>
        <v>30</v>
      </c>
      <c r="Y259" s="372">
        <f>IFERROR(IF(Y255="",0,Y255),"0")+IFERROR(IF(Y256="",0,Y256),"0")+IFERROR(IF(Y257="",0,Y257),"0")+IFERROR(IF(Y258="",0,Y258),"0")</f>
        <v>0.22590000000000002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120</v>
      </c>
      <c r="X260" s="372">
        <f>IFERROR(SUM(X255:X258),"0")</f>
        <v>126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300</v>
      </c>
      <c r="X262" s="371">
        <f t="shared" ref="X262:X270" si="15">IFERROR(IF(W262="",0,CEILING((W262/$H262),1)*$H262),"")</f>
        <v>304.2</v>
      </c>
      <c r="Y262" s="36">
        <f>IFERROR(IF(X262=0,"",ROUNDUP(X262/H262,0)*0.02175),"")</f>
        <v>0.84824999999999995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38.46153846153846</v>
      </c>
      <c r="X271" s="372">
        <f>IFERROR(X262/H262,"0")+IFERROR(X263/H263,"0")+IFERROR(X264/H264,"0")+IFERROR(X265/H265,"0")+IFERROR(X266/H266,"0")+IFERROR(X267/H267,"0")+IFERROR(X268/H268,"0")+IFERROR(X269/H269,"0")+IFERROR(X270/H270,"0")</f>
        <v>39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0.84824999999999995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300</v>
      </c>
      <c r="X272" s="372">
        <f>IFERROR(SUM(X262:X270),"0")</f>
        <v>304.2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80</v>
      </c>
      <c r="X275" s="371">
        <f>IFERROR(IF(W275="",0,CEILING((W275/$H275),1)*$H275),"")</f>
        <v>85.8</v>
      </c>
      <c r="Y275" s="36">
        <f>IFERROR(IF(X275=0,"",ROUNDUP(X275/H275,0)*0.02175),"")</f>
        <v>0.23924999999999999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10.256410256410257</v>
      </c>
      <c r="X277" s="372">
        <f>IFERROR(X274/H274,"0")+IFERROR(X275/H275,"0")+IFERROR(X276/H276,"0")</f>
        <v>11</v>
      </c>
      <c r="Y277" s="372">
        <f>IFERROR(IF(Y274="",0,Y274),"0")+IFERROR(IF(Y275="",0,Y275),"0")+IFERROR(IF(Y276="",0,Y276),"0")</f>
        <v>0.23924999999999999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80</v>
      </c>
      <c r="X278" s="372">
        <f>IFERROR(SUM(X274:X276),"0")</f>
        <v>85.8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hidden="1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0</v>
      </c>
      <c r="X313" s="37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3" t="s">
        <v>1</v>
      </c>
    </row>
    <row r="314" spans="1:54" ht="27" hidden="1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0</v>
      </c>
      <c r="X314" s="37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58"/>
      <c r="BB314" s="244" t="s">
        <v>1</v>
      </c>
    </row>
    <row r="315" spans="1:54" hidden="1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0</v>
      </c>
      <c r="X315" s="372">
        <f>IFERROR(X312/H312,"0")+IFERROR(X313/H313,"0")+IFERROR(X314/H314,"0")</f>
        <v>0</v>
      </c>
      <c r="Y315" s="372">
        <f>IFERROR(IF(Y312="",0,Y312),"0")+IFERROR(IF(Y313="",0,Y313),"0")+IFERROR(IF(Y314="",0,Y314),"0")</f>
        <v>0</v>
      </c>
      <c r="Z315" s="373"/>
      <c r="AA315" s="373"/>
    </row>
    <row r="316" spans="1:54" hidden="1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0</v>
      </c>
      <c r="X316" s="372">
        <f>IFERROR(SUM(X312:X314),"0")</f>
        <v>0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80</v>
      </c>
      <c r="X329" s="371">
        <f t="shared" si="17"/>
        <v>90</v>
      </c>
      <c r="Y329" s="36">
        <f>IFERROR(IF(X329=0,"",ROUNDUP(X329/H329,0)*0.02175),"")</f>
        <v>0.1305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30</v>
      </c>
      <c r="X331" s="371">
        <f t="shared" si="17"/>
        <v>30</v>
      </c>
      <c r="Y331" s="36">
        <f>IFERROR(IF(X331=0,"",ROUNDUP(X331/H331,0)*0.02175),"")</f>
        <v>4.3499999999999997E-2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45</v>
      </c>
      <c r="X333" s="371">
        <f t="shared" si="17"/>
        <v>45</v>
      </c>
      <c r="Y333" s="36">
        <f>IFERROR(IF(X333=0,"",ROUNDUP(X333/H333,0)*0.02175),"")</f>
        <v>6.5250000000000002E-2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10.333333333333332</v>
      </c>
      <c r="X336" s="372">
        <f>IFERROR(X328/H328,"0")+IFERROR(X329/H329,"0")+IFERROR(X330/H330,"0")+IFERROR(X331/H331,"0")+IFERROR(X332/H332,"0")+IFERROR(X333/H333,"0")+IFERROR(X334/H334,"0")+IFERROR(X335/H335,"0")</f>
        <v>11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0.23924999999999999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155</v>
      </c>
      <c r="X337" s="372">
        <f>IFERROR(SUM(X328:X335),"0")</f>
        <v>165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60</v>
      </c>
      <c r="X339" s="371">
        <f>IFERROR(IF(W339="",0,CEILING((W339/$H339),1)*$H339),"")</f>
        <v>60</v>
      </c>
      <c r="Y339" s="36">
        <f>IFERROR(IF(X339=0,"",ROUNDUP(X339/H339,0)*0.02175),"")</f>
        <v>8.6999999999999994E-2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4</v>
      </c>
      <c r="X342" s="372">
        <f>IFERROR(X339/H339,"0")+IFERROR(X340/H340,"0")+IFERROR(X341/H341,"0")</f>
        <v>4</v>
      </c>
      <c r="Y342" s="372">
        <f>IFERROR(IF(Y339="",0,Y339),"0")+IFERROR(IF(Y340="",0,Y340),"0")+IFERROR(IF(Y341="",0,Y341),"0")</f>
        <v>8.6999999999999994E-2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60</v>
      </c>
      <c r="X343" s="372">
        <f>IFERROR(SUM(X339:X341),"0")</f>
        <v>60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hidden="1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hidden="1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0</v>
      </c>
      <c r="X393" s="371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idden="1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54" hidden="1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hidden="1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idden="1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hidden="1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hidden="1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hidden="1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54" hidden="1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0</v>
      </c>
      <c r="X469" s="372">
        <f>IFERROR(SUM(X457:X467),"0")</f>
        <v>0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hidden="1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hidden="1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hidden="1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hidden="1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hidden="1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hidden="1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54" hidden="1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50</v>
      </c>
      <c r="X516" s="371">
        <f t="shared" si="26"/>
        <v>50.400000000000006</v>
      </c>
      <c r="Y516" s="36">
        <f>IFERROR(IF(X516=0,"",ROUNDUP(X516/H516,0)*0.00753),"")</f>
        <v>9.0359999999999996E-2</v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54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hidden="1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hidden="1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hidden="1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975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1017.4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1028.9588522588524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1073.5060000000001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2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2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1078.9588522588524</v>
      </c>
      <c r="X540" s="372">
        <f>GrossWeightTotalR+PalletQtyTotalR*25</f>
        <v>1123.5060000000001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124.04599104599103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129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2.1837500000000003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129.60000000000002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46">
        <f>IFERROR(X134*1,"0")+IFERROR(X135*1,"0")+IFERROR(X136*1,"0")+IFERROR(X137*1,"0")+IFERROR(X138*1,"0")</f>
        <v>0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0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46">
        <f>IFERROR(X209*1,"0")+IFERROR(X210*1,"0")+IFERROR(X211*1,"0")+IFERROR(X212*1,"0")+IFERROR(X213*1,"0")+IFERROR(X214*1,"0")+IFERROR(X218*1,"0")+IFERROR(X219*1,"0")</f>
        <v>0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612.4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612.4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0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225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50.400000000000006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28,96"/>
        <filter val="1 078,96"/>
        <filter val="10,00"/>
        <filter val="10,26"/>
        <filter val="10,33"/>
        <filter val="11,11"/>
        <filter val="11,90"/>
        <filter val="120,00"/>
        <filter val="124,05"/>
        <filter val="155,00"/>
        <filter val="2"/>
        <filter val="28,57"/>
        <filter val="30,00"/>
        <filter val="300,00"/>
        <filter val="38,46"/>
        <filter val="4,00"/>
        <filter val="45,00"/>
        <filter val="50,00"/>
        <filter val="60,00"/>
        <filter val="80,00"/>
        <filter val="9,41"/>
        <filter val="90,00"/>
        <filter val="975,0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