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B7EABE-E12A-4341-9AC3-8BFDC7D0C5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X533" i="2"/>
  <c r="Y533" i="2" s="1"/>
  <c r="X532" i="2"/>
  <c r="Y532" i="2" s="1"/>
  <c r="X531" i="2"/>
  <c r="Y531" i="2" s="1"/>
  <c r="W529" i="2"/>
  <c r="W528" i="2"/>
  <c r="X527" i="2"/>
  <c r="Y527" i="2" s="1"/>
  <c r="X526" i="2"/>
  <c r="Y526" i="2" s="1"/>
  <c r="X525" i="2"/>
  <c r="Y525" i="2" s="1"/>
  <c r="X524" i="2"/>
  <c r="Y524" i="2" s="1"/>
  <c r="X523" i="2"/>
  <c r="O523" i="2"/>
  <c r="W521" i="2"/>
  <c r="W520" i="2"/>
  <c r="X519" i="2"/>
  <c r="Y519" i="2" s="1"/>
  <c r="Y518" i="2"/>
  <c r="X518" i="2"/>
  <c r="X517" i="2"/>
  <c r="Y517" i="2" s="1"/>
  <c r="X516" i="2"/>
  <c r="Y516" i="2" s="1"/>
  <c r="X515" i="2"/>
  <c r="Y515" i="2" s="1"/>
  <c r="O515" i="2"/>
  <c r="X514" i="2"/>
  <c r="Y514" i="2" s="1"/>
  <c r="W512" i="2"/>
  <c r="W511" i="2"/>
  <c r="X510" i="2"/>
  <c r="Y510" i="2" s="1"/>
  <c r="X509" i="2"/>
  <c r="Y509" i="2" s="1"/>
  <c r="X508" i="2"/>
  <c r="Y508" i="2" s="1"/>
  <c r="X507" i="2"/>
  <c r="Y507" i="2" s="1"/>
  <c r="W505" i="2"/>
  <c r="W504" i="2"/>
  <c r="X503" i="2"/>
  <c r="Y503" i="2" s="1"/>
  <c r="X502" i="2"/>
  <c r="Y502" i="2" s="1"/>
  <c r="X501" i="2"/>
  <c r="Y501" i="2" s="1"/>
  <c r="Y500" i="2"/>
  <c r="X500" i="2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X486" i="2"/>
  <c r="Y486" i="2" s="1"/>
  <c r="O486" i="2"/>
  <c r="X485" i="2"/>
  <c r="X489" i="2" s="1"/>
  <c r="O485" i="2"/>
  <c r="W483" i="2"/>
  <c r="W482" i="2"/>
  <c r="X481" i="2"/>
  <c r="Y481" i="2" s="1"/>
  <c r="O481" i="2"/>
  <c r="X480" i="2"/>
  <c r="Y480" i="2" s="1"/>
  <c r="O480" i="2"/>
  <c r="X479" i="2"/>
  <c r="Y479" i="2" s="1"/>
  <c r="O479" i="2"/>
  <c r="X478" i="2"/>
  <c r="O478" i="2"/>
  <c r="X477" i="2"/>
  <c r="Y477" i="2" s="1"/>
  <c r="O477" i="2"/>
  <c r="X476" i="2"/>
  <c r="Y476" i="2" s="1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W445" i="2"/>
  <c r="W444" i="2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X402" i="2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Y368" i="2" s="1"/>
  <c r="O368" i="2"/>
  <c r="W366" i="2"/>
  <c r="W365" i="2"/>
  <c r="X364" i="2"/>
  <c r="O364" i="2"/>
  <c r="X363" i="2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O339" i="2"/>
  <c r="W337" i="2"/>
  <c r="W336" i="2"/>
  <c r="X335" i="2"/>
  <c r="Y335" i="2" s="1"/>
  <c r="O335" i="2"/>
  <c r="X334" i="2"/>
  <c r="Y334" i="2" s="1"/>
  <c r="O334" i="2"/>
  <c r="X333" i="2"/>
  <c r="Y333" i="2" s="1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X310" i="2"/>
  <c r="W310" i="2"/>
  <c r="W309" i="2"/>
  <c r="X308" i="2"/>
  <c r="O308" i="2"/>
  <c r="W305" i="2"/>
  <c r="W304" i="2"/>
  <c r="X303" i="2"/>
  <c r="Y303" i="2" s="1"/>
  <c r="O303" i="2"/>
  <c r="X302" i="2"/>
  <c r="X305" i="2" s="1"/>
  <c r="O302" i="2"/>
  <c r="W300" i="2"/>
  <c r="W299" i="2"/>
  <c r="X298" i="2"/>
  <c r="Y298" i="2" s="1"/>
  <c r="O298" i="2"/>
  <c r="X297" i="2"/>
  <c r="Y297" i="2" s="1"/>
  <c r="O297" i="2"/>
  <c r="X296" i="2"/>
  <c r="Y296" i="2" s="1"/>
  <c r="O296" i="2"/>
  <c r="X295" i="2"/>
  <c r="Y295" i="2" s="1"/>
  <c r="O295" i="2"/>
  <c r="X294" i="2"/>
  <c r="Y294" i="2" s="1"/>
  <c r="O294" i="2"/>
  <c r="X293" i="2"/>
  <c r="Y293" i="2" s="1"/>
  <c r="O293" i="2"/>
  <c r="X292" i="2"/>
  <c r="O547" i="2" s="1"/>
  <c r="O292" i="2"/>
  <c r="W289" i="2"/>
  <c r="W288" i="2"/>
  <c r="X287" i="2"/>
  <c r="Y287" i="2" s="1"/>
  <c r="O287" i="2"/>
  <c r="X286" i="2"/>
  <c r="X289" i="2" s="1"/>
  <c r="O286" i="2"/>
  <c r="W284" i="2"/>
  <c r="W283" i="2"/>
  <c r="X282" i="2"/>
  <c r="Y282" i="2" s="1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X224" i="2"/>
  <c r="Y224" i="2" s="1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X211" i="2"/>
  <c r="Y211" i="2" s="1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Y184" i="2"/>
  <c r="X184" i="2"/>
  <c r="O184" i="2"/>
  <c r="X183" i="2"/>
  <c r="Y183" i="2" s="1"/>
  <c r="O183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Y164" i="2" s="1"/>
  <c r="O164" i="2"/>
  <c r="W161" i="2"/>
  <c r="W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X151" i="2"/>
  <c r="Y151" i="2" s="1"/>
  <c r="O151" i="2"/>
  <c r="W148" i="2"/>
  <c r="W147" i="2"/>
  <c r="X146" i="2"/>
  <c r="Y146" i="2" s="1"/>
  <c r="O146" i="2"/>
  <c r="X145" i="2"/>
  <c r="Y145" i="2" s="1"/>
  <c r="O145" i="2"/>
  <c r="X144" i="2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X135" i="2"/>
  <c r="Y135" i="2" s="1"/>
  <c r="O135" i="2"/>
  <c r="X134" i="2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X123" i="2"/>
  <c r="X131" i="2" s="1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Y106" i="2" s="1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W62" i="2"/>
  <c r="W61" i="2"/>
  <c r="X60" i="2"/>
  <c r="Y60" i="2" s="1"/>
  <c r="X59" i="2"/>
  <c r="O59" i="2"/>
  <c r="X58" i="2"/>
  <c r="Y58" i="2" s="1"/>
  <c r="O58" i="2"/>
  <c r="X57" i="2"/>
  <c r="D547" i="2" s="1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2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W24" i="2"/>
  <c r="X23" i="2"/>
  <c r="Y23" i="2" s="1"/>
  <c r="O23" i="2"/>
  <c r="X22" i="2"/>
  <c r="X25" i="2" s="1"/>
  <c r="H10" i="2"/>
  <c r="A9" i="2"/>
  <c r="A10" i="2" s="1"/>
  <c r="D7" i="2"/>
  <c r="P6" i="2"/>
  <c r="O2" i="2"/>
  <c r="X139" i="2" l="1"/>
  <c r="Y251" i="2"/>
  <c r="Y252" i="2" s="1"/>
  <c r="X343" i="2"/>
  <c r="X453" i="2"/>
  <c r="Y166" i="2"/>
  <c r="X198" i="2"/>
  <c r="X360" i="2"/>
  <c r="X365" i="2"/>
  <c r="X444" i="2"/>
  <c r="X492" i="2"/>
  <c r="X34" i="2"/>
  <c r="X38" i="2"/>
  <c r="X166" i="2"/>
  <c r="X253" i="2"/>
  <c r="Y318" i="2"/>
  <c r="Y319" i="2" s="1"/>
  <c r="Y339" i="2"/>
  <c r="Y342" i="2" s="1"/>
  <c r="Y375" i="2"/>
  <c r="Y376" i="2" s="1"/>
  <c r="X376" i="2"/>
  <c r="X406" i="2"/>
  <c r="Y448" i="2"/>
  <c r="Y485" i="2"/>
  <c r="X512" i="2"/>
  <c r="V547" i="2"/>
  <c r="X53" i="2"/>
  <c r="X473" i="2"/>
  <c r="W541" i="2"/>
  <c r="Y41" i="2"/>
  <c r="Y42" i="2" s="1"/>
  <c r="Y123" i="2"/>
  <c r="Y134" i="2"/>
  <c r="Y139" i="2" s="1"/>
  <c r="G547" i="2"/>
  <c r="X172" i="2"/>
  <c r="X178" i="2"/>
  <c r="X199" i="2"/>
  <c r="Y182" i="2"/>
  <c r="J547" i="2"/>
  <c r="X271" i="2"/>
  <c r="X278" i="2"/>
  <c r="X284" i="2"/>
  <c r="X288" i="2"/>
  <c r="Y292" i="2"/>
  <c r="Y299" i="2" s="1"/>
  <c r="Y302" i="2"/>
  <c r="Y304" i="2" s="1"/>
  <c r="X320" i="2"/>
  <c r="X361" i="2"/>
  <c r="Y356" i="2"/>
  <c r="Y364" i="2"/>
  <c r="X384" i="2"/>
  <c r="X400" i="2"/>
  <c r="Y402" i="2"/>
  <c r="Y405" i="2" s="1"/>
  <c r="X409" i="2"/>
  <c r="Y412" i="2"/>
  <c r="T547" i="2"/>
  <c r="Y431" i="2"/>
  <c r="Y439" i="2"/>
  <c r="Y440" i="2" s="1"/>
  <c r="X452" i="2"/>
  <c r="X482" i="2"/>
  <c r="X488" i="2"/>
  <c r="X493" i="2"/>
  <c r="X529" i="2"/>
  <c r="X24" i="2"/>
  <c r="X43" i="2"/>
  <c r="X61" i="2"/>
  <c r="X94" i="2"/>
  <c r="X160" i="2"/>
  <c r="W537" i="2"/>
  <c r="X39" i="2"/>
  <c r="X54" i="2"/>
  <c r="Y59" i="2"/>
  <c r="Y89" i="2"/>
  <c r="Y93" i="2" s="1"/>
  <c r="Y144" i="2"/>
  <c r="Y147" i="2" s="1"/>
  <c r="H547" i="2"/>
  <c r="X171" i="2"/>
  <c r="Y174" i="2"/>
  <c r="Y178" i="2" s="1"/>
  <c r="Y181" i="2"/>
  <c r="X206" i="2"/>
  <c r="Y209" i="2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X366" i="2"/>
  <c r="X372" i="2"/>
  <c r="X383" i="2"/>
  <c r="Y386" i="2"/>
  <c r="Y399" i="2" s="1"/>
  <c r="Y419" i="2"/>
  <c r="Y421" i="2" s="1"/>
  <c r="Y436" i="2"/>
  <c r="Y443" i="2"/>
  <c r="Y444" i="2" s="1"/>
  <c r="Y478" i="2"/>
  <c r="Y482" i="2" s="1"/>
  <c r="W547" i="2"/>
  <c r="Y520" i="2"/>
  <c r="Y535" i="2"/>
  <c r="W540" i="2"/>
  <c r="E547" i="2"/>
  <c r="X121" i="2"/>
  <c r="X120" i="2"/>
  <c r="I547" i="2"/>
  <c r="Y220" i="2"/>
  <c r="X337" i="2"/>
  <c r="X348" i="2"/>
  <c r="Y372" i="2"/>
  <c r="Y473" i="2"/>
  <c r="X483" i="2"/>
  <c r="X521" i="2"/>
  <c r="Y86" i="2"/>
  <c r="Y259" i="2"/>
  <c r="Y103" i="2"/>
  <c r="Y230" i="2"/>
  <c r="Y511" i="2"/>
  <c r="Y130" i="2"/>
  <c r="Y415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61" i="2" l="1"/>
  <c r="Y365" i="2"/>
  <c r="X541" i="2"/>
  <c r="Y360" i="2"/>
  <c r="X537" i="2"/>
  <c r="Y198" i="2"/>
  <c r="X540" i="2"/>
  <c r="Y271" i="2"/>
  <c r="Y542" i="2" s="1"/>
</calcChain>
</file>

<file path=xl/sharedStrings.xml><?xml version="1.0" encoding="utf-8"?>
<sst xmlns="http://schemas.openxmlformats.org/spreadsheetml/2006/main" count="3569" uniqueCount="772">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</sst>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 t="s">
        <v>771</v>
      </c>
      <c r="I5" s="379"/>
      <c r="J5" s="379"/>
      <c r="K5" s="379"/>
      <c r="L5" s="379"/>
      <c r="M5" s="71"/>
      <c r="O5" s="26" t="s">
        <v>4</v>
      </c>
      <c r="P5" s="381">
        <v>45421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Четверг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hidden="1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hidden="1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hidden="1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hidden="1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hidden="1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hidden="1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hidden="1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hidden="1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hidden="1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hidden="1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hidden="1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hidden="1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hidden="1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hidden="1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hidden="1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hidden="1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hidden="1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hidden="1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hidden="1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hidden="1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hidden="1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hidden="1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hidden="1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hidden="1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hidden="1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hidden="1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hidden="1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600</v>
      </c>
      <c r="X51" s="54">
        <f>IFERROR(IF(W51="",0,CEILING((W51/$H51),1)*$H51),"")</f>
        <v>604.80000000000007</v>
      </c>
      <c r="Y51" s="40">
        <f>IFERROR(IF(X51=0,"",ROUNDUP(X51/H51,0)*0.02175),"")</f>
        <v>1.218</v>
      </c>
      <c r="Z51" s="66" t="s">
        <v>48</v>
      </c>
      <c r="AA51" s="67" t="s">
        <v>48</v>
      </c>
      <c r="AE51" s="68"/>
      <c r="BB51" s="90" t="s">
        <v>67</v>
      </c>
    </row>
    <row r="52" spans="1:54" ht="27" hidden="1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55.55555555555555</v>
      </c>
      <c r="X53" s="42">
        <f>IFERROR(X51/H51,"0")+IFERROR(X52/H52,"0")</f>
        <v>56</v>
      </c>
      <c r="Y53" s="42">
        <f>IFERROR(IF(Y51="",0,Y51),"0")+IFERROR(IF(Y52="",0,Y52),"0")</f>
        <v>1.218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600</v>
      </c>
      <c r="X54" s="42">
        <f>IFERROR(SUM(X51:X52),"0")</f>
        <v>604.80000000000007</v>
      </c>
      <c r="Y54" s="41"/>
      <c r="Z54" s="65"/>
      <c r="AA54" s="65"/>
    </row>
    <row r="55" spans="1:54" ht="16.5" hidden="1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hidden="1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hidden="1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hidden="1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hidden="1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hidden="1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hidden="1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hidden="1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hidden="1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2"/>
        <v>205.20000000000002</v>
      </c>
      <c r="Y66" s="40">
        <f t="shared" si="3"/>
        <v>0.41324999999999995</v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hidden="1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hidden="1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2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80</v>
      </c>
      <c r="X73" s="54">
        <f t="shared" si="2"/>
        <v>80</v>
      </c>
      <c r="Y73" s="40">
        <f t="shared" ref="Y73:Y79" si="4">IFERROR(IF(X73=0,"",ROUNDUP(X73/H73,0)*0.00937),"")</f>
        <v>0.18740000000000001</v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48.518518518518519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49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0.67594999999999994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310</v>
      </c>
      <c r="X87" s="42">
        <f>IFERROR(SUM(X65:X85),"0")</f>
        <v>315.20000000000005</v>
      </c>
      <c r="Y87" s="41"/>
      <c r="Z87" s="65"/>
      <c r="AA87" s="65"/>
    </row>
    <row r="88" spans="1:54" ht="14.25" hidden="1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hidden="1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hidden="1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5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14</v>
      </c>
      <c r="X100" s="54">
        <f t="shared" si="5"/>
        <v>14</v>
      </c>
      <c r="Y100" s="40">
        <f>IFERROR(IF(X100=0,"",ROUNDUP(X100/H100,0)*0.00502),"")</f>
        <v>2.5100000000000001E-2</v>
      </c>
      <c r="Z100" s="66" t="s">
        <v>48</v>
      </c>
      <c r="AA100" s="67" t="s">
        <v>48</v>
      </c>
      <c r="AE100" s="68"/>
      <c r="BB100" s="125" t="s">
        <v>67</v>
      </c>
    </row>
    <row r="101" spans="1:54" ht="27" hidden="1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38.333333333333329</v>
      </c>
      <c r="X103" s="42">
        <f>IFERROR(X96/H96,"0")+IFERROR(X97/H97,"0")+IFERROR(X98/H98,"0")+IFERROR(X99/H99,"0")+IFERROR(X100/H100,"0")+IFERROR(X101/H101,"0")+IFERROR(X102/H102,"0")</f>
        <v>40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0.78634999999999999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314</v>
      </c>
      <c r="X104" s="42">
        <f>IFERROR(SUM(X96:X102),"0")</f>
        <v>329</v>
      </c>
      <c r="Y104" s="41"/>
      <c r="Z104" s="65"/>
      <c r="AA104" s="65"/>
    </row>
    <row r="105" spans="1:54" ht="14.25" hidden="1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hidden="1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hidden="1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6"/>
        <v>100.80000000000001</v>
      </c>
      <c r="Y108" s="40">
        <f>IFERROR(IF(X108=0,"",ROUNDUP(X108/H108,0)*0.02175),"")</f>
        <v>0.26100000000000001</v>
      </c>
      <c r="Z108" s="66" t="s">
        <v>48</v>
      </c>
      <c r="AA108" s="67" t="s">
        <v>48</v>
      </c>
      <c r="AE108" s="68"/>
      <c r="BB108" s="130" t="s">
        <v>67</v>
      </c>
    </row>
    <row r="109" spans="1:54" ht="27" hidden="1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240</v>
      </c>
      <c r="X110" s="54">
        <f t="shared" si="6"/>
        <v>243.60000000000002</v>
      </c>
      <c r="Y110" s="40">
        <f>IFERROR(IF(X110=0,"",ROUNDUP(X110/H110,0)*0.02175),"")</f>
        <v>0.63074999999999992</v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6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hidden="1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hidden="1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hidden="1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hidden="1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hidden="1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50.476190476190474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51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0.96704999999999997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370</v>
      </c>
      <c r="X121" s="42">
        <f>IFERROR(SUM(X106:X119),"0")</f>
        <v>374.40000000000003</v>
      </c>
      <c r="Y121" s="41"/>
      <c r="Z121" s="65"/>
      <c r="AA121" s="65"/>
    </row>
    <row r="122" spans="1:54" ht="14.25" hidden="1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hidden="1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hidden="1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hidden="1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hidden="1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idden="1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hidden="1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hidden="1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hidden="1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hidden="1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hidden="1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hidden="1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idden="1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54" hidden="1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54" ht="27.75" hidden="1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hidden="1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hidden="1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hidden="1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hidden="1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hidden="1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idden="1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hidden="1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hidden="1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hidden="1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hidden="1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hidden="1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hidden="1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idden="1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hidden="1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hidden="1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hidden="1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hidden="1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hidden="1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idden="1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hidden="1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hidden="1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hidden="1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hidden="1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idden="1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hidden="1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hidden="1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100</v>
      </c>
      <c r="X174" s="54">
        <f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50</v>
      </c>
      <c r="X175" s="54">
        <f>IFERROR(IF(W175="",0,CEILING((W175/$H175),1)*$H175),"")</f>
        <v>54</v>
      </c>
      <c r="Y175" s="40">
        <f>IFERROR(IF(X175=0,"",ROUNDUP(X175/H175,0)*0.00937),"")</f>
        <v>9.3700000000000006E-2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50</v>
      </c>
      <c r="X177" s="54">
        <f>IFERROR(IF(W177="",0,CEILING((W177/$H177),1)*$H177),"")</f>
        <v>54</v>
      </c>
      <c r="Y177" s="40">
        <f>IFERROR(IF(X177=0,"",ROUNDUP(X177/H177,0)*0.00937),"")</f>
        <v>9.3700000000000006E-2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101.85185185185185</v>
      </c>
      <c r="X178" s="42">
        <f>IFERROR(X174/H174,"0")+IFERROR(X175/H175,"0")+IFERROR(X176/H176,"0")+IFERROR(X177/H177,"0")</f>
        <v>104</v>
      </c>
      <c r="Y178" s="42">
        <f>IFERROR(IF(Y174="",0,Y174),"0")+IFERROR(IF(Y175="",0,Y175),"0")+IFERROR(IF(Y176="",0,Y176),"0")+IFERROR(IF(Y177="",0,Y177),"0")</f>
        <v>0.97448000000000001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550</v>
      </c>
      <c r="X179" s="42">
        <f>IFERROR(SUM(X174:X177),"0")</f>
        <v>561.6</v>
      </c>
      <c r="Y179" s="41"/>
      <c r="Z179" s="65"/>
      <c r="AA179" s="65"/>
    </row>
    <row r="180" spans="1:54" ht="14.25" hidden="1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hidden="1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hidden="1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hidden="1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hidden="1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hidden="1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hidden="1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idden="1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hidden="1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hidden="1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hidden="1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hidden="1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hidden="1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idden="1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hidden="1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hidden="1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hidden="1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hidden="1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hidden="1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idden="1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hidden="1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hidden="1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hidden="1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hidden="1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idden="1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hidden="1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hidden="1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hidden="1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hidden="1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hidden="1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idden="1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hidden="1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hidden="1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hidden="1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hidden="1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hidden="1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250</v>
      </c>
      <c r="X238" s="54">
        <f t="shared" si="13"/>
        <v>259.20000000000005</v>
      </c>
      <c r="Y238" s="40">
        <f>IFERROR(IF(X238=0,"",ROUNDUP(X238/H238,0)*0.02175),"")</f>
        <v>0.52200000000000002</v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200</v>
      </c>
      <c r="X239" s="54">
        <f t="shared" si="13"/>
        <v>205.20000000000002</v>
      </c>
      <c r="Y239" s="40">
        <f>IFERROR(IF(X239=0,"",ROUNDUP(X239/H239,0)*0.02175),"")</f>
        <v>0.41324999999999995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IFERROR(IF(X240=0,"",ROUNDUP(X240/H240,0)*0.02175),"")</f>
        <v>0.41324999999999995</v>
      </c>
      <c r="Z240" s="66" t="s">
        <v>48</v>
      </c>
      <c r="AA240" s="67" t="s">
        <v>48</v>
      </c>
      <c r="AE240" s="68"/>
      <c r="BB240" s="215" t="s">
        <v>67</v>
      </c>
    </row>
    <row r="241" spans="1:54" ht="27" hidden="1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hidden="1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20</v>
      </c>
      <c r="X246" s="54">
        <f t="shared" si="13"/>
        <v>20</v>
      </c>
      <c r="Y246" s="40">
        <f t="shared" si="14"/>
        <v>4.6850000000000003E-2</v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65.18518518518519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67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1.3953499999999999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670</v>
      </c>
      <c r="X249" s="42">
        <f>IFERROR(SUM(X234:X247),"0")</f>
        <v>689.60000000000014</v>
      </c>
      <c r="Y249" s="41"/>
      <c r="Z249" s="65"/>
      <c r="AA249" s="65"/>
    </row>
    <row r="250" spans="1:54" ht="14.25" hidden="1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hidden="1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hidden="1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hidden="1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hidden="1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800</v>
      </c>
      <c r="X255" s="54">
        <f>IFERROR(IF(W255="",0,CEILING((W255/$H255),1)*$H255),"")</f>
        <v>802.2</v>
      </c>
      <c r="Y255" s="40">
        <f>IFERROR(IF(X255=0,"",ROUNDUP(X255/H255,0)*0.00753),"")</f>
        <v>1.4382300000000001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200</v>
      </c>
      <c r="X256" s="54">
        <f>IFERROR(IF(W256="",0,CEILING((W256/$H256),1)*$H256),"")</f>
        <v>201.60000000000002</v>
      </c>
      <c r="Y256" s="40">
        <f>IFERROR(IF(X256=0,"",ROUNDUP(X256/H256,0)*0.00753),"")</f>
        <v>0.36143999999999998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68"/>
      <c r="BB257" s="226" t="s">
        <v>67</v>
      </c>
    </row>
    <row r="258" spans="1:54" ht="27" hidden="1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288.09523809523807</v>
      </c>
      <c r="X259" s="42">
        <f>IFERROR(X255/H255,"0")+IFERROR(X256/H256,"0")+IFERROR(X257/H257,"0")+IFERROR(X258/H258,"0")</f>
        <v>289</v>
      </c>
      <c r="Y259" s="42">
        <f>IFERROR(IF(Y255="",0,Y255),"0")+IFERROR(IF(Y256="",0,Y256),"0")+IFERROR(IF(Y257="",0,Y257),"0")+IFERROR(IF(Y258="",0,Y258),"0")</f>
        <v>2.0506700000000002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1105</v>
      </c>
      <c r="X260" s="42">
        <f>IFERROR(SUM(X255:X258),"0")</f>
        <v>1108.8000000000002</v>
      </c>
      <c r="Y260" s="41"/>
      <c r="Z260" s="65"/>
      <c r="AA260" s="65"/>
    </row>
    <row r="261" spans="1:54" ht="14.25" hidden="1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2860</v>
      </c>
      <c r="X262" s="54">
        <f t="shared" ref="X262:X270" si="15">IFERROR(IF(W262="",0,CEILING((W262/$H262),1)*$H262),"")</f>
        <v>2862.6</v>
      </c>
      <c r="Y262" s="40">
        <f>IFERROR(IF(X262=0,"",ROUNDUP(X262/H262,0)*0.02175),"")</f>
        <v>7.9822499999999996</v>
      </c>
      <c r="Z262" s="66" t="s">
        <v>48</v>
      </c>
      <c r="AA262" s="67" t="s">
        <v>48</v>
      </c>
      <c r="AE262" s="68"/>
      <c r="BB262" s="228" t="s">
        <v>67</v>
      </c>
    </row>
    <row r="263" spans="1:54" ht="27" hidden="1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hidden="1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hidden="1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1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hidden="1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hidden="1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436.66666666666669</v>
      </c>
      <c r="X271" s="42">
        <f>IFERROR(X262/H262,"0")+IFERROR(X263/H263,"0")+IFERROR(X264/H264,"0")+IFERROR(X265/H265,"0")+IFERROR(X266/H266,"0")+IFERROR(X267/H267,"0")+IFERROR(X268/H268,"0")+IFERROR(X269/H269,"0")+IFERROR(X270/H270,"0")</f>
        <v>437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8.6381499999999996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3112</v>
      </c>
      <c r="X272" s="42">
        <f>IFERROR(SUM(X262:X270),"0")</f>
        <v>3114.6</v>
      </c>
      <c r="Y272" s="41"/>
      <c r="Z272" s="65"/>
      <c r="AA272" s="65"/>
    </row>
    <row r="273" spans="1:54" ht="14.25" hidden="1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hidden="1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200</v>
      </c>
      <c r="X276" s="54">
        <f>IFERROR(IF(W276="",0,CEILING((W276/$H276),1)*$H276),"")</f>
        <v>201.60000000000002</v>
      </c>
      <c r="Y276" s="40">
        <f>IFERROR(IF(X276=0,"",ROUNDUP(X276/H276,0)*0.02175),"")</f>
        <v>0.52200000000000002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75.091575091575095</v>
      </c>
      <c r="X277" s="42">
        <f>IFERROR(X274/H274,"0")+IFERROR(X275/H275,"0")+IFERROR(X276/H276,"0")</f>
        <v>76</v>
      </c>
      <c r="Y277" s="42">
        <f>IFERROR(IF(Y274="",0,Y274),"0")+IFERROR(IF(Y275="",0,Y275),"0")+IFERROR(IF(Y276="",0,Y276),"0")</f>
        <v>1.653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600</v>
      </c>
      <c r="X278" s="42">
        <f>IFERROR(SUM(X274:X276),"0")</f>
        <v>607.20000000000005</v>
      </c>
      <c r="Y278" s="41"/>
      <c r="Z278" s="65"/>
      <c r="AA278" s="65"/>
    </row>
    <row r="279" spans="1:54" ht="14.25" hidden="1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hidden="1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hidden="1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hidden="1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hidden="1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hidden="1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hidden="1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hidden="1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hidden="1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hidden="1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hidden="1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hidden="1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hidden="1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200</v>
      </c>
      <c r="X292" s="54">
        <f t="shared" ref="X292:X298" si="16">IFERROR(IF(W292="",0,CEILING((W292/$H292),1)*$H292),"")</f>
        <v>205.20000000000002</v>
      </c>
      <c r="Y292" s="40">
        <f>IFERROR(IF(X292=0,"",ROUNDUP(X292/H292,0)*0.02175),"")</f>
        <v>0.41324999999999995</v>
      </c>
      <c r="Z292" s="66" t="s">
        <v>48</v>
      </c>
      <c r="AA292" s="67" t="s">
        <v>48</v>
      </c>
      <c r="AE292" s="68"/>
      <c r="BB292" s="245" t="s">
        <v>67</v>
      </c>
    </row>
    <row r="293" spans="1:54" ht="27" hidden="1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hidden="1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hidden="1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hidden="1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18.518518518518519</v>
      </c>
      <c r="X299" s="42">
        <f>IFERROR(X292/H292,"0")+IFERROR(X293/H293,"0")+IFERROR(X294/H294,"0")+IFERROR(X295/H295,"0")+IFERROR(X296/H296,"0")+IFERROR(X297/H297,"0")+IFERROR(X298/H298,"0")</f>
        <v>19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0.41324999999999995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200</v>
      </c>
      <c r="X300" s="42">
        <f>IFERROR(SUM(X292:X298),"0")</f>
        <v>205.20000000000002</v>
      </c>
      <c r="Y300" s="41"/>
      <c r="Z300" s="65"/>
      <c r="AA300" s="65"/>
    </row>
    <row r="301" spans="1:54" ht="14.25" hidden="1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hidden="1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hidden="1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hidden="1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hidden="1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hidden="1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hidden="1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hidden="1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hidden="1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hidden="1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hidden="1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hidden="1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IFERROR(IF(X312=0,"",ROUNDUP(X312/H312,0)*0.02175),"")</f>
        <v/>
      </c>
      <c r="Z312" s="66" t="s">
        <v>48</v>
      </c>
      <c r="AA312" s="67" t="s">
        <v>48</v>
      </c>
      <c r="AE312" s="68"/>
      <c r="BB312" s="255" t="s">
        <v>67</v>
      </c>
    </row>
    <row r="313" spans="1:54" ht="27" hidden="1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hidden="1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hidden="1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0</v>
      </c>
      <c r="X315" s="42">
        <f>IFERROR(X312/H312,"0")+IFERROR(X313/H313,"0")+IFERROR(X314/H314,"0")</f>
        <v>0</v>
      </c>
      <c r="Y315" s="42">
        <f>IFERROR(IF(Y312="",0,Y312),"0")+IFERROR(IF(Y313="",0,Y313),"0")+IFERROR(IF(Y314="",0,Y314),"0")</f>
        <v>0</v>
      </c>
      <c r="Z315" s="65"/>
      <c r="AA315" s="65"/>
    </row>
    <row r="316" spans="1:54" hidden="1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0</v>
      </c>
      <c r="X316" s="42">
        <f>IFERROR(SUM(X312:X314),"0")</f>
        <v>0</v>
      </c>
      <c r="Y316" s="41"/>
      <c r="Z316" s="65"/>
      <c r="AA316" s="65"/>
    </row>
    <row r="317" spans="1:54" ht="14.25" hidden="1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hidden="1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hidden="1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hidden="1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hidden="1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hidden="1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hidden="1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hidden="1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hidden="1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hidden="1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hidden="1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5000</v>
      </c>
      <c r="X328" s="54">
        <f t="shared" ref="X328:X335" si="17">IFERROR(IF(W328="",0,CEILING((W328/$H328),1)*$H328),"")</f>
        <v>5010</v>
      </c>
      <c r="Y328" s="40">
        <f>IFERROR(IF(X328=0,"",ROUNDUP(X328/H328,0)*0.02039),"")</f>
        <v>6.8102599999999995</v>
      </c>
      <c r="Z328" s="66" t="s">
        <v>48</v>
      </c>
      <c r="AA328" s="67" t="s">
        <v>48</v>
      </c>
      <c r="AE328" s="68"/>
      <c r="BB328" s="260" t="s">
        <v>67</v>
      </c>
    </row>
    <row r="329" spans="1:54" ht="27" hidden="1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1480</v>
      </c>
      <c r="X330" s="54">
        <f t="shared" si="17"/>
        <v>1485</v>
      </c>
      <c r="Y330" s="40">
        <f>IFERROR(IF(X330=0,"",ROUNDUP(X330/H330,0)*0.02039),"")</f>
        <v>2.0186099999999998</v>
      </c>
      <c r="Z330" s="66" t="s">
        <v>48</v>
      </c>
      <c r="AA330" s="67" t="s">
        <v>48</v>
      </c>
      <c r="AE330" s="68"/>
      <c r="BB330" s="262" t="s">
        <v>67</v>
      </c>
    </row>
    <row r="331" spans="1:54" ht="27" hidden="1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hidden="1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17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68"/>
      <c r="BB332" s="264" t="s">
        <v>67</v>
      </c>
    </row>
    <row r="333" spans="1:54" ht="27" hidden="1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100</v>
      </c>
      <c r="X334" s="54">
        <f t="shared" si="17"/>
        <v>100</v>
      </c>
      <c r="Y334" s="40">
        <f>IFERROR(IF(X334=0,"",ROUNDUP(X334/H334,0)*0.00937),"")</f>
        <v>0.18740000000000001</v>
      </c>
      <c r="Z334" s="66" t="s">
        <v>48</v>
      </c>
      <c r="AA334" s="67" t="s">
        <v>48</v>
      </c>
      <c r="AE334" s="68"/>
      <c r="BB334" s="266" t="s">
        <v>67</v>
      </c>
    </row>
    <row r="335" spans="1:54" ht="27" hidden="1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452</v>
      </c>
      <c r="X336" s="42">
        <f>IFERROR(X328/H328,"0")+IFERROR(X329/H329,"0")+IFERROR(X330/H330,"0")+IFERROR(X331/H331,"0")+IFERROR(X332/H332,"0")+IFERROR(X333/H333,"0")+IFERROR(X334/H334,"0")+IFERROR(X335/H335,"0")</f>
        <v>453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9.0162699999999987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6580</v>
      </c>
      <c r="X337" s="42">
        <f>IFERROR(SUM(X328:X335),"0")</f>
        <v>6595</v>
      </c>
      <c r="Y337" s="41"/>
      <c r="Z337" s="65"/>
      <c r="AA337" s="65"/>
    </row>
    <row r="338" spans="1:54" ht="14.25" hidden="1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hidden="1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hidden="1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hidden="1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hidden="1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0</v>
      </c>
      <c r="X342" s="42">
        <f>IFERROR(X339/H339,"0")+IFERROR(X340/H340,"0")+IFERROR(X341/H341,"0")</f>
        <v>0</v>
      </c>
      <c r="Y342" s="42">
        <f>IFERROR(IF(Y339="",0,Y339),"0")+IFERROR(IF(Y340="",0,Y340),"0")+IFERROR(IF(Y341="",0,Y341),"0")</f>
        <v>0</v>
      </c>
      <c r="Z342" s="65"/>
      <c r="AA342" s="65"/>
    </row>
    <row r="343" spans="1:54" hidden="1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0</v>
      </c>
      <c r="X343" s="42">
        <f>IFERROR(SUM(X339:X341),"0")</f>
        <v>0</v>
      </c>
      <c r="Y343" s="41"/>
      <c r="Z343" s="65"/>
      <c r="AA343" s="65"/>
    </row>
    <row r="344" spans="1:54" ht="14.25" hidden="1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780</v>
      </c>
      <c r="X345" s="54">
        <f>IFERROR(IF(W345="",0,CEILING((W345/$H345),1)*$H345),"")</f>
        <v>780</v>
      </c>
      <c r="Y345" s="40">
        <f>IFERROR(IF(X345=0,"",ROUNDUP(X345/H345,0)*0.02175),"")</f>
        <v>2.1749999999999998</v>
      </c>
      <c r="Z345" s="66" t="s">
        <v>48</v>
      </c>
      <c r="AA345" s="67" t="s">
        <v>48</v>
      </c>
      <c r="AE345" s="68"/>
      <c r="BB345" s="271" t="s">
        <v>67</v>
      </c>
    </row>
    <row r="346" spans="1:54" ht="27" hidden="1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100</v>
      </c>
      <c r="X347" s="42">
        <f>IFERROR(X345/H345,"0")+IFERROR(X346/H346,"0")</f>
        <v>100</v>
      </c>
      <c r="Y347" s="42">
        <f>IFERROR(IF(Y345="",0,Y345),"0")+IFERROR(IF(Y346="",0,Y346),"0")</f>
        <v>2.1749999999999998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780</v>
      </c>
      <c r="X348" s="42">
        <f>IFERROR(SUM(X345:X346),"0")</f>
        <v>780</v>
      </c>
      <c r="Y348" s="41"/>
      <c r="Z348" s="65"/>
      <c r="AA348" s="65"/>
    </row>
    <row r="349" spans="1:54" ht="14.25" hidden="1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hidden="1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hidden="1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hidden="1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hidden="1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hidden="1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hidden="1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hidden="1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hidden="1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hidden="1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hidden="1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hidden="1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hidden="1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hidden="1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hidden="1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hidden="1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hidden="1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hidden="1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hidden="1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hidden="1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hidden="1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hidden="1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hidden="1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hidden="1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hidden="1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hidden="1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hidden="1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hidden="1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hidden="1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hidden="1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hidden="1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hidden="1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hidden="1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hidden="1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hidden="1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hidden="1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hidden="1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200</v>
      </c>
      <c r="X386" s="54">
        <f t="shared" ref="X386:X398" si="18">IFERROR(IF(W386="",0,CEILING((W386/$H386),1)*$H386),"")</f>
        <v>201.60000000000002</v>
      </c>
      <c r="Y386" s="40">
        <f>IFERROR(IF(X386=0,"",ROUNDUP(X386/H386,0)*0.00753),"")</f>
        <v>0.36143999999999998</v>
      </c>
      <c r="Z386" s="66" t="s">
        <v>48</v>
      </c>
      <c r="AA386" s="67" t="s">
        <v>48</v>
      </c>
      <c r="AE386" s="68"/>
      <c r="BB386" s="288" t="s">
        <v>67</v>
      </c>
    </row>
    <row r="387" spans="1:54" ht="27" hidden="1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250</v>
      </c>
      <c r="X388" s="54">
        <f t="shared" si="18"/>
        <v>252</v>
      </c>
      <c r="Y388" s="40">
        <f>IFERROR(IF(X388=0,"",ROUNDUP(X388/H388,0)*0.00753),"")</f>
        <v>0.45180000000000003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hidden="1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hidden="1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hidden="1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hidden="1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hidden="1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hidden="1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hidden="1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hidden="1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107.14285714285714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108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0.81323999999999996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450</v>
      </c>
      <c r="X400" s="42">
        <f>IFERROR(SUM(X386:X398),"0")</f>
        <v>453.6</v>
      </c>
      <c r="Y400" s="41"/>
      <c r="Z400" s="65"/>
      <c r="AA400" s="65"/>
    </row>
    <row r="401" spans="1:54" ht="14.25" hidden="1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hidden="1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hidden="1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hidden="1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hidden="1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hidden="1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hidden="1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hidden="1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hidden="1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hidden="1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hidden="1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hidden="1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hidden="1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hidden="1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hidden="1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hidden="1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hidden="1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hidden="1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hidden="1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hidden="1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hidden="1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hidden="1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hidden="1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250</v>
      </c>
      <c r="X424" s="54">
        <f t="shared" ref="X424:X430" si="20">IFERROR(IF(W424="",0,CEILING((W424/$H424),1)*$H424),"")</f>
        <v>252</v>
      </c>
      <c r="Y424" s="40">
        <f>IFERROR(IF(X424=0,"",ROUNDUP(X424/H424,0)*0.00753),"")</f>
        <v>0.45180000000000003</v>
      </c>
      <c r="Z424" s="66" t="s">
        <v>48</v>
      </c>
      <c r="AA424" s="67" t="s">
        <v>48</v>
      </c>
      <c r="AE424" s="68"/>
      <c r="BB424" s="310" t="s">
        <v>67</v>
      </c>
    </row>
    <row r="425" spans="1:54" ht="27" hidden="1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hidden="1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hidden="1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hidden="1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hidden="1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59.523809523809518</v>
      </c>
      <c r="X431" s="42">
        <f>IFERROR(X424/H424,"0")+IFERROR(X425/H425,"0")+IFERROR(X426/H426,"0")+IFERROR(X427/H427,"0")+IFERROR(X428/H428,"0")+IFERROR(X429/H429,"0")+IFERROR(X430/H430,"0")</f>
        <v>60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0.45180000000000003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250</v>
      </c>
      <c r="X432" s="42">
        <f>IFERROR(SUM(X424:X430),"0")</f>
        <v>252</v>
      </c>
      <c r="Y432" s="41"/>
      <c r="Z432" s="65"/>
      <c r="AA432" s="65"/>
    </row>
    <row r="433" spans="1:54" ht="14.25" hidden="1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hidden="1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hidden="1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hidden="1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hidden="1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hidden="1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hidden="1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hidden="1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hidden="1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hidden="1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hidden="1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hidden="1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hidden="1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hidden="1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hidden="1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hidden="1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hidden="1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hidden="1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hidden="1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hidden="1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hidden="1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hidden="1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hidden="1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hidden="1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hidden="1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540</v>
      </c>
      <c r="X458" s="54">
        <f t="shared" si="21"/>
        <v>543.84</v>
      </c>
      <c r="Y458" s="40">
        <f t="shared" si="22"/>
        <v>1.2318800000000001</v>
      </c>
      <c r="Z458" s="66" t="s">
        <v>48</v>
      </c>
      <c r="AA458" s="67" t="s">
        <v>48</v>
      </c>
      <c r="AE458" s="68"/>
      <c r="BB458" s="326" t="s">
        <v>67</v>
      </c>
    </row>
    <row r="459" spans="1:54" ht="27" hidden="1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hidden="1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hidden="1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 t="shared" si="22"/>
        <v/>
      </c>
      <c r="Z461" s="66" t="s">
        <v>48</v>
      </c>
      <c r="AA461" s="67" t="s">
        <v>48</v>
      </c>
      <c r="AE461" s="68"/>
      <c r="BB461" s="329" t="s">
        <v>67</v>
      </c>
    </row>
    <row r="462" spans="1:54" ht="16.5" hidden="1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hidden="1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hidden="1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hidden="1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hidden="1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hidden="1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102.27272727272727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103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1.2318800000000001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540</v>
      </c>
      <c r="X469" s="42">
        <f>IFERROR(SUM(X457:X467),"0")</f>
        <v>543.84</v>
      </c>
      <c r="Y469" s="41"/>
      <c r="Z469" s="65"/>
      <c r="AA469" s="65"/>
    </row>
    <row r="470" spans="1:54" ht="14.25" hidden="1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540</v>
      </c>
      <c r="X471" s="54">
        <f>IFERROR(IF(W471="",0,CEILING((W471/$H471),1)*$H471),"")</f>
        <v>543.84</v>
      </c>
      <c r="Y471" s="40">
        <f>IFERROR(IF(X471=0,"",ROUNDUP(X471/H471,0)*0.01196),"")</f>
        <v>1.2318800000000001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hidden="1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102.27272727272727</v>
      </c>
      <c r="X473" s="42">
        <f>IFERROR(X471/H471,"0")+IFERROR(X472/H472,"0")</f>
        <v>103</v>
      </c>
      <c r="Y473" s="42">
        <f>IFERROR(IF(Y471="",0,Y471),"0")+IFERROR(IF(Y472="",0,Y472),"0")</f>
        <v>1.2318800000000001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540</v>
      </c>
      <c r="X474" s="42">
        <f>IFERROR(SUM(X471:X472),"0")</f>
        <v>543.84</v>
      </c>
      <c r="Y474" s="41"/>
      <c r="Z474" s="65"/>
      <c r="AA474" s="65"/>
    </row>
    <row r="475" spans="1:54" ht="14.25" hidden="1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hidden="1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250</v>
      </c>
      <c r="X477" s="54">
        <f t="shared" si="23"/>
        <v>253.44</v>
      </c>
      <c r="Y477" s="40">
        <f>IFERROR(IF(X477=0,"",ROUNDUP(X477/H477,0)*0.01196),"")</f>
        <v>0.57408000000000003</v>
      </c>
      <c r="Z477" s="66" t="s">
        <v>48</v>
      </c>
      <c r="AA477" s="67" t="s">
        <v>48</v>
      </c>
      <c r="AE477" s="68"/>
      <c r="BB477" s="339" t="s">
        <v>67</v>
      </c>
    </row>
    <row r="478" spans="1:54" ht="27" hidden="1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IFERROR(IF(X478=0,"",ROUNDUP(X478/H478,0)*0.01196),"")</f>
        <v/>
      </c>
      <c r="Z478" s="66" t="s">
        <v>48</v>
      </c>
      <c r="AA478" s="67" t="s">
        <v>48</v>
      </c>
      <c r="AE478" s="68"/>
      <c r="BB478" s="340" t="s">
        <v>67</v>
      </c>
    </row>
    <row r="479" spans="1:54" ht="27" hidden="1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hidden="1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hidden="1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47.348484848484844</v>
      </c>
      <c r="X482" s="42">
        <f>IFERROR(X476/H476,"0")+IFERROR(X477/H477,"0")+IFERROR(X478/H478,"0")+IFERROR(X479/H479,"0")+IFERROR(X480/H480,"0")+IFERROR(X481/H481,"0")</f>
        <v>48</v>
      </c>
      <c r="Y482" s="42">
        <f>IFERROR(IF(Y476="",0,Y476),"0")+IFERROR(IF(Y477="",0,Y477),"0")+IFERROR(IF(Y478="",0,Y478),"0")+IFERROR(IF(Y479="",0,Y479),"0")+IFERROR(IF(Y480="",0,Y480),"0")+IFERROR(IF(Y481="",0,Y481),"0")</f>
        <v>0.57408000000000003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250</v>
      </c>
      <c r="X483" s="42">
        <f>IFERROR(SUM(X476:X481),"0")</f>
        <v>253.44</v>
      </c>
      <c r="Y483" s="41"/>
      <c r="Z483" s="65"/>
      <c r="AA483" s="65"/>
    </row>
    <row r="484" spans="1:54" ht="14.25" hidden="1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hidden="1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hidden="1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hidden="1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hidden="1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hidden="1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hidden="1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hidden="1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hidden="1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hidden="1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hidden="1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hidden="1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hidden="1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hidden="1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hidden="1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hidden="1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hidden="1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hidden="1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24"/>
        <v>0</v>
      </c>
      <c r="Y501" s="40" t="str">
        <f t="shared" si="25"/>
        <v/>
      </c>
      <c r="Z501" s="66" t="s">
        <v>48</v>
      </c>
      <c r="AA501" s="67" t="s">
        <v>48</v>
      </c>
      <c r="AE501" s="68"/>
      <c r="BB501" s="352" t="s">
        <v>67</v>
      </c>
    </row>
    <row r="502" spans="1:54" ht="27" hidden="1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hidden="1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hidden="1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0</v>
      </c>
      <c r="X504" s="42">
        <f>IFERROR(X497/H497,"0")+IFERROR(X498/H498,"0")+IFERROR(X499/H499,"0")+IFERROR(X500/H500,"0")+IFERROR(X501/H501,"0")+IFERROR(X502/H502,"0")+IFERROR(X503/H503,"0")</f>
        <v>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65"/>
      <c r="AA504" s="65"/>
    </row>
    <row r="505" spans="1:54" hidden="1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0</v>
      </c>
      <c r="X505" s="42">
        <f>IFERROR(SUM(X497:X503),"0")</f>
        <v>0</v>
      </c>
      <c r="Y505" s="41"/>
      <c r="Z505" s="65"/>
      <c r="AA505" s="65"/>
    </row>
    <row r="506" spans="1:54" ht="14.25" hidden="1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hidden="1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hidden="1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hidden="1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hidden="1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hidden="1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hidden="1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hidden="1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84</v>
      </c>
      <c r="X514" s="54">
        <f t="shared" ref="X514:X519" si="26">IFERROR(IF(W514="",0,CEILING((W514/$H514),1)*$H514),"")</f>
        <v>84</v>
      </c>
      <c r="Y514" s="40">
        <f>IFERROR(IF(X514=0,"",ROUNDUP(X514/H514,0)*0.00753),"")</f>
        <v>0.15060000000000001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655</v>
      </c>
      <c r="X515" s="54">
        <f t="shared" si="26"/>
        <v>655.20000000000005</v>
      </c>
      <c r="Y515" s="40">
        <f>IFERROR(IF(X515=0,"",ROUNDUP(X515/H515,0)*0.00753),"")</f>
        <v>1.1746799999999999</v>
      </c>
      <c r="Z515" s="66" t="s">
        <v>48</v>
      </c>
      <c r="AA515" s="67" t="s">
        <v>48</v>
      </c>
      <c r="AE515" s="68"/>
      <c r="BB515" s="360" t="s">
        <v>67</v>
      </c>
    </row>
    <row r="516" spans="1:54" ht="27" hidden="1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hidden="1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hidden="1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hidden="1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175.95238095238093</v>
      </c>
      <c r="X520" s="42">
        <f>IFERROR(X514/H514,"0")+IFERROR(X515/H515,"0")+IFERROR(X516/H516,"0")+IFERROR(X517/H517,"0")+IFERROR(X518/H518,"0")+IFERROR(X519/H519,"0")</f>
        <v>176</v>
      </c>
      <c r="Y520" s="42">
        <f>IFERROR(IF(Y514="",0,Y514),"0")+IFERROR(IF(Y515="",0,Y515),"0")+IFERROR(IF(Y516="",0,Y516),"0")+IFERROR(IF(Y517="",0,Y517),"0")+IFERROR(IF(Y518="",0,Y518),"0")+IFERROR(IF(Y519="",0,Y519),"0")</f>
        <v>1.32528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739</v>
      </c>
      <c r="X521" s="42">
        <f>IFERROR(SUM(X514:X519),"0")</f>
        <v>739.2</v>
      </c>
      <c r="Y521" s="41"/>
      <c r="Z521" s="65"/>
      <c r="AA521" s="65"/>
    </row>
    <row r="522" spans="1:54" ht="14.25" hidden="1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hidden="1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hidden="1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hidden="1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hidden="1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hidden="1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hidden="1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hidden="1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hidden="1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hidden="1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hidden="1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hidden="1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hidden="1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hidden="1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hidden="1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17960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18071.32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18888.149974469976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19005.303999999996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32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19688.149974469976</v>
      </c>
      <c r="X540" s="42">
        <f>GrossWeightTotalR+PalletQtyTotalR*25</f>
        <v>19805.303999999996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2324.8056203056203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2339</v>
      </c>
      <c r="Y541" s="41"/>
      <c r="Z541" s="65"/>
      <c r="AA541" s="65"/>
    </row>
    <row r="542" spans="1:54" ht="14.25" hidden="1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35.591679999999997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604.80000000000007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1018.6</v>
      </c>
      <c r="F547" s="51">
        <f>IFERROR(X134*1,"0")+IFERROR(X135*1,"0")+IFERROR(X136*1,"0")+IFERROR(X137*1,"0")+IFERROR(X138*1,"0")</f>
        <v>0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561.6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5520.2000000000007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5520.2000000000007</v>
      </c>
      <c r="O547" s="51">
        <f>IFERROR(X292*1,"0")+IFERROR(X293*1,"0")+IFERROR(X294*1,"0")+IFERROR(X295*1,"0")+IFERROR(X296*1,"0")+IFERROR(X297*1,"0")+IFERROR(X298*1,"0")+IFERROR(X302*1,"0")+IFERROR(X303*1,"0")</f>
        <v>205.20000000000002</v>
      </c>
      <c r="P547" s="51">
        <f>IFERROR(X308*1,"0")+IFERROR(X312*1,"0")+IFERROR(X313*1,"0")+IFERROR(X314*1,"0")+IFERROR(X318*1,"0")+IFERROR(X322*1,"0")</f>
        <v>0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7375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453.6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252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1341.1200000000001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739.2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5,00"/>
        <filter val="1 480,00"/>
        <filter val="100,00"/>
        <filter val="101,85"/>
        <filter val="102,27"/>
        <filter val="105,00"/>
        <filter val="107,14"/>
        <filter val="14,00"/>
        <filter val="17 960,00"/>
        <filter val="175,95"/>
        <filter val="18 888,15"/>
        <filter val="18,52"/>
        <filter val="19 688,15"/>
        <filter val="2 324,81"/>
        <filter val="2 860,00"/>
        <filter val="20,00"/>
        <filter val="200,00"/>
        <filter val="240,00"/>
        <filter val="250,00"/>
        <filter val="252,00"/>
        <filter val="288,10"/>
        <filter val="3 112,00"/>
        <filter val="30,00"/>
        <filter val="310,00"/>
        <filter val="314,00"/>
        <filter val="32"/>
        <filter val="350,00"/>
        <filter val="370,00"/>
        <filter val="38,33"/>
        <filter val="400,00"/>
        <filter val="436,67"/>
        <filter val="450,00"/>
        <filter val="452,00"/>
        <filter val="47,35"/>
        <filter val="48,52"/>
        <filter val="5 000,00"/>
        <filter val="50,00"/>
        <filter val="50,48"/>
        <filter val="540,00"/>
        <filter val="55,56"/>
        <filter val="550,00"/>
        <filter val="59,52"/>
        <filter val="6 580,00"/>
        <filter val="600,00"/>
        <filter val="65,19"/>
        <filter val="655,00"/>
        <filter val="670,00"/>
        <filter val="739,00"/>
        <filter val="75,09"/>
        <filter val="780,00"/>
        <filter val="80,00"/>
        <filter val="800,00"/>
        <filter val="84,00"/>
      </filters>
    </filterColumn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2024-05-07T08:09:18Z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