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7AE1A80-A46F-41EE-A055-428E5B71B89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заказа'!$B$18:$Y$542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2" l="1"/>
  <c r="W538" i="2"/>
  <c r="W536" i="2"/>
  <c r="W535" i="2"/>
  <c r="X534" i="2"/>
  <c r="Y534" i="2" s="1"/>
  <c r="X533" i="2"/>
  <c r="Y533" i="2" s="1"/>
  <c r="X532" i="2"/>
  <c r="Y532" i="2" s="1"/>
  <c r="X531" i="2"/>
  <c r="Y531" i="2" s="1"/>
  <c r="W529" i="2"/>
  <c r="W528" i="2"/>
  <c r="X527" i="2"/>
  <c r="Y527" i="2" s="1"/>
  <c r="X526" i="2"/>
  <c r="Y526" i="2" s="1"/>
  <c r="X525" i="2"/>
  <c r="Y525" i="2" s="1"/>
  <c r="X524" i="2"/>
  <c r="Y524" i="2" s="1"/>
  <c r="X523" i="2"/>
  <c r="O523" i="2"/>
  <c r="W521" i="2"/>
  <c r="W520" i="2"/>
  <c r="X519" i="2"/>
  <c r="Y519" i="2" s="1"/>
  <c r="X518" i="2"/>
  <c r="Y518" i="2" s="1"/>
  <c r="X517" i="2"/>
  <c r="Y517" i="2" s="1"/>
  <c r="X516" i="2"/>
  <c r="Y516" i="2" s="1"/>
  <c r="X515" i="2"/>
  <c r="Y515" i="2" s="1"/>
  <c r="O515" i="2"/>
  <c r="X514" i="2"/>
  <c r="Y514" i="2" s="1"/>
  <c r="W512" i="2"/>
  <c r="W511" i="2"/>
  <c r="X510" i="2"/>
  <c r="Y510" i="2" s="1"/>
  <c r="X509" i="2"/>
  <c r="Y509" i="2" s="1"/>
  <c r="X508" i="2"/>
  <c r="Y508" i="2" s="1"/>
  <c r="X507" i="2"/>
  <c r="W505" i="2"/>
  <c r="W504" i="2"/>
  <c r="X503" i="2"/>
  <c r="Y503" i="2" s="1"/>
  <c r="X502" i="2"/>
  <c r="Y502" i="2" s="1"/>
  <c r="X501" i="2"/>
  <c r="Y501" i="2" s="1"/>
  <c r="X500" i="2"/>
  <c r="Y500" i="2" s="1"/>
  <c r="X499" i="2"/>
  <c r="Y499" i="2" s="1"/>
  <c r="X498" i="2"/>
  <c r="Y498" i="2" s="1"/>
  <c r="X497" i="2"/>
  <c r="W493" i="2"/>
  <c r="W492" i="2"/>
  <c r="X491" i="2"/>
  <c r="Y491" i="2" s="1"/>
  <c r="Y492" i="2" s="1"/>
  <c r="O491" i="2"/>
  <c r="W489" i="2"/>
  <c r="W488" i="2"/>
  <c r="X487" i="2"/>
  <c r="O487" i="2"/>
  <c r="X486" i="2"/>
  <c r="Y486" i="2" s="1"/>
  <c r="O486" i="2"/>
  <c r="X485" i="2"/>
  <c r="Y485" i="2" s="1"/>
  <c r="O485" i="2"/>
  <c r="W483" i="2"/>
  <c r="W482" i="2"/>
  <c r="X481" i="2"/>
  <c r="Y481" i="2" s="1"/>
  <c r="O481" i="2"/>
  <c r="X480" i="2"/>
  <c r="Y480" i="2" s="1"/>
  <c r="O480" i="2"/>
  <c r="X479" i="2"/>
  <c r="Y479" i="2" s="1"/>
  <c r="O479" i="2"/>
  <c r="X478" i="2"/>
  <c r="O478" i="2"/>
  <c r="X477" i="2"/>
  <c r="Y477" i="2" s="1"/>
  <c r="O477" i="2"/>
  <c r="X476" i="2"/>
  <c r="Y476" i="2" s="1"/>
  <c r="O476" i="2"/>
  <c r="W474" i="2"/>
  <c r="W473" i="2"/>
  <c r="X472" i="2"/>
  <c r="Y472" i="2" s="1"/>
  <c r="O472" i="2"/>
  <c r="X471" i="2"/>
  <c r="Y471" i="2" s="1"/>
  <c r="O471" i="2"/>
  <c r="W469" i="2"/>
  <c r="W468" i="2"/>
  <c r="X467" i="2"/>
  <c r="Y467" i="2" s="1"/>
  <c r="O467" i="2"/>
  <c r="X466" i="2"/>
  <c r="Y466" i="2" s="1"/>
  <c r="O466" i="2"/>
  <c r="X465" i="2"/>
  <c r="Y465" i="2" s="1"/>
  <c r="O465" i="2"/>
  <c r="X464" i="2"/>
  <c r="Y464" i="2" s="1"/>
  <c r="O464" i="2"/>
  <c r="X463" i="2"/>
  <c r="Y463" i="2" s="1"/>
  <c r="O463" i="2"/>
  <c r="X462" i="2"/>
  <c r="Y462" i="2" s="1"/>
  <c r="O462" i="2"/>
  <c r="X461" i="2"/>
  <c r="Y461" i="2" s="1"/>
  <c r="O461" i="2"/>
  <c r="X460" i="2"/>
  <c r="Y460" i="2" s="1"/>
  <c r="O460" i="2"/>
  <c r="X459" i="2"/>
  <c r="Y459" i="2" s="1"/>
  <c r="O459" i="2"/>
  <c r="X458" i="2"/>
  <c r="Y458" i="2" s="1"/>
  <c r="O458" i="2"/>
  <c r="X457" i="2"/>
  <c r="O457" i="2"/>
  <c r="W453" i="2"/>
  <c r="W452" i="2"/>
  <c r="X451" i="2"/>
  <c r="Y451" i="2" s="1"/>
  <c r="X450" i="2"/>
  <c r="Y450" i="2" s="1"/>
  <c r="X449" i="2"/>
  <c r="X448" i="2"/>
  <c r="Y448" i="2" s="1"/>
  <c r="W445" i="2"/>
  <c r="W444" i="2"/>
  <c r="X443" i="2"/>
  <c r="X445" i="2" s="1"/>
  <c r="O443" i="2"/>
  <c r="W441" i="2"/>
  <c r="W440" i="2"/>
  <c r="X439" i="2"/>
  <c r="X440" i="2" s="1"/>
  <c r="O439" i="2"/>
  <c r="W437" i="2"/>
  <c r="W436" i="2"/>
  <c r="X435" i="2"/>
  <c r="Y435" i="2" s="1"/>
  <c r="O435" i="2"/>
  <c r="X434" i="2"/>
  <c r="Y434" i="2" s="1"/>
  <c r="O434" i="2"/>
  <c r="W432" i="2"/>
  <c r="W431" i="2"/>
  <c r="X430" i="2"/>
  <c r="Y430" i="2" s="1"/>
  <c r="O430" i="2"/>
  <c r="X429" i="2"/>
  <c r="Y429" i="2" s="1"/>
  <c r="O429" i="2"/>
  <c r="X428" i="2"/>
  <c r="Y428" i="2" s="1"/>
  <c r="O428" i="2"/>
  <c r="X427" i="2"/>
  <c r="Y427" i="2" s="1"/>
  <c r="O427" i="2"/>
  <c r="X426" i="2"/>
  <c r="Y426" i="2" s="1"/>
  <c r="O426" i="2"/>
  <c r="X425" i="2"/>
  <c r="Y425" i="2" s="1"/>
  <c r="O425" i="2"/>
  <c r="X424" i="2"/>
  <c r="Y424" i="2" s="1"/>
  <c r="O424" i="2"/>
  <c r="W422" i="2"/>
  <c r="W421" i="2"/>
  <c r="X420" i="2"/>
  <c r="Y420" i="2" s="1"/>
  <c r="O420" i="2"/>
  <c r="X419" i="2"/>
  <c r="O419" i="2"/>
  <c r="W416" i="2"/>
  <c r="W415" i="2"/>
  <c r="X414" i="2"/>
  <c r="Y414" i="2" s="1"/>
  <c r="O414" i="2"/>
  <c r="X413" i="2"/>
  <c r="Y413" i="2" s="1"/>
  <c r="O413" i="2"/>
  <c r="X412" i="2"/>
  <c r="X416" i="2" s="1"/>
  <c r="O412" i="2"/>
  <c r="W410" i="2"/>
  <c r="W409" i="2"/>
  <c r="X408" i="2"/>
  <c r="Y408" i="2" s="1"/>
  <c r="Y409" i="2" s="1"/>
  <c r="O408" i="2"/>
  <c r="W406" i="2"/>
  <c r="W405" i="2"/>
  <c r="X404" i="2"/>
  <c r="Y404" i="2" s="1"/>
  <c r="O404" i="2"/>
  <c r="X403" i="2"/>
  <c r="Y403" i="2" s="1"/>
  <c r="O403" i="2"/>
  <c r="X402" i="2"/>
  <c r="X406" i="2" s="1"/>
  <c r="O402" i="2"/>
  <c r="W400" i="2"/>
  <c r="W399" i="2"/>
  <c r="X398" i="2"/>
  <c r="Y398" i="2" s="1"/>
  <c r="O398" i="2"/>
  <c r="X397" i="2"/>
  <c r="Y397" i="2" s="1"/>
  <c r="O397" i="2"/>
  <c r="X396" i="2"/>
  <c r="Y396" i="2" s="1"/>
  <c r="O396" i="2"/>
  <c r="X395" i="2"/>
  <c r="Y395" i="2" s="1"/>
  <c r="O395" i="2"/>
  <c r="X394" i="2"/>
  <c r="Y394" i="2" s="1"/>
  <c r="O394" i="2"/>
  <c r="X393" i="2"/>
  <c r="Y393" i="2" s="1"/>
  <c r="O393" i="2"/>
  <c r="X392" i="2"/>
  <c r="Y392" i="2" s="1"/>
  <c r="O392" i="2"/>
  <c r="X391" i="2"/>
  <c r="Y391" i="2" s="1"/>
  <c r="O391" i="2"/>
  <c r="X390" i="2"/>
  <c r="Y390" i="2" s="1"/>
  <c r="O390" i="2"/>
  <c r="X389" i="2"/>
  <c r="Y389" i="2" s="1"/>
  <c r="O389" i="2"/>
  <c r="X388" i="2"/>
  <c r="Y388" i="2" s="1"/>
  <c r="O388" i="2"/>
  <c r="X387" i="2"/>
  <c r="Y387" i="2" s="1"/>
  <c r="O387" i="2"/>
  <c r="X386" i="2"/>
  <c r="O386" i="2"/>
  <c r="W384" i="2"/>
  <c r="W383" i="2"/>
  <c r="X382" i="2"/>
  <c r="Y382" i="2" s="1"/>
  <c r="O382" i="2"/>
  <c r="X381" i="2"/>
  <c r="O381" i="2"/>
  <c r="W377" i="2"/>
  <c r="W376" i="2"/>
  <c r="X375" i="2"/>
  <c r="X377" i="2" s="1"/>
  <c r="O375" i="2"/>
  <c r="W373" i="2"/>
  <c r="W372" i="2"/>
  <c r="X371" i="2"/>
  <c r="Y371" i="2" s="1"/>
  <c r="O371" i="2"/>
  <c r="X370" i="2"/>
  <c r="Y370" i="2" s="1"/>
  <c r="O370" i="2"/>
  <c r="X369" i="2"/>
  <c r="Y369" i="2" s="1"/>
  <c r="O369" i="2"/>
  <c r="X368" i="2"/>
  <c r="Y368" i="2" s="1"/>
  <c r="O368" i="2"/>
  <c r="W366" i="2"/>
  <c r="W365" i="2"/>
  <c r="X364" i="2"/>
  <c r="O364" i="2"/>
  <c r="X363" i="2"/>
  <c r="O363" i="2"/>
  <c r="W361" i="2"/>
  <c r="W360" i="2"/>
  <c r="X359" i="2"/>
  <c r="Y359" i="2" s="1"/>
  <c r="O359" i="2"/>
  <c r="X358" i="2"/>
  <c r="Y358" i="2" s="1"/>
  <c r="O358" i="2"/>
  <c r="X357" i="2"/>
  <c r="Y357" i="2" s="1"/>
  <c r="O357" i="2"/>
  <c r="X356" i="2"/>
  <c r="O356" i="2"/>
  <c r="X355" i="2"/>
  <c r="O355" i="2"/>
  <c r="W352" i="2"/>
  <c r="W351" i="2"/>
  <c r="X350" i="2"/>
  <c r="Y350" i="2" s="1"/>
  <c r="Y351" i="2" s="1"/>
  <c r="O350" i="2"/>
  <c r="W348" i="2"/>
  <c r="W347" i="2"/>
  <c r="X346" i="2"/>
  <c r="Y346" i="2" s="1"/>
  <c r="O346" i="2"/>
  <c r="X345" i="2"/>
  <c r="Y345" i="2" s="1"/>
  <c r="O345" i="2"/>
  <c r="W343" i="2"/>
  <c r="W342" i="2"/>
  <c r="X341" i="2"/>
  <c r="Y341" i="2" s="1"/>
  <c r="O341" i="2"/>
  <c r="X340" i="2"/>
  <c r="Y340" i="2" s="1"/>
  <c r="O340" i="2"/>
  <c r="X339" i="2"/>
  <c r="Y339" i="2" s="1"/>
  <c r="O339" i="2"/>
  <c r="W337" i="2"/>
  <c r="W336" i="2"/>
  <c r="X335" i="2"/>
  <c r="Y335" i="2" s="1"/>
  <c r="O335" i="2"/>
  <c r="X334" i="2"/>
  <c r="Y334" i="2" s="1"/>
  <c r="O334" i="2"/>
  <c r="X333" i="2"/>
  <c r="Y333" i="2" s="1"/>
  <c r="O333" i="2"/>
  <c r="X332" i="2"/>
  <c r="Y332" i="2" s="1"/>
  <c r="O332" i="2"/>
  <c r="X331" i="2"/>
  <c r="Y331" i="2" s="1"/>
  <c r="O331" i="2"/>
  <c r="X330" i="2"/>
  <c r="Y330" i="2" s="1"/>
  <c r="O330" i="2"/>
  <c r="X329" i="2"/>
  <c r="Y329" i="2" s="1"/>
  <c r="O329" i="2"/>
  <c r="X328" i="2"/>
  <c r="O328" i="2"/>
  <c r="W324" i="2"/>
  <c r="W323" i="2"/>
  <c r="X322" i="2"/>
  <c r="X323" i="2" s="1"/>
  <c r="O322" i="2"/>
  <c r="W320" i="2"/>
  <c r="W319" i="2"/>
  <c r="X318" i="2"/>
  <c r="X319" i="2" s="1"/>
  <c r="O318" i="2"/>
  <c r="W316" i="2"/>
  <c r="W315" i="2"/>
  <c r="X314" i="2"/>
  <c r="Y314" i="2" s="1"/>
  <c r="O314" i="2"/>
  <c r="X313" i="2"/>
  <c r="Y313" i="2" s="1"/>
  <c r="O313" i="2"/>
  <c r="X312" i="2"/>
  <c r="X316" i="2" s="1"/>
  <c r="O312" i="2"/>
  <c r="W310" i="2"/>
  <c r="W309" i="2"/>
  <c r="X308" i="2"/>
  <c r="X310" i="2" s="1"/>
  <c r="O308" i="2"/>
  <c r="W305" i="2"/>
  <c r="W304" i="2"/>
  <c r="X303" i="2"/>
  <c r="Y303" i="2" s="1"/>
  <c r="O303" i="2"/>
  <c r="X302" i="2"/>
  <c r="X305" i="2" s="1"/>
  <c r="O302" i="2"/>
  <c r="W300" i="2"/>
  <c r="W299" i="2"/>
  <c r="X298" i="2"/>
  <c r="Y298" i="2" s="1"/>
  <c r="O298" i="2"/>
  <c r="X297" i="2"/>
  <c r="Y297" i="2" s="1"/>
  <c r="O297" i="2"/>
  <c r="X296" i="2"/>
  <c r="Y296" i="2" s="1"/>
  <c r="O296" i="2"/>
  <c r="X295" i="2"/>
  <c r="Y295" i="2" s="1"/>
  <c r="O295" i="2"/>
  <c r="X294" i="2"/>
  <c r="Y294" i="2" s="1"/>
  <c r="O294" i="2"/>
  <c r="X293" i="2"/>
  <c r="Y293" i="2" s="1"/>
  <c r="O293" i="2"/>
  <c r="X292" i="2"/>
  <c r="O292" i="2"/>
  <c r="W289" i="2"/>
  <c r="W288" i="2"/>
  <c r="X287" i="2"/>
  <c r="Y287" i="2" s="1"/>
  <c r="O287" i="2"/>
  <c r="X286" i="2"/>
  <c r="X289" i="2" s="1"/>
  <c r="O286" i="2"/>
  <c r="W284" i="2"/>
  <c r="W283" i="2"/>
  <c r="X282" i="2"/>
  <c r="Y282" i="2" s="1"/>
  <c r="O282" i="2"/>
  <c r="X281" i="2"/>
  <c r="Y281" i="2" s="1"/>
  <c r="X280" i="2"/>
  <c r="W278" i="2"/>
  <c r="W277" i="2"/>
  <c r="X276" i="2"/>
  <c r="Y276" i="2" s="1"/>
  <c r="O276" i="2"/>
  <c r="X275" i="2"/>
  <c r="Y275" i="2" s="1"/>
  <c r="O275" i="2"/>
  <c r="X274" i="2"/>
  <c r="O274" i="2"/>
  <c r="W272" i="2"/>
  <c r="W271" i="2"/>
  <c r="X270" i="2"/>
  <c r="Y270" i="2" s="1"/>
  <c r="O270" i="2"/>
  <c r="X269" i="2"/>
  <c r="Y269" i="2" s="1"/>
  <c r="O269" i="2"/>
  <c r="X268" i="2"/>
  <c r="Y268" i="2" s="1"/>
  <c r="O268" i="2"/>
  <c r="X267" i="2"/>
  <c r="Y267" i="2" s="1"/>
  <c r="O267" i="2"/>
  <c r="X266" i="2"/>
  <c r="Y266" i="2" s="1"/>
  <c r="O266" i="2"/>
  <c r="X265" i="2"/>
  <c r="Y265" i="2" s="1"/>
  <c r="O265" i="2"/>
  <c r="X264" i="2"/>
  <c r="O264" i="2"/>
  <c r="X263" i="2"/>
  <c r="Y263" i="2" s="1"/>
  <c r="O263" i="2"/>
  <c r="X262" i="2"/>
  <c r="O262" i="2"/>
  <c r="W260" i="2"/>
  <c r="W259" i="2"/>
  <c r="X258" i="2"/>
  <c r="Y258" i="2" s="1"/>
  <c r="O258" i="2"/>
  <c r="X257" i="2"/>
  <c r="Y257" i="2" s="1"/>
  <c r="O257" i="2"/>
  <c r="X256" i="2"/>
  <c r="Y256" i="2" s="1"/>
  <c r="O256" i="2"/>
  <c r="X255" i="2"/>
  <c r="Y255" i="2" s="1"/>
  <c r="O255" i="2"/>
  <c r="W253" i="2"/>
  <c r="W252" i="2"/>
  <c r="X251" i="2"/>
  <c r="X252" i="2" s="1"/>
  <c r="O251" i="2"/>
  <c r="W249" i="2"/>
  <c r="W248" i="2"/>
  <c r="X247" i="2"/>
  <c r="Y247" i="2" s="1"/>
  <c r="O247" i="2"/>
  <c r="X246" i="2"/>
  <c r="Y246" i="2" s="1"/>
  <c r="O246" i="2"/>
  <c r="X245" i="2"/>
  <c r="Y245" i="2" s="1"/>
  <c r="O245" i="2"/>
  <c r="X244" i="2"/>
  <c r="Y244" i="2" s="1"/>
  <c r="O244" i="2"/>
  <c r="X243" i="2"/>
  <c r="Y243" i="2" s="1"/>
  <c r="O243" i="2"/>
  <c r="X242" i="2"/>
  <c r="Y242" i="2" s="1"/>
  <c r="O242" i="2"/>
  <c r="X241" i="2"/>
  <c r="Y241" i="2" s="1"/>
  <c r="O241" i="2"/>
  <c r="X240" i="2"/>
  <c r="Y240" i="2" s="1"/>
  <c r="O240" i="2"/>
  <c r="X239" i="2"/>
  <c r="Y239" i="2" s="1"/>
  <c r="O239" i="2"/>
  <c r="X238" i="2"/>
  <c r="Y238" i="2" s="1"/>
  <c r="O238" i="2"/>
  <c r="X237" i="2"/>
  <c r="Y237" i="2" s="1"/>
  <c r="O237" i="2"/>
  <c r="X236" i="2"/>
  <c r="Y236" i="2" s="1"/>
  <c r="O236" i="2"/>
  <c r="X235" i="2"/>
  <c r="Y235" i="2" s="1"/>
  <c r="O235" i="2"/>
  <c r="X234" i="2"/>
  <c r="Y234" i="2" s="1"/>
  <c r="O234" i="2"/>
  <c r="W231" i="2"/>
  <c r="W230" i="2"/>
  <c r="X229" i="2"/>
  <c r="Y229" i="2" s="1"/>
  <c r="O229" i="2"/>
  <c r="X228" i="2"/>
  <c r="Y228" i="2" s="1"/>
  <c r="O228" i="2"/>
  <c r="X227" i="2"/>
  <c r="Y227" i="2" s="1"/>
  <c r="O227" i="2"/>
  <c r="X226" i="2"/>
  <c r="Y226" i="2" s="1"/>
  <c r="O226" i="2"/>
  <c r="X225" i="2"/>
  <c r="Y225" i="2" s="1"/>
  <c r="O225" i="2"/>
  <c r="X224" i="2"/>
  <c r="Y224" i="2" s="1"/>
  <c r="O224" i="2"/>
  <c r="W221" i="2"/>
  <c r="W220" i="2"/>
  <c r="X219" i="2"/>
  <c r="Y219" i="2" s="1"/>
  <c r="O219" i="2"/>
  <c r="X218" i="2"/>
  <c r="Y218" i="2" s="1"/>
  <c r="O218" i="2"/>
  <c r="W216" i="2"/>
  <c r="W215" i="2"/>
  <c r="X214" i="2"/>
  <c r="Y214" i="2" s="1"/>
  <c r="O214" i="2"/>
  <c r="X213" i="2"/>
  <c r="Y213" i="2" s="1"/>
  <c r="O213" i="2"/>
  <c r="X212" i="2"/>
  <c r="Y212" i="2" s="1"/>
  <c r="O212" i="2"/>
  <c r="X211" i="2"/>
  <c r="Y211" i="2" s="1"/>
  <c r="O211" i="2"/>
  <c r="X210" i="2"/>
  <c r="Y210" i="2" s="1"/>
  <c r="O210" i="2"/>
  <c r="X209" i="2"/>
  <c r="O209" i="2"/>
  <c r="W206" i="2"/>
  <c r="W205" i="2"/>
  <c r="X204" i="2"/>
  <c r="Y204" i="2" s="1"/>
  <c r="O204" i="2"/>
  <c r="X203" i="2"/>
  <c r="Y203" i="2" s="1"/>
  <c r="O203" i="2"/>
  <c r="X202" i="2"/>
  <c r="Y202" i="2" s="1"/>
  <c r="O202" i="2"/>
  <c r="X201" i="2"/>
  <c r="O201" i="2"/>
  <c r="W199" i="2"/>
  <c r="W198" i="2"/>
  <c r="X197" i="2"/>
  <c r="Y197" i="2" s="1"/>
  <c r="O197" i="2"/>
  <c r="X196" i="2"/>
  <c r="Y196" i="2" s="1"/>
  <c r="O196" i="2"/>
  <c r="X195" i="2"/>
  <c r="Y195" i="2" s="1"/>
  <c r="O195" i="2"/>
  <c r="X194" i="2"/>
  <c r="Y194" i="2" s="1"/>
  <c r="O194" i="2"/>
  <c r="X193" i="2"/>
  <c r="Y193" i="2" s="1"/>
  <c r="O193" i="2"/>
  <c r="X192" i="2"/>
  <c r="Y192" i="2" s="1"/>
  <c r="O192" i="2"/>
  <c r="X191" i="2"/>
  <c r="Y191" i="2" s="1"/>
  <c r="O191" i="2"/>
  <c r="X190" i="2"/>
  <c r="Y190" i="2" s="1"/>
  <c r="O190" i="2"/>
  <c r="X189" i="2"/>
  <c r="Y189" i="2" s="1"/>
  <c r="O189" i="2"/>
  <c r="X188" i="2"/>
  <c r="Y188" i="2" s="1"/>
  <c r="O188" i="2"/>
  <c r="X187" i="2"/>
  <c r="Y187" i="2" s="1"/>
  <c r="O187" i="2"/>
  <c r="X186" i="2"/>
  <c r="Y186" i="2" s="1"/>
  <c r="O186" i="2"/>
  <c r="X185" i="2"/>
  <c r="Y185" i="2" s="1"/>
  <c r="O185" i="2"/>
  <c r="X184" i="2"/>
  <c r="Y184" i="2" s="1"/>
  <c r="O184" i="2"/>
  <c r="X183" i="2"/>
  <c r="Y183" i="2" s="1"/>
  <c r="O183" i="2"/>
  <c r="X182" i="2"/>
  <c r="O182" i="2"/>
  <c r="X181" i="2"/>
  <c r="O181" i="2"/>
  <c r="W179" i="2"/>
  <c r="W178" i="2"/>
  <c r="X177" i="2"/>
  <c r="Y177" i="2" s="1"/>
  <c r="O177" i="2"/>
  <c r="X176" i="2"/>
  <c r="Y176" i="2" s="1"/>
  <c r="O176" i="2"/>
  <c r="X175" i="2"/>
  <c r="Y175" i="2" s="1"/>
  <c r="O175" i="2"/>
  <c r="X174" i="2"/>
  <c r="O174" i="2"/>
  <c r="W172" i="2"/>
  <c r="W171" i="2"/>
  <c r="X170" i="2"/>
  <c r="Y170" i="2" s="1"/>
  <c r="O170" i="2"/>
  <c r="X169" i="2"/>
  <c r="O169" i="2"/>
  <c r="W167" i="2"/>
  <c r="W166" i="2"/>
  <c r="X165" i="2"/>
  <c r="Y165" i="2" s="1"/>
  <c r="O165" i="2"/>
  <c r="X164" i="2"/>
  <c r="X166" i="2" s="1"/>
  <c r="O164" i="2"/>
  <c r="W161" i="2"/>
  <c r="W160" i="2"/>
  <c r="X159" i="2"/>
  <c r="Y159" i="2" s="1"/>
  <c r="O159" i="2"/>
  <c r="X158" i="2"/>
  <c r="Y158" i="2" s="1"/>
  <c r="O158" i="2"/>
  <c r="X157" i="2"/>
  <c r="Y157" i="2" s="1"/>
  <c r="O157" i="2"/>
  <c r="X156" i="2"/>
  <c r="Y156" i="2" s="1"/>
  <c r="O156" i="2"/>
  <c r="X155" i="2"/>
  <c r="Y155" i="2" s="1"/>
  <c r="O155" i="2"/>
  <c r="X154" i="2"/>
  <c r="Y154" i="2" s="1"/>
  <c r="O154" i="2"/>
  <c r="X153" i="2"/>
  <c r="Y153" i="2" s="1"/>
  <c r="O153" i="2"/>
  <c r="X152" i="2"/>
  <c r="O152" i="2"/>
  <c r="X151" i="2"/>
  <c r="Y151" i="2" s="1"/>
  <c r="O151" i="2"/>
  <c r="W148" i="2"/>
  <c r="W147" i="2"/>
  <c r="X146" i="2"/>
  <c r="Y146" i="2" s="1"/>
  <c r="O146" i="2"/>
  <c r="X145" i="2"/>
  <c r="Y145" i="2" s="1"/>
  <c r="O145" i="2"/>
  <c r="X144" i="2"/>
  <c r="O144" i="2"/>
  <c r="W140" i="2"/>
  <c r="W139" i="2"/>
  <c r="X138" i="2"/>
  <c r="Y138" i="2" s="1"/>
  <c r="O138" i="2"/>
  <c r="X137" i="2"/>
  <c r="Y137" i="2" s="1"/>
  <c r="O137" i="2"/>
  <c r="X136" i="2"/>
  <c r="Y136" i="2" s="1"/>
  <c r="O136" i="2"/>
  <c r="X135" i="2"/>
  <c r="Y135" i="2" s="1"/>
  <c r="O135" i="2"/>
  <c r="X134" i="2"/>
  <c r="O134" i="2"/>
  <c r="W131" i="2"/>
  <c r="W130" i="2"/>
  <c r="X129" i="2"/>
  <c r="Y129" i="2" s="1"/>
  <c r="O129" i="2"/>
  <c r="X128" i="2"/>
  <c r="Y128" i="2" s="1"/>
  <c r="O128" i="2"/>
  <c r="X127" i="2"/>
  <c r="Y127" i="2" s="1"/>
  <c r="O127" i="2"/>
  <c r="X126" i="2"/>
  <c r="Y126" i="2" s="1"/>
  <c r="O126" i="2"/>
  <c r="X125" i="2"/>
  <c r="Y125" i="2" s="1"/>
  <c r="O125" i="2"/>
  <c r="X124" i="2"/>
  <c r="Y124" i="2" s="1"/>
  <c r="O124" i="2"/>
  <c r="X123" i="2"/>
  <c r="O123" i="2"/>
  <c r="W121" i="2"/>
  <c r="W120" i="2"/>
  <c r="X119" i="2"/>
  <c r="Y119" i="2" s="1"/>
  <c r="O119" i="2"/>
  <c r="X118" i="2"/>
  <c r="Y118" i="2" s="1"/>
  <c r="O118" i="2"/>
  <c r="X117" i="2"/>
  <c r="Y117" i="2" s="1"/>
  <c r="O117" i="2"/>
  <c r="X116" i="2"/>
  <c r="Y116" i="2" s="1"/>
  <c r="O116" i="2"/>
  <c r="X115" i="2"/>
  <c r="Y115" i="2" s="1"/>
  <c r="O115" i="2"/>
  <c r="X114" i="2"/>
  <c r="Y114" i="2" s="1"/>
  <c r="O114" i="2"/>
  <c r="X113" i="2"/>
  <c r="Y113" i="2" s="1"/>
  <c r="O113" i="2"/>
  <c r="X112" i="2"/>
  <c r="Y112" i="2" s="1"/>
  <c r="O112" i="2"/>
  <c r="X111" i="2"/>
  <c r="Y111" i="2" s="1"/>
  <c r="O111" i="2"/>
  <c r="X110" i="2"/>
  <c r="Y110" i="2" s="1"/>
  <c r="O110" i="2"/>
  <c r="X109" i="2"/>
  <c r="Y109" i="2" s="1"/>
  <c r="O109" i="2"/>
  <c r="X108" i="2"/>
  <c r="O108" i="2"/>
  <c r="X107" i="2"/>
  <c r="Y107" i="2" s="1"/>
  <c r="X106" i="2"/>
  <c r="Y106" i="2" s="1"/>
  <c r="W104" i="2"/>
  <c r="W103" i="2"/>
  <c r="X102" i="2"/>
  <c r="Y102" i="2" s="1"/>
  <c r="O102" i="2"/>
  <c r="X101" i="2"/>
  <c r="Y101" i="2" s="1"/>
  <c r="O101" i="2"/>
  <c r="X100" i="2"/>
  <c r="Y100" i="2" s="1"/>
  <c r="O100" i="2"/>
  <c r="X99" i="2"/>
  <c r="Y99" i="2" s="1"/>
  <c r="O99" i="2"/>
  <c r="X98" i="2"/>
  <c r="Y98" i="2" s="1"/>
  <c r="O98" i="2"/>
  <c r="X97" i="2"/>
  <c r="Y97" i="2" s="1"/>
  <c r="O97" i="2"/>
  <c r="X96" i="2"/>
  <c r="Y96" i="2" s="1"/>
  <c r="O96" i="2"/>
  <c r="W94" i="2"/>
  <c r="W93" i="2"/>
  <c r="X92" i="2"/>
  <c r="Y92" i="2" s="1"/>
  <c r="O92" i="2"/>
  <c r="X91" i="2"/>
  <c r="Y91" i="2" s="1"/>
  <c r="O91" i="2"/>
  <c r="X90" i="2"/>
  <c r="Y90" i="2" s="1"/>
  <c r="O90" i="2"/>
  <c r="X89" i="2"/>
  <c r="O89" i="2"/>
  <c r="W87" i="2"/>
  <c r="W86" i="2"/>
  <c r="X85" i="2"/>
  <c r="Y85" i="2" s="1"/>
  <c r="O85" i="2"/>
  <c r="X84" i="2"/>
  <c r="Y84" i="2" s="1"/>
  <c r="O84" i="2"/>
  <c r="X83" i="2"/>
  <c r="Y83" i="2" s="1"/>
  <c r="O83" i="2"/>
  <c r="X82" i="2"/>
  <c r="Y82" i="2" s="1"/>
  <c r="O82" i="2"/>
  <c r="X81" i="2"/>
  <c r="Y81" i="2" s="1"/>
  <c r="O81" i="2"/>
  <c r="X80" i="2"/>
  <c r="Y80" i="2" s="1"/>
  <c r="O80" i="2"/>
  <c r="X79" i="2"/>
  <c r="Y79" i="2" s="1"/>
  <c r="O79" i="2"/>
  <c r="X78" i="2"/>
  <c r="Y78" i="2" s="1"/>
  <c r="O78" i="2"/>
  <c r="X77" i="2"/>
  <c r="Y77" i="2" s="1"/>
  <c r="O77" i="2"/>
  <c r="X76" i="2"/>
  <c r="Y76" i="2" s="1"/>
  <c r="O76" i="2"/>
  <c r="X75" i="2"/>
  <c r="Y75" i="2" s="1"/>
  <c r="O75" i="2"/>
  <c r="X74" i="2"/>
  <c r="Y74" i="2" s="1"/>
  <c r="O74" i="2"/>
  <c r="X73" i="2"/>
  <c r="Y73" i="2" s="1"/>
  <c r="O73" i="2"/>
  <c r="X72" i="2"/>
  <c r="Y72" i="2" s="1"/>
  <c r="O72" i="2"/>
  <c r="X71" i="2"/>
  <c r="Y71" i="2" s="1"/>
  <c r="O71" i="2"/>
  <c r="X70" i="2"/>
  <c r="Y70" i="2" s="1"/>
  <c r="O70" i="2"/>
  <c r="X69" i="2"/>
  <c r="Y69" i="2" s="1"/>
  <c r="O69" i="2"/>
  <c r="X68" i="2"/>
  <c r="Y68" i="2" s="1"/>
  <c r="O68" i="2"/>
  <c r="X67" i="2"/>
  <c r="Y67" i="2" s="1"/>
  <c r="O67" i="2"/>
  <c r="X66" i="2"/>
  <c r="Y66" i="2" s="1"/>
  <c r="O66" i="2"/>
  <c r="X65" i="2"/>
  <c r="Y65" i="2" s="1"/>
  <c r="O65" i="2"/>
  <c r="W62" i="2"/>
  <c r="W61" i="2"/>
  <c r="X60" i="2"/>
  <c r="Y60" i="2" s="1"/>
  <c r="X59" i="2"/>
  <c r="O59" i="2"/>
  <c r="X58" i="2"/>
  <c r="Y58" i="2" s="1"/>
  <c r="O58" i="2"/>
  <c r="X57" i="2"/>
  <c r="O57" i="2"/>
  <c r="W54" i="2"/>
  <c r="W53" i="2"/>
  <c r="X52" i="2"/>
  <c r="Y52" i="2" s="1"/>
  <c r="O52" i="2"/>
  <c r="X51" i="2"/>
  <c r="C547" i="2" s="1"/>
  <c r="O51" i="2"/>
  <c r="W47" i="2"/>
  <c r="W46" i="2"/>
  <c r="X45" i="2"/>
  <c r="X46" i="2" s="1"/>
  <c r="O45" i="2"/>
  <c r="W43" i="2"/>
  <c r="W42" i="2"/>
  <c r="X41" i="2"/>
  <c r="X42" i="2" s="1"/>
  <c r="O41" i="2"/>
  <c r="W39" i="2"/>
  <c r="W38" i="2"/>
  <c r="X37" i="2"/>
  <c r="Y37" i="2" s="1"/>
  <c r="Y38" i="2" s="1"/>
  <c r="O37" i="2"/>
  <c r="W35" i="2"/>
  <c r="W34" i="2"/>
  <c r="X33" i="2"/>
  <c r="Y33" i="2" s="1"/>
  <c r="O33" i="2"/>
  <c r="X32" i="2"/>
  <c r="Y32" i="2" s="1"/>
  <c r="O32" i="2"/>
  <c r="X31" i="2"/>
  <c r="Y31" i="2" s="1"/>
  <c r="O31" i="2"/>
  <c r="X30" i="2"/>
  <c r="Y30" i="2" s="1"/>
  <c r="O30" i="2"/>
  <c r="X29" i="2"/>
  <c r="Y29" i="2" s="1"/>
  <c r="O29" i="2"/>
  <c r="X28" i="2"/>
  <c r="Y28" i="2" s="1"/>
  <c r="O28" i="2"/>
  <c r="X27" i="2"/>
  <c r="O27" i="2"/>
  <c r="W25" i="2"/>
  <c r="W24" i="2"/>
  <c r="X23" i="2"/>
  <c r="Y23" i="2" s="1"/>
  <c r="O23" i="2"/>
  <c r="X22" i="2"/>
  <c r="X25" i="2" s="1"/>
  <c r="H10" i="2"/>
  <c r="A9" i="2"/>
  <c r="A10" i="2" s="1"/>
  <c r="D7" i="2"/>
  <c r="P6" i="2"/>
  <c r="O2" i="2"/>
  <c r="Y318" i="2" l="1"/>
  <c r="Y319" i="2" s="1"/>
  <c r="Y375" i="2"/>
  <c r="Y376" i="2" s="1"/>
  <c r="X376" i="2"/>
  <c r="X512" i="2"/>
  <c r="W541" i="2"/>
  <c r="V547" i="2"/>
  <c r="X53" i="2"/>
  <c r="X198" i="2"/>
  <c r="X253" i="2"/>
  <c r="X473" i="2"/>
  <c r="X34" i="2"/>
  <c r="X38" i="2"/>
  <c r="D547" i="2"/>
  <c r="X131" i="2"/>
  <c r="X139" i="2"/>
  <c r="Y164" i="2"/>
  <c r="Y166" i="2" s="1"/>
  <c r="Y251" i="2"/>
  <c r="Y252" i="2" s="1"/>
  <c r="O547" i="2"/>
  <c r="X343" i="2"/>
  <c r="X360" i="2"/>
  <c r="X365" i="2"/>
  <c r="X444" i="2"/>
  <c r="X453" i="2"/>
  <c r="X489" i="2"/>
  <c r="X492" i="2"/>
  <c r="Y507" i="2"/>
  <c r="X24" i="2"/>
  <c r="Y41" i="2"/>
  <c r="Y42" i="2" s="1"/>
  <c r="X43" i="2"/>
  <c r="X61" i="2"/>
  <c r="Y134" i="2"/>
  <c r="Y139" i="2" s="1"/>
  <c r="G547" i="2"/>
  <c r="X160" i="2"/>
  <c r="X172" i="2"/>
  <c r="X178" i="2"/>
  <c r="X199" i="2"/>
  <c r="Y182" i="2"/>
  <c r="J547" i="2"/>
  <c r="X271" i="2"/>
  <c r="X278" i="2"/>
  <c r="X284" i="2"/>
  <c r="X288" i="2"/>
  <c r="Y292" i="2"/>
  <c r="Y299" i="2" s="1"/>
  <c r="Y302" i="2"/>
  <c r="Y304" i="2" s="1"/>
  <c r="X320" i="2"/>
  <c r="X361" i="2"/>
  <c r="Y356" i="2"/>
  <c r="Y364" i="2"/>
  <c r="X384" i="2"/>
  <c r="X400" i="2"/>
  <c r="Y402" i="2"/>
  <c r="Y405" i="2" s="1"/>
  <c r="X409" i="2"/>
  <c r="Y412" i="2"/>
  <c r="Y415" i="2" s="1"/>
  <c r="T547" i="2"/>
  <c r="Y431" i="2"/>
  <c r="Y439" i="2"/>
  <c r="Y440" i="2" s="1"/>
  <c r="X452" i="2"/>
  <c r="X482" i="2"/>
  <c r="X488" i="2"/>
  <c r="X493" i="2"/>
  <c r="X529" i="2"/>
  <c r="Y342" i="2"/>
  <c r="X94" i="2"/>
  <c r="Y123" i="2"/>
  <c r="Y130" i="2" s="1"/>
  <c r="W537" i="2"/>
  <c r="X39" i="2"/>
  <c r="X54" i="2"/>
  <c r="Y59" i="2"/>
  <c r="Y89" i="2"/>
  <c r="Y93" i="2" s="1"/>
  <c r="Y144" i="2"/>
  <c r="Y147" i="2" s="1"/>
  <c r="H547" i="2"/>
  <c r="X171" i="2"/>
  <c r="Y174" i="2"/>
  <c r="Y178" i="2" s="1"/>
  <c r="Y181" i="2"/>
  <c r="X206" i="2"/>
  <c r="Y209" i="2"/>
  <c r="Y215" i="2" s="1"/>
  <c r="X220" i="2"/>
  <c r="X230" i="2"/>
  <c r="X272" i="2"/>
  <c r="Y274" i="2"/>
  <c r="Y277" i="2" s="1"/>
  <c r="X277" i="2"/>
  <c r="Y280" i="2"/>
  <c r="Y283" i="2" s="1"/>
  <c r="X304" i="2"/>
  <c r="P547" i="2"/>
  <c r="Y347" i="2"/>
  <c r="Y355" i="2"/>
  <c r="X366" i="2"/>
  <c r="X372" i="2"/>
  <c r="X383" i="2"/>
  <c r="Y386" i="2"/>
  <c r="Y399" i="2" s="1"/>
  <c r="Y419" i="2"/>
  <c r="Y421" i="2" s="1"/>
  <c r="Y436" i="2"/>
  <c r="Y443" i="2"/>
  <c r="Y444" i="2" s="1"/>
  <c r="Y478" i="2"/>
  <c r="Y482" i="2" s="1"/>
  <c r="W547" i="2"/>
  <c r="Y520" i="2"/>
  <c r="Y535" i="2"/>
  <c r="W540" i="2"/>
  <c r="E547" i="2"/>
  <c r="X121" i="2"/>
  <c r="X120" i="2"/>
  <c r="I547" i="2"/>
  <c r="Y220" i="2"/>
  <c r="X337" i="2"/>
  <c r="X348" i="2"/>
  <c r="Y372" i="2"/>
  <c r="Y473" i="2"/>
  <c r="X483" i="2"/>
  <c r="X521" i="2"/>
  <c r="Y86" i="2"/>
  <c r="Y259" i="2"/>
  <c r="Y103" i="2"/>
  <c r="Y230" i="2"/>
  <c r="Y511" i="2"/>
  <c r="Y248" i="2"/>
  <c r="X86" i="2"/>
  <c r="X161" i="2"/>
  <c r="X215" i="2"/>
  <c r="X249" i="2"/>
  <c r="X300" i="2"/>
  <c r="X351" i="2"/>
  <c r="X474" i="2"/>
  <c r="X528" i="2"/>
  <c r="X147" i="2"/>
  <c r="X205" i="2"/>
  <c r="X231" i="2"/>
  <c r="X260" i="2"/>
  <c r="X324" i="2"/>
  <c r="X469" i="2"/>
  <c r="X504" i="2"/>
  <c r="X535" i="2"/>
  <c r="L547" i="2"/>
  <c r="F10" i="2"/>
  <c r="X87" i="2"/>
  <c r="X93" i="2"/>
  <c r="Y108" i="2"/>
  <c r="Y120" i="2" s="1"/>
  <c r="X140" i="2"/>
  <c r="Y169" i="2"/>
  <c r="Y171" i="2" s="1"/>
  <c r="Y201" i="2"/>
  <c r="Y205" i="2" s="1"/>
  <c r="X221" i="2"/>
  <c r="Y286" i="2"/>
  <c r="Y288" i="2" s="1"/>
  <c r="Y308" i="2"/>
  <c r="Y309" i="2" s="1"/>
  <c r="Y363" i="2"/>
  <c r="Y381" i="2"/>
  <c r="Y383" i="2" s="1"/>
  <c r="X421" i="2"/>
  <c r="X441" i="2"/>
  <c r="Y449" i="2"/>
  <c r="Y452" i="2" s="1"/>
  <c r="Y457" i="2"/>
  <c r="Y468" i="2" s="1"/>
  <c r="X511" i="2"/>
  <c r="Y523" i="2"/>
  <c r="Y528" i="2" s="1"/>
  <c r="N547" i="2"/>
  <c r="X47" i="2"/>
  <c r="X216" i="2"/>
  <c r="X336" i="2"/>
  <c r="X352" i="2"/>
  <c r="X373" i="2"/>
  <c r="X399" i="2"/>
  <c r="X415" i="2"/>
  <c r="X436" i="2"/>
  <c r="X130" i="2"/>
  <c r="X179" i="2"/>
  <c r="Y51" i="2"/>
  <c r="Y53" i="2" s="1"/>
  <c r="X62" i="2"/>
  <c r="X103" i="2"/>
  <c r="X148" i="2"/>
  <c r="Y262" i="2"/>
  <c r="X309" i="2"/>
  <c r="Y328" i="2"/>
  <c r="Y336" i="2" s="1"/>
  <c r="X347" i="2"/>
  <c r="X410" i="2"/>
  <c r="X431" i="2"/>
  <c r="X505" i="2"/>
  <c r="X536" i="2"/>
  <c r="B547" i="2"/>
  <c r="X35" i="2"/>
  <c r="Y27" i="2"/>
  <c r="Y34" i="2" s="1"/>
  <c r="Y22" i="2"/>
  <c r="Y24" i="2" s="1"/>
  <c r="Y57" i="2"/>
  <c r="Y61" i="2" s="1"/>
  <c r="X342" i="2"/>
  <c r="X405" i="2"/>
  <c r="X422" i="2"/>
  <c r="Q547" i="2"/>
  <c r="X315" i="2"/>
  <c r="X437" i="2"/>
  <c r="R547" i="2"/>
  <c r="X432" i="2"/>
  <c r="S547" i="2"/>
  <c r="X104" i="2"/>
  <c r="F9" i="2"/>
  <c r="Y45" i="2"/>
  <c r="Y46" i="2" s="1"/>
  <c r="X283" i="2"/>
  <c r="Y322" i="2"/>
  <c r="Y323" i="2" s="1"/>
  <c r="Y487" i="2"/>
  <c r="Y488" i="2" s="1"/>
  <c r="X520" i="2"/>
  <c r="X538" i="2"/>
  <c r="F547" i="2"/>
  <c r="U547" i="2"/>
  <c r="X248" i="2"/>
  <c r="X299" i="2"/>
  <c r="Y152" i="2"/>
  <c r="Y160" i="2" s="1"/>
  <c r="X259" i="2"/>
  <c r="Y264" i="2"/>
  <c r="Y312" i="2"/>
  <c r="Y315" i="2" s="1"/>
  <c r="X468" i="2"/>
  <c r="X539" i="2"/>
  <c r="H9" i="2"/>
  <c r="J9" i="2"/>
  <c r="X167" i="2"/>
  <c r="Y497" i="2"/>
  <c r="Y504" i="2" s="1"/>
  <c r="Y365" i="2" l="1"/>
  <c r="X541" i="2"/>
  <c r="Y198" i="2"/>
  <c r="X537" i="2"/>
  <c r="Y360" i="2"/>
  <c r="X540" i="2"/>
  <c r="Y271" i="2"/>
  <c r="Y542" i="2" l="1"/>
</calcChain>
</file>

<file path=xl/sharedStrings.xml><?xml version="1.0" encoding="utf-8"?>
<sst xmlns="http://schemas.openxmlformats.org/spreadsheetml/2006/main" count="3569" uniqueCount="772">
  <si>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</si>
  <si>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</si>
  <si>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</si>
  <si>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</si>
  <si>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</si>
  <si>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</si>
  <si>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</si>
  <si>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</si>
  <si>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</si>
  <si>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</si>
  <si>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</si>
  <si>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</si>
  <si>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</si>
  <si>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</si>
  <si>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</si>
  <si>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</si>
  <si>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</si>
  <si>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</si>
  <si>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</si>
  <si>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</si>
  <si>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</si>
  <si>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</si>
  <si>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</si>
  <si>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</si>
  <si>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</si>
  <si>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</si>
  <si>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</si>
  <si>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</si>
  <si>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</si>
  <si>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</si>
  <si>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</si>
  <si>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</si>
  <si>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</si>
  <si>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</si>
  <si>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</si>
  <si>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</si>
  <si>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</si>
  <si>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</si>
  <si>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</si>
  <si>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</si>
  <si>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</si>
  <si>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</si>
  <si>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</si>
  <si>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</si>
  <si>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</si>
  <si>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</si>
  <si>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</si>
  <si>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</si>
  <si>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</si>
  <si>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</si>
  <si>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</si>
  <si>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</si>
  <si>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</si>
  <si>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</si>
  <si>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</si>
  <si>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</si>
  <si>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</si>
  <si>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</si>
  <si>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</si>
  <si>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</si>
  <si>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</si>
  <si>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</si>
  <si>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</si>
  <si>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</si>
  <si>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</si>
  <si>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</si>
  <si>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</si>
  <si>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</si>
  <si>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29.04.2024</t>
  </si>
  <si>
    <t>27.04.2024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</si>
  <si>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</si>
  <si>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</si>
  <si>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</si>
  <si>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</si>
  <si>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</si>
  <si>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</si>
  <si>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</si>
  <si>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</si>
  <si>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</si>
  <si>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</si>
  <si>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Копченые колбасы «Колбаски Рубленые» Фикс.вес NDX в/у 0,16 ТМ «Ядрена копоть»</t>
  </si>
  <si>
    <t>Новинка</t>
  </si>
  <si>
    <t>СК2</t>
  </si>
  <si>
    <t>18</t>
  </si>
  <si>
    <t>SU002447</t>
  </si>
  <si>
    <t>P002730</t>
  </si>
  <si>
    <t>12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</si>
  <si>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</si>
  <si>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</si>
  <si>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</si>
  <si>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</si>
  <si>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</si>
  <si>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</si>
  <si>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</si>
  <si>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</si>
  <si>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</si>
  <si>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</si>
  <si>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</si>
  <si>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</si>
  <si>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</si>
  <si>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</si>
  <si>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</si>
  <si>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</si>
  <si>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</si>
  <si>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</si>
  <si>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</si>
  <si>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</si>
  <si>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</si>
  <si>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</si>
  <si>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</si>
  <si>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</si>
  <si>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</si>
  <si>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</si>
  <si>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</si>
  <si>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</si>
  <si>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</si>
  <si>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</si>
  <si>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</si>
  <si>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</si>
  <si>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</si>
  <si>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</si>
  <si>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</si>
  <si>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</si>
  <si>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</si>
  <si>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</si>
  <si>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</si>
  <si>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</si>
  <si>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</si>
  <si>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</si>
  <si>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</si>
  <si>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</si>
  <si>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</si>
  <si>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</si>
  <si>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</si>
  <si>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</si>
  <si>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</si>
  <si>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</si>
  <si>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</si>
  <si>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</si>
  <si>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</si>
  <si>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</si>
  <si>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</si>
  <si>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</si>
  <si>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</si>
  <si>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</si>
  <si>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</si>
  <si>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</si>
  <si>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</si>
  <si>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</si>
  <si>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</si>
  <si>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</si>
  <si>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</si>
  <si>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</si>
  <si>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</si>
  <si>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</si>
  <si>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</si>
  <si>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</si>
  <si>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</si>
  <si>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</si>
  <si>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</si>
  <si>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</si>
  <si>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</si>
  <si>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</si>
  <si>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</si>
  <si>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</si>
  <si>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</si>
  <si>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</si>
  <si>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</si>
  <si>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</si>
  <si>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</si>
  <si>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</si>
  <si>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</si>
  <si>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</si>
  <si>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</si>
  <si>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</si>
  <si>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</si>
  <si>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</si>
  <si>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</si>
  <si>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</si>
  <si>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</si>
  <si>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</si>
  <si>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</si>
  <si>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</si>
  <si>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</si>
  <si>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</si>
  <si>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</si>
  <si>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</si>
  <si>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</si>
  <si>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</si>
  <si>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</si>
  <si>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</si>
  <si>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</si>
  <si>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</si>
  <si>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</si>
  <si>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</si>
  <si>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</si>
  <si>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</si>
  <si>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</si>
  <si>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</si>
  <si>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</si>
  <si>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</si>
  <si>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</si>
  <si>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</si>
  <si>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</si>
  <si>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</si>
  <si>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</si>
  <si>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</si>
  <si>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</si>
  <si>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</si>
  <si>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</si>
  <si>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</si>
  <si>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</si>
  <si>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</si>
  <si>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</si>
  <si>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</si>
  <si>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</si>
  <si>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</si>
  <si>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</si>
  <si>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</si>
  <si>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</si>
  <si>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</si>
  <si>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</si>
  <si>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</si>
  <si>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</si>
  <si>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</si>
  <si>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</si>
  <si>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</si>
  <si>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</si>
  <si>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</si>
  <si>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</si>
  <si>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</si>
  <si>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</si>
  <si>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</si>
  <si>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</si>
  <si>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</si>
  <si>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</si>
  <si>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</si>
  <si>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</si>
  <si>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</si>
  <si>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</si>
  <si>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</si>
  <si>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</si>
  <si>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</si>
  <si>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</si>
  <si>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</si>
  <si>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</si>
  <si>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</si>
  <si>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</si>
  <si>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</si>
  <si>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</si>
  <si>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</si>
  <si>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</si>
  <si>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</si>
  <si>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</si>
  <si>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</si>
  <si>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</si>
  <si>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</si>
  <si>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</si>
  <si>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</si>
  <si>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</si>
  <si>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</si>
  <si>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</si>
  <si>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</si>
  <si>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</si>
  <si>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</si>
  <si>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</si>
  <si>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</si>
  <si>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</si>
  <si>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</si>
  <si>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</si>
  <si>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</si>
  <si>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</si>
  <si>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</si>
  <si>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</si>
  <si>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</si>
  <si>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</si>
  <si>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</si>
  <si>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</si>
  <si>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</si>
  <si>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</si>
  <si>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</si>
  <si>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</si>
  <si>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</si>
  <si>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</si>
  <si>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</si>
  <si>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</si>
  <si>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</si>
  <si>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</si>
  <si>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</si>
  <si>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</si>
  <si>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</si>
  <si>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</si>
  <si>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</si>
  <si>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</si>
  <si>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</si>
  <si>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</si>
  <si>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</si>
  <si>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</si>
  <si>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</si>
  <si>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</si>
  <si>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</si>
  <si>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</si>
  <si>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</si>
  <si>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</si>
  <si>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</si>
  <si>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</si>
  <si>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</si>
  <si>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</si>
  <si>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</si>
  <si>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</si>
  <si>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</si>
  <si>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</si>
  <si>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</si>
  <si>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</si>
  <si>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</si>
  <si>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</si>
  <si>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</si>
  <si>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</si>
  <si>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</si>
  <si>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</si>
  <si>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</si>
  <si>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</si>
  <si>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</si>
  <si>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</si>
  <si>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</si>
  <si>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</si>
  <si>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</si>
  <si>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</si>
  <si>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</si>
  <si>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</si>
  <si>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</si>
  <si>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</si>
  <si>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</si>
  <si>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</si>
  <si>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</si>
  <si>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</si>
  <si>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</si>
  <si>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</si>
  <si>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</si>
  <si>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</si>
  <si>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</si>
  <si>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</si>
  <si>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</si>
  <si>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</si>
  <si>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</si>
  <si>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</si>
  <si>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</si>
  <si>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</si>
  <si>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</si>
  <si>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</si>
  <si>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</si>
  <si>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</si>
  <si>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</si>
  <si>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</si>
  <si>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</si>
  <si>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</si>
  <si>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</si>
  <si>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</si>
  <si>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</si>
  <si>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</si>
  <si>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</si>
  <si>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</si>
  <si>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</si>
  <si>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</si>
  <si>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</si>
  <si>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</si>
  <si>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</si>
  <si>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</si>
  <si>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</si>
  <si>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</si>
  <si>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</si>
  <si>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</si>
  <si>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</si>
  <si>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</si>
  <si>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</si>
  <si>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</si>
  <si>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</si>
  <si>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</si>
  <si>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</si>
  <si>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</si>
  <si>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</si>
  <si>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</si>
  <si>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</si>
  <si>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</si>
  <si>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</si>
  <si>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</si>
  <si>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</si>
  <si>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</si>
  <si>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</si>
  <si>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</si>
  <si>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</si>
  <si>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</si>
  <si>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</si>
  <si>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</si>
  <si>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</si>
  <si>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</si>
  <si>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</si>
  <si>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</si>
  <si>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</si>
  <si>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</si>
  <si>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</si>
  <si>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</si>
  <si>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</si>
  <si>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</si>
  <si>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</si>
  <si>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</si>
  <si>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</si>
  <si>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</si>
  <si>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</si>
  <si>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</si>
  <si>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</si>
  <si>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</si>
  <si>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</si>
  <si>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</si>
  <si>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</si>
  <si>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</si>
  <si>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</si>
  <si>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</si>
  <si>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</si>
  <si>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</si>
  <si>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</si>
  <si>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</si>
  <si>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</si>
  <si>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</si>
  <si>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</si>
  <si>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</si>
  <si>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</si>
  <si>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</si>
  <si>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</si>
  <si>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</si>
  <si>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</si>
  <si>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</si>
  <si>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</si>
  <si>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</si>
  <si>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</si>
  <si>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РК</t>
  </si>
  <si>
    <t>14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</si>
  <si>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</si>
  <si>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</si>
  <si>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</si>
  <si>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</si>
  <si>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</si>
  <si>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</si>
  <si>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</si>
  <si>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</si>
  <si>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</si>
  <si>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</si>
  <si>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</si>
  <si>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</si>
  <si>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</si>
  <si>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</si>
  <si>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</si>
  <si>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</si>
  <si>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</si>
  <si>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</si>
  <si>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</si>
  <si>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</si>
  <si>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</si>
  <si>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</si>
  <si>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</si>
  <si>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</si>
  <si>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</si>
  <si>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</si>
  <si>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</si>
  <si>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</si>
  <si>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</si>
  <si>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</si>
  <si>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</si>
  <si>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</si>
  <si>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</si>
  <si>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</si>
  <si>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</si>
  <si>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</si>
  <si>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</si>
  <si>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</si>
  <si>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</si>
  <si>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</si>
  <si>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</si>
  <si>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</si>
  <si>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</si>
  <si>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</si>
  <si>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</si>
  <si>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</si>
  <si>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</si>
  <si>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</si>
  <si>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</si>
  <si>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</si>
  <si>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</si>
  <si>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</si>
  <si>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</si>
  <si>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</si>
  <si>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</si>
  <si>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</si>
  <si>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</si>
  <si>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</si>
  <si>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</si>
  <si>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</si>
  <si>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</si>
  <si>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</si>
  <si>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</si>
  <si>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</si>
  <si>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</si>
  <si>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</si>
  <si>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</si>
  <si>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</si>
  <si>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</si>
  <si>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</si>
  <si>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</si>
  <si>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</si>
  <si>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</si>
  <si>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</si>
  <si>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</si>
  <si>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</si>
  <si>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</si>
  <si>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</si>
  <si>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</si>
  <si>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</si>
  <si>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</si>
  <si>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</si>
  <si>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</si>
  <si>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</si>
  <si>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</si>
  <si>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</si>
  <si>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</si>
  <si>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</si>
  <si>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</si>
  <si>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</si>
  <si>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</si>
  <si>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</si>
  <si>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</si>
  <si>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</si>
  <si>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</si>
  <si>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</si>
  <si>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</si>
  <si>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</si>
  <si>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</si>
  <si>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</si>
  <si>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</si>
  <si>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</si>
  <si>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</si>
  <si>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</si>
  <si>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</si>
  <si>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</si>
  <si>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</si>
  <si>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</si>
  <si>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</si>
  <si>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</si>
  <si>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</si>
  <si>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</si>
  <si>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</si>
  <si>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</si>
  <si>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</si>
  <si>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</si>
  <si>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</si>
  <si>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</si>
  <si>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</si>
  <si>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</si>
  <si>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</si>
  <si>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</si>
  <si>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</si>
  <si>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</si>
  <si>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</si>
  <si>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</si>
  <si>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</si>
  <si>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</si>
  <si>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</si>
  <si>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</si>
  <si>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</si>
  <si>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</si>
  <si>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</si>
  <si>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</si>
  <si>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</si>
  <si>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</si>
  <si>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</si>
  <si>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</si>
  <si>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</si>
  <si>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</si>
  <si>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</si>
  <si>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</si>
  <si>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</si>
  <si>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</si>
  <si>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</si>
  <si>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</si>
  <si>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</si>
  <si>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</si>
  <si>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</si>
  <si>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</si>
  <si>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</si>
  <si>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</si>
  <si>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</si>
  <si>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</si>
  <si>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</si>
  <si>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</si>
  <si>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</si>
  <si>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</si>
  <si>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</si>
  <si>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</si>
  <si>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</si>
  <si>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</si>
  <si>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</si>
  <si>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</si>
  <si>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</si>
  <si>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</si>
  <si>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</si>
  <si>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</si>
  <si>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</si>
  <si>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</si>
  <si>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</si>
  <si>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</si>
  <si>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</si>
  <si>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</si>
  <si>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</si>
  <si>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</si>
  <si>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</si>
  <si>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</si>
  <si>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</si>
  <si>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</si>
  <si>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</si>
  <si>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</si>
  <si>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</si>
  <si>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</si>
  <si>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</si>
  <si>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</si>
  <si>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</si>
  <si>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</si>
  <si>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</si>
  <si>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</si>
  <si>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</si>
  <si>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</si>
  <si>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</si>
  <si>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</si>
  <si>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</si>
  <si>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</si>
  <si>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</si>
  <si>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</si>
  <si>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</si>
  <si>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</si>
  <si>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</si>
  <si>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</si>
  <si>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</si>
  <si>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</si>
  <si>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</si>
  <si>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</si>
  <si>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</si>
  <si>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</si>
  <si>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</si>
  <si>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</si>
  <si>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</si>
  <si>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</si>
  <si>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</si>
  <si>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</si>
  <si>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</si>
  <si>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</si>
  <si>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</si>
  <si>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</si>
  <si>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</si>
  <si>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</si>
  <si>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</si>
  <si>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</si>
  <si>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</si>
  <si>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</si>
  <si>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</si>
  <si>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</si>
  <si>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</si>
  <si>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</si>
  <si>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</si>
  <si>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</si>
  <si>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</si>
  <si>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</si>
  <si>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</si>
  <si>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</si>
  <si>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</si>
  <si>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</si>
  <si>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</si>
  <si>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</si>
  <si>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</si>
  <si>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</si>
  <si>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</si>
  <si>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</si>
  <si>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</si>
  <si>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</si>
  <si>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</si>
  <si>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</si>
  <si>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</si>
  <si>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</si>
  <si>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</si>
  <si>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</si>
  <si>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</si>
  <si>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</si>
  <si>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</si>
  <si>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</si>
  <si>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</si>
  <si>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</si>
  <si>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</si>
  <si>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</si>
  <si>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</si>
  <si>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</si>
  <si>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</si>
  <si>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</si>
  <si>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</si>
  <si>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</si>
  <si>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</si>
  <si>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</si>
  <si>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</si>
  <si>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</si>
  <si>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</si>
  <si>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</si>
  <si>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</si>
  <si>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</si>
  <si>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</si>
  <si>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</si>
  <si>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</si>
  <si>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</si>
  <si>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</si>
  <si>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</si>
  <si>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</si>
  <si>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</si>
  <si>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</si>
  <si>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</si>
  <si>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</si>
  <si>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</si>
  <si>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</si>
  <si>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</si>
  <si>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</si>
  <si>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</si>
  <si>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</si>
  <si>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</si>
  <si>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</si>
  <si>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</si>
  <si>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</si>
  <si>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</si>
  <si>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</si>
  <si>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</si>
  <si>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</si>
  <si>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</si>
  <si>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</si>
  <si>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</si>
  <si>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</si>
  <si>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</si>
  <si>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</si>
  <si>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</si>
  <si>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</si>
  <si>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</si>
  <si>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</si>
  <si>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</si>
  <si>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</si>
  <si>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</si>
  <si>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</si>
  <si>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</si>
  <si>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</si>
  <si>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</si>
  <si>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</si>
  <si>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</si>
  <si>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</si>
  <si>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</si>
  <si>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</si>
  <si>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</si>
  <si>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</si>
  <si>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</si>
  <si>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</si>
  <si>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</si>
  <si>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</si>
  <si>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</si>
  <si>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</si>
  <si>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</si>
  <si>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</si>
  <si>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</si>
  <si>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</si>
  <si>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</si>
  <si>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</si>
  <si>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</si>
  <si>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№4,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</si>
</sst>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7"/>
  <sheetViews>
    <sheetView showGridLines="0" tabSelected="1" zoomScaleNormal="100" zoomScaleSheetLayoutView="100" workbookViewId="0">
      <selection activeCell="AA262" sqref="AA26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74" t="s">
        <v>29</v>
      </c>
      <c r="E1" s="374"/>
      <c r="F1" s="374"/>
      <c r="G1" s="14" t="s">
        <v>67</v>
      </c>
      <c r="H1" s="374" t="s">
        <v>49</v>
      </c>
      <c r="I1" s="374"/>
      <c r="J1" s="374"/>
      <c r="K1" s="374"/>
      <c r="L1" s="374"/>
      <c r="M1" s="374"/>
      <c r="N1" s="374"/>
      <c r="O1" s="374"/>
      <c r="P1" s="374"/>
      <c r="Q1" s="375" t="s">
        <v>68</v>
      </c>
      <c r="R1" s="376"/>
      <c r="S1" s="376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7"/>
      <c r="Q2" s="377"/>
      <c r="R2" s="377"/>
      <c r="S2" s="377"/>
      <c r="T2" s="377"/>
      <c r="U2" s="377"/>
      <c r="V2" s="377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77"/>
      <c r="P3" s="377"/>
      <c r="Q3" s="377"/>
      <c r="R3" s="377"/>
      <c r="S3" s="377"/>
      <c r="T3" s="377"/>
      <c r="U3" s="377"/>
      <c r="V3" s="377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78" t="s">
        <v>8</v>
      </c>
      <c r="B5" s="378"/>
      <c r="C5" s="378"/>
      <c r="D5" s="379"/>
      <c r="E5" s="379"/>
      <c r="F5" s="380" t="s">
        <v>14</v>
      </c>
      <c r="G5" s="380"/>
      <c r="H5" s="379" t="s">
        <v>771</v>
      </c>
      <c r="I5" s="379"/>
      <c r="J5" s="379"/>
      <c r="K5" s="379"/>
      <c r="L5" s="379"/>
      <c r="M5" s="71"/>
      <c r="O5" s="26" t="s">
        <v>4</v>
      </c>
      <c r="P5" s="381">
        <v>45421</v>
      </c>
      <c r="Q5" s="381"/>
      <c r="S5" s="382" t="s">
        <v>3</v>
      </c>
      <c r="T5" s="383"/>
      <c r="U5" s="384" t="s">
        <v>735</v>
      </c>
      <c r="V5" s="385"/>
      <c r="AA5" s="58"/>
      <c r="AB5" s="58"/>
      <c r="AC5" s="58"/>
    </row>
    <row r="6" spans="1:30" s="17" customFormat="1" ht="24" customHeight="1" x14ac:dyDescent="0.2">
      <c r="A6" s="378" t="s">
        <v>1</v>
      </c>
      <c r="B6" s="378"/>
      <c r="C6" s="378"/>
      <c r="D6" s="386" t="s">
        <v>748</v>
      </c>
      <c r="E6" s="386"/>
      <c r="F6" s="386"/>
      <c r="G6" s="386"/>
      <c r="H6" s="386"/>
      <c r="I6" s="386"/>
      <c r="J6" s="386"/>
      <c r="K6" s="386"/>
      <c r="L6" s="386"/>
      <c r="M6" s="72"/>
      <c r="O6" s="26" t="s">
        <v>30</v>
      </c>
      <c r="P6" s="387" t="str">
        <f>IF(P5=0," ",CHOOSE(WEEKDAY(P5,2),"Понедельник","Вторник","Среда","Четверг","Пятница","Суббота","Воскресенье"))</f>
        <v>Четверг</v>
      </c>
      <c r="Q6" s="387"/>
      <c r="S6" s="388" t="s">
        <v>5</v>
      </c>
      <c r="T6" s="389"/>
      <c r="U6" s="390" t="s">
        <v>70</v>
      </c>
      <c r="V6" s="391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396" t="str">
        <f>IFERROR(VLOOKUP(DeliveryAddress,Table,3,0),1)</f>
        <v>5</v>
      </c>
      <c r="E7" s="397"/>
      <c r="F7" s="397"/>
      <c r="G7" s="397"/>
      <c r="H7" s="397"/>
      <c r="I7" s="397"/>
      <c r="J7" s="397"/>
      <c r="K7" s="397"/>
      <c r="L7" s="398"/>
      <c r="M7" s="73"/>
      <c r="O7" s="26"/>
      <c r="P7" s="47"/>
      <c r="Q7" s="47"/>
      <c r="S7" s="388"/>
      <c r="T7" s="389"/>
      <c r="U7" s="392"/>
      <c r="V7" s="393"/>
      <c r="AA7" s="58"/>
      <c r="AB7" s="58"/>
      <c r="AC7" s="58"/>
    </row>
    <row r="8" spans="1:30" s="17" customFormat="1" ht="25.5" customHeight="1" x14ac:dyDescent="0.2">
      <c r="A8" s="399" t="s">
        <v>60</v>
      </c>
      <c r="B8" s="399"/>
      <c r="C8" s="399"/>
      <c r="D8" s="400"/>
      <c r="E8" s="400"/>
      <c r="F8" s="400"/>
      <c r="G8" s="400"/>
      <c r="H8" s="400"/>
      <c r="I8" s="400"/>
      <c r="J8" s="400"/>
      <c r="K8" s="400"/>
      <c r="L8" s="400"/>
      <c r="M8" s="74"/>
      <c r="O8" s="26" t="s">
        <v>11</v>
      </c>
      <c r="P8" s="401">
        <v>0.45833333333333331</v>
      </c>
      <c r="Q8" s="401"/>
      <c r="S8" s="388"/>
      <c r="T8" s="389"/>
      <c r="U8" s="392"/>
      <c r="V8" s="393"/>
      <c r="AA8" s="58"/>
      <c r="AB8" s="58"/>
      <c r="AC8" s="58"/>
    </row>
    <row r="9" spans="1:30" s="17" customFormat="1" ht="39.950000000000003" customHeight="1" x14ac:dyDescent="0.2">
      <c r="A9" s="4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2"/>
      <c r="C9" s="402"/>
      <c r="D9" s="403" t="s">
        <v>48</v>
      </c>
      <c r="E9" s="404"/>
      <c r="F9" s="4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2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5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5"/>
      <c r="L9" s="405"/>
      <c r="M9" s="69"/>
      <c r="O9" s="29" t="s">
        <v>15</v>
      </c>
      <c r="P9" s="406"/>
      <c r="Q9" s="406"/>
      <c r="S9" s="388"/>
      <c r="T9" s="389"/>
      <c r="U9" s="394"/>
      <c r="V9" s="395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4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2"/>
      <c r="C10" s="402"/>
      <c r="D10" s="403"/>
      <c r="E10" s="404"/>
      <c r="F10" s="4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2"/>
      <c r="H10" s="407" t="str">
        <f>IFERROR(VLOOKUP($D$10,Proxy,2,FALSE),"")</f>
        <v/>
      </c>
      <c r="I10" s="407"/>
      <c r="J10" s="407"/>
      <c r="K10" s="407"/>
      <c r="L10" s="407"/>
      <c r="M10" s="70"/>
      <c r="O10" s="29" t="s">
        <v>35</v>
      </c>
      <c r="P10" s="408"/>
      <c r="Q10" s="408"/>
      <c r="T10" s="26" t="s">
        <v>12</v>
      </c>
      <c r="U10" s="409" t="s">
        <v>71</v>
      </c>
      <c r="V10" s="410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11"/>
      <c r="Q11" s="411"/>
      <c r="T11" s="26" t="s">
        <v>31</v>
      </c>
      <c r="U11" s="412" t="s">
        <v>57</v>
      </c>
      <c r="V11" s="412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13" t="s">
        <v>72</v>
      </c>
      <c r="B12" s="413"/>
      <c r="C12" s="413"/>
      <c r="D12" s="413"/>
      <c r="E12" s="413"/>
      <c r="F12" s="413"/>
      <c r="G12" s="413"/>
      <c r="H12" s="413"/>
      <c r="I12" s="413"/>
      <c r="J12" s="413"/>
      <c r="K12" s="413"/>
      <c r="L12" s="413"/>
      <c r="M12" s="75"/>
      <c r="O12" s="26" t="s">
        <v>33</v>
      </c>
      <c r="P12" s="401"/>
      <c r="Q12" s="401"/>
      <c r="R12" s="27"/>
      <c r="S12"/>
      <c r="T12" s="26" t="s">
        <v>48</v>
      </c>
      <c r="U12" s="414"/>
      <c r="V12" s="414"/>
      <c r="W12"/>
      <c r="AA12" s="58"/>
      <c r="AB12" s="58"/>
      <c r="AC12" s="58"/>
    </row>
    <row r="13" spans="1:30" s="17" customFormat="1" ht="23.25" customHeight="1" x14ac:dyDescent="0.2">
      <c r="A13" s="413" t="s">
        <v>73</v>
      </c>
      <c r="B13" s="413"/>
      <c r="C13" s="413"/>
      <c r="D13" s="413"/>
      <c r="E13" s="413"/>
      <c r="F13" s="413"/>
      <c r="G13" s="413"/>
      <c r="H13" s="413"/>
      <c r="I13" s="413"/>
      <c r="J13" s="413"/>
      <c r="K13" s="413"/>
      <c r="L13" s="413"/>
      <c r="M13" s="75"/>
      <c r="N13" s="29"/>
      <c r="O13" s="29" t="s">
        <v>34</v>
      </c>
      <c r="P13" s="412"/>
      <c r="Q13" s="412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13" t="s">
        <v>74</v>
      </c>
      <c r="B14" s="413"/>
      <c r="C14" s="413"/>
      <c r="D14" s="413"/>
      <c r="E14" s="413"/>
      <c r="F14" s="413"/>
      <c r="G14" s="413"/>
      <c r="H14" s="413"/>
      <c r="I14" s="413"/>
      <c r="J14" s="413"/>
      <c r="K14" s="413"/>
      <c r="L14" s="413"/>
      <c r="M14" s="75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15" t="s">
        <v>75</v>
      </c>
      <c r="B15" s="415"/>
      <c r="C15" s="415"/>
      <c r="D15" s="415"/>
      <c r="E15" s="415"/>
      <c r="F15" s="415"/>
      <c r="G15" s="415"/>
      <c r="H15" s="415"/>
      <c r="I15" s="415"/>
      <c r="J15" s="415"/>
      <c r="K15" s="415"/>
      <c r="L15" s="415"/>
      <c r="M15" s="76"/>
      <c r="N15"/>
      <c r="O15" s="416" t="s">
        <v>63</v>
      </c>
      <c r="P15" s="416"/>
      <c r="Q15" s="416"/>
      <c r="R15" s="416"/>
      <c r="S15" s="416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17"/>
      <c r="P16" s="417"/>
      <c r="Q16" s="417"/>
      <c r="R16" s="417"/>
      <c r="S16" s="417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419" t="s">
        <v>61</v>
      </c>
      <c r="B17" s="419" t="s">
        <v>51</v>
      </c>
      <c r="C17" s="420" t="s">
        <v>50</v>
      </c>
      <c r="D17" s="419" t="s">
        <v>52</v>
      </c>
      <c r="E17" s="419"/>
      <c r="F17" s="419" t="s">
        <v>24</v>
      </c>
      <c r="G17" s="419" t="s">
        <v>27</v>
      </c>
      <c r="H17" s="419" t="s">
        <v>25</v>
      </c>
      <c r="I17" s="419" t="s">
        <v>26</v>
      </c>
      <c r="J17" s="421" t="s">
        <v>16</v>
      </c>
      <c r="K17" s="421" t="s">
        <v>65</v>
      </c>
      <c r="L17" s="421" t="s">
        <v>2</v>
      </c>
      <c r="M17" s="421" t="s">
        <v>66</v>
      </c>
      <c r="N17" s="419" t="s">
        <v>28</v>
      </c>
      <c r="O17" s="419" t="s">
        <v>17</v>
      </c>
      <c r="P17" s="419"/>
      <c r="Q17" s="419"/>
      <c r="R17" s="419"/>
      <c r="S17" s="419"/>
      <c r="T17" s="418" t="s">
        <v>58</v>
      </c>
      <c r="U17" s="419"/>
      <c r="V17" s="419" t="s">
        <v>6</v>
      </c>
      <c r="W17" s="419" t="s">
        <v>44</v>
      </c>
      <c r="X17" s="423" t="s">
        <v>56</v>
      </c>
      <c r="Y17" s="419" t="s">
        <v>18</v>
      </c>
      <c r="Z17" s="425" t="s">
        <v>62</v>
      </c>
      <c r="AA17" s="425" t="s">
        <v>19</v>
      </c>
      <c r="AB17" s="426" t="s">
        <v>59</v>
      </c>
      <c r="AC17" s="427"/>
      <c r="AD17" s="428"/>
      <c r="AE17" s="432"/>
      <c r="BB17" s="433" t="s">
        <v>64</v>
      </c>
    </row>
    <row r="18" spans="1:54" ht="14.25" customHeight="1" x14ac:dyDescent="0.2">
      <c r="A18" s="419"/>
      <c r="B18" s="419"/>
      <c r="C18" s="420"/>
      <c r="D18" s="419"/>
      <c r="E18" s="419"/>
      <c r="F18" s="419" t="s">
        <v>20</v>
      </c>
      <c r="G18" s="419" t="s">
        <v>21</v>
      </c>
      <c r="H18" s="419" t="s">
        <v>22</v>
      </c>
      <c r="I18" s="419" t="s">
        <v>22</v>
      </c>
      <c r="J18" s="422"/>
      <c r="K18" s="422"/>
      <c r="L18" s="422"/>
      <c r="M18" s="422"/>
      <c r="N18" s="419"/>
      <c r="O18" s="419"/>
      <c r="P18" s="419"/>
      <c r="Q18" s="419"/>
      <c r="R18" s="419"/>
      <c r="S18" s="419"/>
      <c r="T18" s="34" t="s">
        <v>47</v>
      </c>
      <c r="U18" s="34" t="s">
        <v>46</v>
      </c>
      <c r="V18" s="419"/>
      <c r="W18" s="419"/>
      <c r="X18" s="424"/>
      <c r="Y18" s="419"/>
      <c r="Z18" s="425"/>
      <c r="AA18" s="425"/>
      <c r="AB18" s="429"/>
      <c r="AC18" s="430"/>
      <c r="AD18" s="431"/>
      <c r="AE18" s="432"/>
      <c r="BB18" s="433"/>
    </row>
    <row r="19" spans="1:54" ht="27.75" hidden="1" customHeight="1" x14ac:dyDescent="0.2">
      <c r="A19" s="434" t="s">
        <v>76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  <c r="Z19" s="53"/>
      <c r="AA19" s="53"/>
    </row>
    <row r="20" spans="1:54" ht="16.5" hidden="1" customHeight="1" x14ac:dyDescent="0.25">
      <c r="A20" s="435" t="s">
        <v>76</v>
      </c>
      <c r="B20" s="435"/>
      <c r="C20" s="435"/>
      <c r="D20" s="435"/>
      <c r="E20" s="435"/>
      <c r="F20" s="435"/>
      <c r="G20" s="435"/>
      <c r="H20" s="435"/>
      <c r="I20" s="435"/>
      <c r="J20" s="435"/>
      <c r="K20" s="435"/>
      <c r="L20" s="435"/>
      <c r="M20" s="435"/>
      <c r="N20" s="435"/>
      <c r="O20" s="435"/>
      <c r="P20" s="435"/>
      <c r="Q20" s="435"/>
      <c r="R20" s="435"/>
      <c r="S20" s="435"/>
      <c r="T20" s="435"/>
      <c r="U20" s="435"/>
      <c r="V20" s="435"/>
      <c r="W20" s="435"/>
      <c r="X20" s="435"/>
      <c r="Y20" s="435"/>
      <c r="Z20" s="63"/>
      <c r="AA20" s="63"/>
    </row>
    <row r="21" spans="1:54" ht="14.25" hidden="1" customHeight="1" x14ac:dyDescent="0.25">
      <c r="A21" s="436" t="s">
        <v>77</v>
      </c>
      <c r="B21" s="436"/>
      <c r="C21" s="436"/>
      <c r="D21" s="436"/>
      <c r="E21" s="436"/>
      <c r="F21" s="436"/>
      <c r="G21" s="436"/>
      <c r="H21" s="436"/>
      <c r="I21" s="436"/>
      <c r="J21" s="436"/>
      <c r="K21" s="436"/>
      <c r="L21" s="436"/>
      <c r="M21" s="436"/>
      <c r="N21" s="436"/>
      <c r="O21" s="436"/>
      <c r="P21" s="436"/>
      <c r="Q21" s="436"/>
      <c r="R21" s="436"/>
      <c r="S21" s="436"/>
      <c r="T21" s="436"/>
      <c r="U21" s="436"/>
      <c r="V21" s="436"/>
      <c r="W21" s="436"/>
      <c r="X21" s="436"/>
      <c r="Y21" s="436"/>
      <c r="Z21" s="64"/>
      <c r="AA21" s="64"/>
    </row>
    <row r="22" spans="1:54" ht="27" hidden="1" customHeight="1" x14ac:dyDescent="0.25">
      <c r="A22" s="61" t="s">
        <v>78</v>
      </c>
      <c r="B22" s="61" t="s">
        <v>79</v>
      </c>
      <c r="C22" s="35">
        <v>4301051550</v>
      </c>
      <c r="D22" s="437">
        <v>4680115885004</v>
      </c>
      <c r="E22" s="437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7" t="s">
        <v>82</v>
      </c>
      <c r="M22" s="37"/>
      <c r="N22" s="36">
        <v>40</v>
      </c>
      <c r="O22" s="438" t="s">
        <v>80</v>
      </c>
      <c r="P22" s="439"/>
      <c r="Q22" s="439"/>
      <c r="R22" s="439"/>
      <c r="S22" s="440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IFERROR(IF(X22=0,"",ROUNDUP(X22/H22,0)*0.00502),"")</f>
        <v/>
      </c>
      <c r="Z22" s="66" t="s">
        <v>48</v>
      </c>
      <c r="AA22" s="67" t="s">
        <v>81</v>
      </c>
      <c r="AE22" s="68"/>
      <c r="BB22" s="78" t="s">
        <v>67</v>
      </c>
    </row>
    <row r="23" spans="1:54" ht="27" hidden="1" customHeight="1" x14ac:dyDescent="0.25">
      <c r="A23" s="61" t="s">
        <v>84</v>
      </c>
      <c r="B23" s="61" t="s">
        <v>85</v>
      </c>
      <c r="C23" s="35">
        <v>4301031106</v>
      </c>
      <c r="D23" s="437">
        <v>4607091389258</v>
      </c>
      <c r="E23" s="437"/>
      <c r="F23" s="60">
        <v>0.3</v>
      </c>
      <c r="G23" s="36">
        <v>6</v>
      </c>
      <c r="H23" s="60">
        <v>1.8</v>
      </c>
      <c r="I23" s="60">
        <v>2</v>
      </c>
      <c r="J23" s="36">
        <v>156</v>
      </c>
      <c r="K23" s="36" t="s">
        <v>86</v>
      </c>
      <c r="L23" s="37" t="s">
        <v>82</v>
      </c>
      <c r="M23" s="37"/>
      <c r="N23" s="36">
        <v>35</v>
      </c>
      <c r="O23" s="44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439"/>
      <c r="Q23" s="439"/>
      <c r="R23" s="439"/>
      <c r="S23" s="440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IFERROR(IF(X23=0,"",ROUNDUP(X23/H23,0)*0.00753),"")</f>
        <v/>
      </c>
      <c r="Z23" s="66" t="s">
        <v>48</v>
      </c>
      <c r="AA23" s="67" t="s">
        <v>48</v>
      </c>
      <c r="AE23" s="68"/>
      <c r="BB23" s="79" t="s">
        <v>67</v>
      </c>
    </row>
    <row r="24" spans="1:54" hidden="1" x14ac:dyDescent="0.2">
      <c r="A24" s="445"/>
      <c r="B24" s="445"/>
      <c r="C24" s="445"/>
      <c r="D24" s="445"/>
      <c r="E24" s="445"/>
      <c r="F24" s="445"/>
      <c r="G24" s="445"/>
      <c r="H24" s="445"/>
      <c r="I24" s="445"/>
      <c r="J24" s="445"/>
      <c r="K24" s="445"/>
      <c r="L24" s="445"/>
      <c r="M24" s="445"/>
      <c r="N24" s="446"/>
      <c r="O24" s="442" t="s">
        <v>43</v>
      </c>
      <c r="P24" s="443"/>
      <c r="Q24" s="443"/>
      <c r="R24" s="443"/>
      <c r="S24" s="443"/>
      <c r="T24" s="443"/>
      <c r="U24" s="444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54" hidden="1" x14ac:dyDescent="0.2">
      <c r="A25" s="445"/>
      <c r="B25" s="445"/>
      <c r="C25" s="445"/>
      <c r="D25" s="445"/>
      <c r="E25" s="445"/>
      <c r="F25" s="445"/>
      <c r="G25" s="445"/>
      <c r="H25" s="445"/>
      <c r="I25" s="445"/>
      <c r="J25" s="445"/>
      <c r="K25" s="445"/>
      <c r="L25" s="445"/>
      <c r="M25" s="445"/>
      <c r="N25" s="446"/>
      <c r="O25" s="442" t="s">
        <v>43</v>
      </c>
      <c r="P25" s="443"/>
      <c r="Q25" s="443"/>
      <c r="R25" s="443"/>
      <c r="S25" s="443"/>
      <c r="T25" s="443"/>
      <c r="U25" s="444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54" ht="14.25" hidden="1" customHeight="1" x14ac:dyDescent="0.25">
      <c r="A26" s="436" t="s">
        <v>87</v>
      </c>
      <c r="B26" s="436"/>
      <c r="C26" s="436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  <c r="V26" s="436"/>
      <c r="W26" s="436"/>
      <c r="X26" s="436"/>
      <c r="Y26" s="436"/>
      <c r="Z26" s="64"/>
      <c r="AA26" s="64"/>
    </row>
    <row r="27" spans="1:54" ht="27" hidden="1" customHeight="1" x14ac:dyDescent="0.25">
      <c r="A27" s="61" t="s">
        <v>88</v>
      </c>
      <c r="B27" s="61" t="s">
        <v>89</v>
      </c>
      <c r="C27" s="35">
        <v>4301051551</v>
      </c>
      <c r="D27" s="437">
        <v>4607091383881</v>
      </c>
      <c r="E27" s="437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86</v>
      </c>
      <c r="L27" s="37" t="s">
        <v>82</v>
      </c>
      <c r="M27" s="37"/>
      <c r="N27" s="36">
        <v>40</v>
      </c>
      <c r="O27" s="44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39"/>
      <c r="Q27" s="439"/>
      <c r="R27" s="439"/>
      <c r="S27" s="440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68"/>
      <c r="BB27" s="80" t="s">
        <v>67</v>
      </c>
    </row>
    <row r="28" spans="1:54" ht="27" hidden="1" customHeight="1" x14ac:dyDescent="0.25">
      <c r="A28" s="61" t="s">
        <v>90</v>
      </c>
      <c r="B28" s="61" t="s">
        <v>91</v>
      </c>
      <c r="C28" s="35">
        <v>4301051552</v>
      </c>
      <c r="D28" s="437">
        <v>4607091388237</v>
      </c>
      <c r="E28" s="437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86</v>
      </c>
      <c r="L28" s="37" t="s">
        <v>82</v>
      </c>
      <c r="M28" s="37"/>
      <c r="N28" s="36">
        <v>40</v>
      </c>
      <c r="O28" s="4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39"/>
      <c r="Q28" s="439"/>
      <c r="R28" s="439"/>
      <c r="S28" s="440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68"/>
      <c r="BB28" s="81" t="s">
        <v>67</v>
      </c>
    </row>
    <row r="29" spans="1:54" ht="27" hidden="1" customHeight="1" x14ac:dyDescent="0.25">
      <c r="A29" s="61" t="s">
        <v>92</v>
      </c>
      <c r="B29" s="61" t="s">
        <v>93</v>
      </c>
      <c r="C29" s="35">
        <v>4301051692</v>
      </c>
      <c r="D29" s="437">
        <v>4607091383935</v>
      </c>
      <c r="E29" s="437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86</v>
      </c>
      <c r="L29" s="37" t="s">
        <v>82</v>
      </c>
      <c r="M29" s="37"/>
      <c r="N29" s="36">
        <v>35</v>
      </c>
      <c r="O29" s="44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39"/>
      <c r="Q29" s="439"/>
      <c r="R29" s="439"/>
      <c r="S29" s="440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68"/>
      <c r="BB29" s="82" t="s">
        <v>67</v>
      </c>
    </row>
    <row r="30" spans="1:54" ht="27" hidden="1" customHeight="1" x14ac:dyDescent="0.25">
      <c r="A30" s="61" t="s">
        <v>92</v>
      </c>
      <c r="B30" s="61" t="s">
        <v>94</v>
      </c>
      <c r="C30" s="35">
        <v>4301051180</v>
      </c>
      <c r="D30" s="437">
        <v>4607091383935</v>
      </c>
      <c r="E30" s="437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86</v>
      </c>
      <c r="L30" s="37" t="s">
        <v>82</v>
      </c>
      <c r="M30" s="37"/>
      <c r="N30" s="36">
        <v>30</v>
      </c>
      <c r="O30" s="4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39"/>
      <c r="Q30" s="439"/>
      <c r="R30" s="439"/>
      <c r="S30" s="440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68"/>
      <c r="BB30" s="83" t="s">
        <v>67</v>
      </c>
    </row>
    <row r="31" spans="1:54" ht="27" hidden="1" customHeight="1" x14ac:dyDescent="0.25">
      <c r="A31" s="61" t="s">
        <v>95</v>
      </c>
      <c r="B31" s="61" t="s">
        <v>96</v>
      </c>
      <c r="C31" s="35">
        <v>4301051426</v>
      </c>
      <c r="D31" s="437">
        <v>4680115881853</v>
      </c>
      <c r="E31" s="437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86</v>
      </c>
      <c r="L31" s="37" t="s">
        <v>82</v>
      </c>
      <c r="M31" s="37"/>
      <c r="N31" s="36">
        <v>30</v>
      </c>
      <c r="O31" s="4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39"/>
      <c r="Q31" s="439"/>
      <c r="R31" s="439"/>
      <c r="S31" s="440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68"/>
      <c r="BB31" s="84" t="s">
        <v>67</v>
      </c>
    </row>
    <row r="32" spans="1:54" ht="27" hidden="1" customHeight="1" x14ac:dyDescent="0.25">
      <c r="A32" s="61" t="s">
        <v>97</v>
      </c>
      <c r="B32" s="61" t="s">
        <v>98</v>
      </c>
      <c r="C32" s="35">
        <v>4301051593</v>
      </c>
      <c r="D32" s="437">
        <v>4607091383911</v>
      </c>
      <c r="E32" s="437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86</v>
      </c>
      <c r="L32" s="37" t="s">
        <v>82</v>
      </c>
      <c r="M32" s="37"/>
      <c r="N32" s="36">
        <v>40</v>
      </c>
      <c r="O32" s="45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39"/>
      <c r="Q32" s="439"/>
      <c r="R32" s="439"/>
      <c r="S32" s="440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68"/>
      <c r="BB32" s="85" t="s">
        <v>67</v>
      </c>
    </row>
    <row r="33" spans="1:54" ht="27" hidden="1" customHeight="1" x14ac:dyDescent="0.25">
      <c r="A33" s="61" t="s">
        <v>99</v>
      </c>
      <c r="B33" s="61" t="s">
        <v>100</v>
      </c>
      <c r="C33" s="35">
        <v>4301051592</v>
      </c>
      <c r="D33" s="437">
        <v>4607091388244</v>
      </c>
      <c r="E33" s="437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86</v>
      </c>
      <c r="L33" s="37" t="s">
        <v>82</v>
      </c>
      <c r="M33" s="37"/>
      <c r="N33" s="36">
        <v>40</v>
      </c>
      <c r="O33" s="45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39"/>
      <c r="Q33" s="439"/>
      <c r="R33" s="439"/>
      <c r="S33" s="440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68"/>
      <c r="BB33" s="86" t="s">
        <v>67</v>
      </c>
    </row>
    <row r="34" spans="1:54" hidden="1" x14ac:dyDescent="0.2">
      <c r="A34" s="445"/>
      <c r="B34" s="445"/>
      <c r="C34" s="445"/>
      <c r="D34" s="445"/>
      <c r="E34" s="445"/>
      <c r="F34" s="445"/>
      <c r="G34" s="445"/>
      <c r="H34" s="445"/>
      <c r="I34" s="445"/>
      <c r="J34" s="445"/>
      <c r="K34" s="445"/>
      <c r="L34" s="445"/>
      <c r="M34" s="445"/>
      <c r="N34" s="446"/>
      <c r="O34" s="442" t="s">
        <v>43</v>
      </c>
      <c r="P34" s="443"/>
      <c r="Q34" s="443"/>
      <c r="R34" s="443"/>
      <c r="S34" s="443"/>
      <c r="T34" s="443"/>
      <c r="U34" s="444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54" hidden="1" x14ac:dyDescent="0.2">
      <c r="A35" s="445"/>
      <c r="B35" s="445"/>
      <c r="C35" s="445"/>
      <c r="D35" s="445"/>
      <c r="E35" s="445"/>
      <c r="F35" s="445"/>
      <c r="G35" s="445"/>
      <c r="H35" s="445"/>
      <c r="I35" s="445"/>
      <c r="J35" s="445"/>
      <c r="K35" s="445"/>
      <c r="L35" s="445"/>
      <c r="M35" s="445"/>
      <c r="N35" s="446"/>
      <c r="O35" s="442" t="s">
        <v>43</v>
      </c>
      <c r="P35" s="443"/>
      <c r="Q35" s="443"/>
      <c r="R35" s="443"/>
      <c r="S35" s="443"/>
      <c r="T35" s="443"/>
      <c r="U35" s="444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54" ht="14.25" hidden="1" customHeight="1" x14ac:dyDescent="0.25">
      <c r="A36" s="436" t="s">
        <v>101</v>
      </c>
      <c r="B36" s="436"/>
      <c r="C36" s="436"/>
      <c r="D36" s="436"/>
      <c r="E36" s="436"/>
      <c r="F36" s="436"/>
      <c r="G36" s="436"/>
      <c r="H36" s="436"/>
      <c r="I36" s="436"/>
      <c r="J36" s="436"/>
      <c r="K36" s="436"/>
      <c r="L36" s="436"/>
      <c r="M36" s="436"/>
      <c r="N36" s="436"/>
      <c r="O36" s="436"/>
      <c r="P36" s="436"/>
      <c r="Q36" s="436"/>
      <c r="R36" s="436"/>
      <c r="S36" s="436"/>
      <c r="T36" s="436"/>
      <c r="U36" s="436"/>
      <c r="V36" s="436"/>
      <c r="W36" s="436"/>
      <c r="X36" s="436"/>
      <c r="Y36" s="436"/>
      <c r="Z36" s="64"/>
      <c r="AA36" s="64"/>
    </row>
    <row r="37" spans="1:54" ht="27" hidden="1" customHeight="1" x14ac:dyDescent="0.25">
      <c r="A37" s="61" t="s">
        <v>102</v>
      </c>
      <c r="B37" s="61" t="s">
        <v>103</v>
      </c>
      <c r="C37" s="35">
        <v>4301032013</v>
      </c>
      <c r="D37" s="437">
        <v>4607091388503</v>
      </c>
      <c r="E37" s="437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86</v>
      </c>
      <c r="L37" s="37" t="s">
        <v>105</v>
      </c>
      <c r="M37" s="37"/>
      <c r="N37" s="36">
        <v>120</v>
      </c>
      <c r="O37" s="4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39"/>
      <c r="Q37" s="439"/>
      <c r="R37" s="439"/>
      <c r="S37" s="440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68"/>
      <c r="BB37" s="87" t="s">
        <v>104</v>
      </c>
    </row>
    <row r="38" spans="1:54" hidden="1" x14ac:dyDescent="0.2">
      <c r="A38" s="445"/>
      <c r="B38" s="445"/>
      <c r="C38" s="445"/>
      <c r="D38" s="445"/>
      <c r="E38" s="445"/>
      <c r="F38" s="445"/>
      <c r="G38" s="445"/>
      <c r="H38" s="445"/>
      <c r="I38" s="445"/>
      <c r="J38" s="445"/>
      <c r="K38" s="445"/>
      <c r="L38" s="445"/>
      <c r="M38" s="445"/>
      <c r="N38" s="446"/>
      <c r="O38" s="442" t="s">
        <v>43</v>
      </c>
      <c r="P38" s="443"/>
      <c r="Q38" s="443"/>
      <c r="R38" s="443"/>
      <c r="S38" s="443"/>
      <c r="T38" s="443"/>
      <c r="U38" s="444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54" hidden="1" x14ac:dyDescent="0.2">
      <c r="A39" s="445"/>
      <c r="B39" s="445"/>
      <c r="C39" s="445"/>
      <c r="D39" s="445"/>
      <c r="E39" s="445"/>
      <c r="F39" s="445"/>
      <c r="G39" s="445"/>
      <c r="H39" s="445"/>
      <c r="I39" s="445"/>
      <c r="J39" s="445"/>
      <c r="K39" s="445"/>
      <c r="L39" s="445"/>
      <c r="M39" s="445"/>
      <c r="N39" s="446"/>
      <c r="O39" s="442" t="s">
        <v>43</v>
      </c>
      <c r="P39" s="443"/>
      <c r="Q39" s="443"/>
      <c r="R39" s="443"/>
      <c r="S39" s="443"/>
      <c r="T39" s="443"/>
      <c r="U39" s="444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54" ht="14.25" hidden="1" customHeight="1" x14ac:dyDescent="0.25">
      <c r="A40" s="436" t="s">
        <v>106</v>
      </c>
      <c r="B40" s="436"/>
      <c r="C40" s="436"/>
      <c r="D40" s="436"/>
      <c r="E40" s="436"/>
      <c r="F40" s="436"/>
      <c r="G40" s="436"/>
      <c r="H40" s="436"/>
      <c r="I40" s="436"/>
      <c r="J40" s="436"/>
      <c r="K40" s="436"/>
      <c r="L40" s="436"/>
      <c r="M40" s="436"/>
      <c r="N40" s="436"/>
      <c r="O40" s="436"/>
      <c r="P40" s="436"/>
      <c r="Q40" s="436"/>
      <c r="R40" s="436"/>
      <c r="S40" s="436"/>
      <c r="T40" s="436"/>
      <c r="U40" s="436"/>
      <c r="V40" s="436"/>
      <c r="W40" s="436"/>
      <c r="X40" s="436"/>
      <c r="Y40" s="436"/>
      <c r="Z40" s="64"/>
      <c r="AA40" s="64"/>
    </row>
    <row r="41" spans="1:54" ht="80.25" hidden="1" customHeight="1" x14ac:dyDescent="0.25">
      <c r="A41" s="61" t="s">
        <v>107</v>
      </c>
      <c r="B41" s="61" t="s">
        <v>108</v>
      </c>
      <c r="C41" s="35">
        <v>4301160001</v>
      </c>
      <c r="D41" s="437">
        <v>4607091388282</v>
      </c>
      <c r="E41" s="437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86</v>
      </c>
      <c r="L41" s="37" t="s">
        <v>105</v>
      </c>
      <c r="M41" s="37"/>
      <c r="N41" s="36">
        <v>30</v>
      </c>
      <c r="O41" s="45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39"/>
      <c r="Q41" s="439"/>
      <c r="R41" s="439"/>
      <c r="S41" s="440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109</v>
      </c>
      <c r="AA41" s="67" t="s">
        <v>48</v>
      </c>
      <c r="AE41" s="68"/>
      <c r="BB41" s="88" t="s">
        <v>67</v>
      </c>
    </row>
    <row r="42" spans="1:54" hidden="1" x14ac:dyDescent="0.2">
      <c r="A42" s="445"/>
      <c r="B42" s="445"/>
      <c r="C42" s="445"/>
      <c r="D42" s="445"/>
      <c r="E42" s="445"/>
      <c r="F42" s="445"/>
      <c r="G42" s="445"/>
      <c r="H42" s="445"/>
      <c r="I42" s="445"/>
      <c r="J42" s="445"/>
      <c r="K42" s="445"/>
      <c r="L42" s="445"/>
      <c r="M42" s="445"/>
      <c r="N42" s="446"/>
      <c r="O42" s="442" t="s">
        <v>43</v>
      </c>
      <c r="P42" s="443"/>
      <c r="Q42" s="443"/>
      <c r="R42" s="443"/>
      <c r="S42" s="443"/>
      <c r="T42" s="443"/>
      <c r="U42" s="444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54" hidden="1" x14ac:dyDescent="0.2">
      <c r="A43" s="445"/>
      <c r="B43" s="445"/>
      <c r="C43" s="445"/>
      <c r="D43" s="445"/>
      <c r="E43" s="445"/>
      <c r="F43" s="445"/>
      <c r="G43" s="445"/>
      <c r="H43" s="445"/>
      <c r="I43" s="445"/>
      <c r="J43" s="445"/>
      <c r="K43" s="445"/>
      <c r="L43" s="445"/>
      <c r="M43" s="445"/>
      <c r="N43" s="446"/>
      <c r="O43" s="442" t="s">
        <v>43</v>
      </c>
      <c r="P43" s="443"/>
      <c r="Q43" s="443"/>
      <c r="R43" s="443"/>
      <c r="S43" s="443"/>
      <c r="T43" s="443"/>
      <c r="U43" s="444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54" ht="14.25" hidden="1" customHeight="1" x14ac:dyDescent="0.25">
      <c r="A44" s="436" t="s">
        <v>110</v>
      </c>
      <c r="B44" s="436"/>
      <c r="C44" s="436"/>
      <c r="D44" s="436"/>
      <c r="E44" s="436"/>
      <c r="F44" s="436"/>
      <c r="G44" s="436"/>
      <c r="H44" s="436"/>
      <c r="I44" s="436"/>
      <c r="J44" s="436"/>
      <c r="K44" s="436"/>
      <c r="L44" s="436"/>
      <c r="M44" s="436"/>
      <c r="N44" s="436"/>
      <c r="O44" s="436"/>
      <c r="P44" s="436"/>
      <c r="Q44" s="436"/>
      <c r="R44" s="436"/>
      <c r="S44" s="436"/>
      <c r="T44" s="436"/>
      <c r="U44" s="436"/>
      <c r="V44" s="436"/>
      <c r="W44" s="436"/>
      <c r="X44" s="436"/>
      <c r="Y44" s="436"/>
      <c r="Z44" s="64"/>
      <c r="AA44" s="64"/>
    </row>
    <row r="45" spans="1:54" ht="27" hidden="1" customHeight="1" x14ac:dyDescent="0.25">
      <c r="A45" s="61" t="s">
        <v>111</v>
      </c>
      <c r="B45" s="61" t="s">
        <v>112</v>
      </c>
      <c r="C45" s="35">
        <v>4301170002</v>
      </c>
      <c r="D45" s="437">
        <v>4607091389111</v>
      </c>
      <c r="E45" s="437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86</v>
      </c>
      <c r="L45" s="37" t="s">
        <v>105</v>
      </c>
      <c r="M45" s="37"/>
      <c r="N45" s="36">
        <v>120</v>
      </c>
      <c r="O45" s="45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439"/>
      <c r="Q45" s="439"/>
      <c r="R45" s="439"/>
      <c r="S45" s="440"/>
      <c r="T45" s="38" t="s">
        <v>48</v>
      </c>
      <c r="U45" s="38" t="s">
        <v>48</v>
      </c>
      <c r="V45" s="39" t="s">
        <v>0</v>
      </c>
      <c r="W45" s="57">
        <v>0</v>
      </c>
      <c r="X45" s="54">
        <f>IFERROR(IF(W45="",0,CEILING((W45/$H45),1)*$H45),"")</f>
        <v>0</v>
      </c>
      <c r="Y45" s="40" t="str">
        <f>IFERROR(IF(X45=0,"",ROUNDUP(X45/H45,0)*0.00753),"")</f>
        <v/>
      </c>
      <c r="Z45" s="66" t="s">
        <v>48</v>
      </c>
      <c r="AA45" s="67" t="s">
        <v>48</v>
      </c>
      <c r="AE45" s="68"/>
      <c r="BB45" s="89" t="s">
        <v>104</v>
      </c>
    </row>
    <row r="46" spans="1:54" hidden="1" x14ac:dyDescent="0.2">
      <c r="A46" s="445"/>
      <c r="B46" s="445"/>
      <c r="C46" s="445"/>
      <c r="D46" s="445"/>
      <c r="E46" s="445"/>
      <c r="F46" s="445"/>
      <c r="G46" s="445"/>
      <c r="H46" s="445"/>
      <c r="I46" s="445"/>
      <c r="J46" s="445"/>
      <c r="K46" s="445"/>
      <c r="L46" s="445"/>
      <c r="M46" s="445"/>
      <c r="N46" s="446"/>
      <c r="O46" s="442" t="s">
        <v>43</v>
      </c>
      <c r="P46" s="443"/>
      <c r="Q46" s="443"/>
      <c r="R46" s="443"/>
      <c r="S46" s="443"/>
      <c r="T46" s="443"/>
      <c r="U46" s="444"/>
      <c r="V46" s="41" t="s">
        <v>42</v>
      </c>
      <c r="W46" s="42">
        <f>IFERROR(W45/H45,"0")</f>
        <v>0</v>
      </c>
      <c r="X46" s="42">
        <f>IFERROR(X45/H45,"0")</f>
        <v>0</v>
      </c>
      <c r="Y46" s="42">
        <f>IFERROR(IF(Y45="",0,Y45),"0")</f>
        <v>0</v>
      </c>
      <c r="Z46" s="65"/>
      <c r="AA46" s="65"/>
    </row>
    <row r="47" spans="1:54" hidden="1" x14ac:dyDescent="0.2">
      <c r="A47" s="445"/>
      <c r="B47" s="445"/>
      <c r="C47" s="445"/>
      <c r="D47" s="445"/>
      <c r="E47" s="445"/>
      <c r="F47" s="445"/>
      <c r="G47" s="445"/>
      <c r="H47" s="445"/>
      <c r="I47" s="445"/>
      <c r="J47" s="445"/>
      <c r="K47" s="445"/>
      <c r="L47" s="445"/>
      <c r="M47" s="445"/>
      <c r="N47" s="446"/>
      <c r="O47" s="442" t="s">
        <v>43</v>
      </c>
      <c r="P47" s="443"/>
      <c r="Q47" s="443"/>
      <c r="R47" s="443"/>
      <c r="S47" s="443"/>
      <c r="T47" s="443"/>
      <c r="U47" s="444"/>
      <c r="V47" s="41" t="s">
        <v>0</v>
      </c>
      <c r="W47" s="42">
        <f>IFERROR(SUM(W45:W45),"0")</f>
        <v>0</v>
      </c>
      <c r="X47" s="42">
        <f>IFERROR(SUM(X45:X45),"0")</f>
        <v>0</v>
      </c>
      <c r="Y47" s="41"/>
      <c r="Z47" s="65"/>
      <c r="AA47" s="65"/>
    </row>
    <row r="48" spans="1:54" ht="27.75" hidden="1" customHeight="1" x14ac:dyDescent="0.2">
      <c r="A48" s="434" t="s">
        <v>113</v>
      </c>
      <c r="B48" s="434"/>
      <c r="C48" s="434"/>
      <c r="D48" s="434"/>
      <c r="E48" s="434"/>
      <c r="F48" s="434"/>
      <c r="G48" s="434"/>
      <c r="H48" s="434"/>
      <c r="I48" s="434"/>
      <c r="J48" s="434"/>
      <c r="K48" s="434"/>
      <c r="L48" s="434"/>
      <c r="M48" s="434"/>
      <c r="N48" s="434"/>
      <c r="O48" s="434"/>
      <c r="P48" s="434"/>
      <c r="Q48" s="434"/>
      <c r="R48" s="434"/>
      <c r="S48" s="434"/>
      <c r="T48" s="434"/>
      <c r="U48" s="434"/>
      <c r="V48" s="434"/>
      <c r="W48" s="434"/>
      <c r="X48" s="434"/>
      <c r="Y48" s="434"/>
      <c r="Z48" s="53"/>
      <c r="AA48" s="53"/>
    </row>
    <row r="49" spans="1:54" ht="16.5" hidden="1" customHeight="1" x14ac:dyDescent="0.25">
      <c r="A49" s="435" t="s">
        <v>114</v>
      </c>
      <c r="B49" s="435"/>
      <c r="C49" s="435"/>
      <c r="D49" s="435"/>
      <c r="E49" s="435"/>
      <c r="F49" s="435"/>
      <c r="G49" s="435"/>
      <c r="H49" s="435"/>
      <c r="I49" s="435"/>
      <c r="J49" s="435"/>
      <c r="K49" s="435"/>
      <c r="L49" s="435"/>
      <c r="M49" s="435"/>
      <c r="N49" s="435"/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63"/>
      <c r="AA49" s="63"/>
    </row>
    <row r="50" spans="1:54" ht="14.25" hidden="1" customHeight="1" x14ac:dyDescent="0.25">
      <c r="A50" s="436" t="s">
        <v>115</v>
      </c>
      <c r="B50" s="436"/>
      <c r="C50" s="436"/>
      <c r="D50" s="436"/>
      <c r="E50" s="436"/>
      <c r="F50" s="436"/>
      <c r="G50" s="436"/>
      <c r="H50" s="436"/>
      <c r="I50" s="436"/>
      <c r="J50" s="436"/>
      <c r="K50" s="436"/>
      <c r="L50" s="436"/>
      <c r="M50" s="436"/>
      <c r="N50" s="436"/>
      <c r="O50" s="436"/>
      <c r="P50" s="436"/>
      <c r="Q50" s="436"/>
      <c r="R50" s="436"/>
      <c r="S50" s="436"/>
      <c r="T50" s="436"/>
      <c r="U50" s="436"/>
      <c r="V50" s="436"/>
      <c r="W50" s="436"/>
      <c r="X50" s="436"/>
      <c r="Y50" s="436"/>
      <c r="Z50" s="64"/>
      <c r="AA50" s="64"/>
    </row>
    <row r="51" spans="1:54" ht="27" hidden="1" customHeight="1" x14ac:dyDescent="0.25">
      <c r="A51" s="61" t="s">
        <v>116</v>
      </c>
      <c r="B51" s="61" t="s">
        <v>117</v>
      </c>
      <c r="C51" s="35">
        <v>4301020234</v>
      </c>
      <c r="D51" s="437">
        <v>4680115881440</v>
      </c>
      <c r="E51" s="437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119</v>
      </c>
      <c r="L51" s="37" t="s">
        <v>118</v>
      </c>
      <c r="M51" s="37"/>
      <c r="N51" s="36">
        <v>50</v>
      </c>
      <c r="O51" s="4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439"/>
      <c r="Q51" s="439"/>
      <c r="R51" s="439"/>
      <c r="S51" s="440"/>
      <c r="T51" s="38" t="s">
        <v>48</v>
      </c>
      <c r="U51" s="38" t="s">
        <v>48</v>
      </c>
      <c r="V51" s="39" t="s">
        <v>0</v>
      </c>
      <c r="W51" s="57">
        <v>0</v>
      </c>
      <c r="X51" s="54">
        <f>IFERROR(IF(W51="",0,CEILING((W51/$H51),1)*$H51),"")</f>
        <v>0</v>
      </c>
      <c r="Y51" s="40" t="str">
        <f>IFERROR(IF(X51=0,"",ROUNDUP(X51/H51,0)*0.02175),"")</f>
        <v/>
      </c>
      <c r="Z51" s="66" t="s">
        <v>48</v>
      </c>
      <c r="AA51" s="67" t="s">
        <v>48</v>
      </c>
      <c r="AE51" s="68"/>
      <c r="BB51" s="90" t="s">
        <v>67</v>
      </c>
    </row>
    <row r="52" spans="1:54" ht="27" hidden="1" customHeight="1" x14ac:dyDescent="0.25">
      <c r="A52" s="61" t="s">
        <v>120</v>
      </c>
      <c r="B52" s="61" t="s">
        <v>121</v>
      </c>
      <c r="C52" s="35">
        <v>4301020232</v>
      </c>
      <c r="D52" s="437">
        <v>4680115881433</v>
      </c>
      <c r="E52" s="437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86</v>
      </c>
      <c r="L52" s="37" t="s">
        <v>118</v>
      </c>
      <c r="M52" s="37"/>
      <c r="N52" s="36">
        <v>50</v>
      </c>
      <c r="O52" s="4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439"/>
      <c r="Q52" s="439"/>
      <c r="R52" s="439"/>
      <c r="S52" s="440"/>
      <c r="T52" s="38" t="s">
        <v>48</v>
      </c>
      <c r="U52" s="38" t="s">
        <v>48</v>
      </c>
      <c r="V52" s="39" t="s">
        <v>0</v>
      </c>
      <c r="W52" s="57">
        <v>0</v>
      </c>
      <c r="X52" s="54">
        <f>IFERROR(IF(W52="",0,CEILING((W52/$H52),1)*$H52),"")</f>
        <v>0</v>
      </c>
      <c r="Y52" s="40" t="str">
        <f>IFERROR(IF(X52=0,"",ROUNDUP(X52/H52,0)*0.00753),"")</f>
        <v/>
      </c>
      <c r="Z52" s="66" t="s">
        <v>48</v>
      </c>
      <c r="AA52" s="67" t="s">
        <v>48</v>
      </c>
      <c r="AE52" s="68"/>
      <c r="BB52" s="91" t="s">
        <v>67</v>
      </c>
    </row>
    <row r="53" spans="1:54" hidden="1" x14ac:dyDescent="0.2">
      <c r="A53" s="445"/>
      <c r="B53" s="445"/>
      <c r="C53" s="445"/>
      <c r="D53" s="445"/>
      <c r="E53" s="445"/>
      <c r="F53" s="445"/>
      <c r="G53" s="445"/>
      <c r="H53" s="445"/>
      <c r="I53" s="445"/>
      <c r="J53" s="445"/>
      <c r="K53" s="445"/>
      <c r="L53" s="445"/>
      <c r="M53" s="445"/>
      <c r="N53" s="446"/>
      <c r="O53" s="442" t="s">
        <v>43</v>
      </c>
      <c r="P53" s="443"/>
      <c r="Q53" s="443"/>
      <c r="R53" s="443"/>
      <c r="S53" s="443"/>
      <c r="T53" s="443"/>
      <c r="U53" s="444"/>
      <c r="V53" s="41" t="s">
        <v>42</v>
      </c>
      <c r="W53" s="42">
        <f>IFERROR(W51/H51,"0")+IFERROR(W52/H52,"0")</f>
        <v>0</v>
      </c>
      <c r="X53" s="42">
        <f>IFERROR(X51/H51,"0")+IFERROR(X52/H52,"0")</f>
        <v>0</v>
      </c>
      <c r="Y53" s="42">
        <f>IFERROR(IF(Y51="",0,Y51),"0")+IFERROR(IF(Y52="",0,Y52),"0")</f>
        <v>0</v>
      </c>
      <c r="Z53" s="65"/>
      <c r="AA53" s="65"/>
    </row>
    <row r="54" spans="1:54" hidden="1" x14ac:dyDescent="0.2">
      <c r="A54" s="445"/>
      <c r="B54" s="445"/>
      <c r="C54" s="445"/>
      <c r="D54" s="445"/>
      <c r="E54" s="445"/>
      <c r="F54" s="445"/>
      <c r="G54" s="445"/>
      <c r="H54" s="445"/>
      <c r="I54" s="445"/>
      <c r="J54" s="445"/>
      <c r="K54" s="445"/>
      <c r="L54" s="445"/>
      <c r="M54" s="445"/>
      <c r="N54" s="446"/>
      <c r="O54" s="442" t="s">
        <v>43</v>
      </c>
      <c r="P54" s="443"/>
      <c r="Q54" s="443"/>
      <c r="R54" s="443"/>
      <c r="S54" s="443"/>
      <c r="T54" s="443"/>
      <c r="U54" s="444"/>
      <c r="V54" s="41" t="s">
        <v>0</v>
      </c>
      <c r="W54" s="42">
        <f>IFERROR(SUM(W51:W52),"0")</f>
        <v>0</v>
      </c>
      <c r="X54" s="42">
        <f>IFERROR(SUM(X51:X52),"0")</f>
        <v>0</v>
      </c>
      <c r="Y54" s="41"/>
      <c r="Z54" s="65"/>
      <c r="AA54" s="65"/>
    </row>
    <row r="55" spans="1:54" ht="16.5" hidden="1" customHeight="1" x14ac:dyDescent="0.25">
      <c r="A55" s="435" t="s">
        <v>122</v>
      </c>
      <c r="B55" s="435"/>
      <c r="C55" s="435"/>
      <c r="D55" s="435"/>
      <c r="E55" s="435"/>
      <c r="F55" s="435"/>
      <c r="G55" s="435"/>
      <c r="H55" s="435"/>
      <c r="I55" s="435"/>
      <c r="J55" s="435"/>
      <c r="K55" s="435"/>
      <c r="L55" s="435"/>
      <c r="M55" s="435"/>
      <c r="N55" s="435"/>
      <c r="O55" s="435"/>
      <c r="P55" s="435"/>
      <c r="Q55" s="435"/>
      <c r="R55" s="435"/>
      <c r="S55" s="435"/>
      <c r="T55" s="435"/>
      <c r="U55" s="435"/>
      <c r="V55" s="435"/>
      <c r="W55" s="435"/>
      <c r="X55" s="435"/>
      <c r="Y55" s="435"/>
      <c r="Z55" s="63"/>
      <c r="AA55" s="63"/>
    </row>
    <row r="56" spans="1:54" ht="14.25" hidden="1" customHeight="1" x14ac:dyDescent="0.25">
      <c r="A56" s="436" t="s">
        <v>123</v>
      </c>
      <c r="B56" s="436"/>
      <c r="C56" s="436"/>
      <c r="D56" s="436"/>
      <c r="E56" s="436"/>
      <c r="F56" s="436"/>
      <c r="G56" s="436"/>
      <c r="H56" s="436"/>
      <c r="I56" s="436"/>
      <c r="J56" s="436"/>
      <c r="K56" s="436"/>
      <c r="L56" s="436"/>
      <c r="M56" s="436"/>
      <c r="N56" s="436"/>
      <c r="O56" s="436"/>
      <c r="P56" s="436"/>
      <c r="Q56" s="436"/>
      <c r="R56" s="436"/>
      <c r="S56" s="436"/>
      <c r="T56" s="436"/>
      <c r="U56" s="436"/>
      <c r="V56" s="436"/>
      <c r="W56" s="436"/>
      <c r="X56" s="436"/>
      <c r="Y56" s="436"/>
      <c r="Z56" s="64"/>
      <c r="AA56" s="64"/>
    </row>
    <row r="57" spans="1:54" ht="27" hidden="1" customHeight="1" x14ac:dyDescent="0.25">
      <c r="A57" s="61" t="s">
        <v>124</v>
      </c>
      <c r="B57" s="61" t="s">
        <v>125</v>
      </c>
      <c r="C57" s="35">
        <v>4301011452</v>
      </c>
      <c r="D57" s="437">
        <v>4680115881426</v>
      </c>
      <c r="E57" s="437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119</v>
      </c>
      <c r="L57" s="37" t="s">
        <v>118</v>
      </c>
      <c r="M57" s="37"/>
      <c r="N57" s="36">
        <v>50</v>
      </c>
      <c r="O57" s="4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439"/>
      <c r="Q57" s="439"/>
      <c r="R57" s="439"/>
      <c r="S57" s="440"/>
      <c r="T57" s="38" t="s">
        <v>48</v>
      </c>
      <c r="U57" s="38" t="s">
        <v>48</v>
      </c>
      <c r="V57" s="39" t="s">
        <v>0</v>
      </c>
      <c r="W57" s="57">
        <v>0</v>
      </c>
      <c r="X57" s="54">
        <f>IFERROR(IF(W57="",0,CEILING((W57/$H57),1)*$H57),"")</f>
        <v>0</v>
      </c>
      <c r="Y57" s="40" t="str">
        <f>IFERROR(IF(X57=0,"",ROUNDUP(X57/H57,0)*0.02175),"")</f>
        <v/>
      </c>
      <c r="Z57" s="66" t="s">
        <v>48</v>
      </c>
      <c r="AA57" s="67" t="s">
        <v>48</v>
      </c>
      <c r="AE57" s="68"/>
      <c r="BB57" s="92" t="s">
        <v>67</v>
      </c>
    </row>
    <row r="58" spans="1:54" ht="27" hidden="1" customHeight="1" x14ac:dyDescent="0.25">
      <c r="A58" s="61" t="s">
        <v>124</v>
      </c>
      <c r="B58" s="61" t="s">
        <v>126</v>
      </c>
      <c r="C58" s="35">
        <v>4301011481</v>
      </c>
      <c r="D58" s="437">
        <v>4680115881426</v>
      </c>
      <c r="E58" s="437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119</v>
      </c>
      <c r="L58" s="37" t="s">
        <v>127</v>
      </c>
      <c r="M58" s="37"/>
      <c r="N58" s="36">
        <v>55</v>
      </c>
      <c r="O58" s="46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439"/>
      <c r="Q58" s="439"/>
      <c r="R58" s="439"/>
      <c r="S58" s="440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IFERROR(IF(X58=0,"",ROUNDUP(X58/H58,0)*0.02039),"")</f>
        <v/>
      </c>
      <c r="Z58" s="66" t="s">
        <v>48</v>
      </c>
      <c r="AA58" s="67" t="s">
        <v>48</v>
      </c>
      <c r="AE58" s="68"/>
      <c r="BB58" s="93" t="s">
        <v>67</v>
      </c>
    </row>
    <row r="59" spans="1:54" ht="27" hidden="1" customHeight="1" x14ac:dyDescent="0.25">
      <c r="A59" s="61" t="s">
        <v>128</v>
      </c>
      <c r="B59" s="61" t="s">
        <v>129</v>
      </c>
      <c r="C59" s="35">
        <v>4301011437</v>
      </c>
      <c r="D59" s="437">
        <v>4680115881419</v>
      </c>
      <c r="E59" s="437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86</v>
      </c>
      <c r="L59" s="37" t="s">
        <v>118</v>
      </c>
      <c r="M59" s="37"/>
      <c r="N59" s="36">
        <v>50</v>
      </c>
      <c r="O59" s="46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439"/>
      <c r="Q59" s="439"/>
      <c r="R59" s="439"/>
      <c r="S59" s="440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68"/>
      <c r="BB59" s="94" t="s">
        <v>67</v>
      </c>
    </row>
    <row r="60" spans="1:54" ht="27" hidden="1" customHeight="1" x14ac:dyDescent="0.25">
      <c r="A60" s="61" t="s">
        <v>130</v>
      </c>
      <c r="B60" s="61" t="s">
        <v>131</v>
      </c>
      <c r="C60" s="35">
        <v>4301011458</v>
      </c>
      <c r="D60" s="437">
        <v>4680115881525</v>
      </c>
      <c r="E60" s="437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86</v>
      </c>
      <c r="L60" s="37" t="s">
        <v>118</v>
      </c>
      <c r="M60" s="37"/>
      <c r="N60" s="36">
        <v>50</v>
      </c>
      <c r="O60" s="462" t="s">
        <v>132</v>
      </c>
      <c r="P60" s="439"/>
      <c r="Q60" s="439"/>
      <c r="R60" s="439"/>
      <c r="S60" s="440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IFERROR(IF(X60=0,"",ROUNDUP(X60/H60,0)*0.00937),"")</f>
        <v/>
      </c>
      <c r="Z60" s="66" t="s">
        <v>48</v>
      </c>
      <c r="AA60" s="67" t="s">
        <v>48</v>
      </c>
      <c r="AE60" s="68"/>
      <c r="BB60" s="95" t="s">
        <v>67</v>
      </c>
    </row>
    <row r="61" spans="1:54" hidden="1" x14ac:dyDescent="0.2">
      <c r="A61" s="445"/>
      <c r="B61" s="445"/>
      <c r="C61" s="445"/>
      <c r="D61" s="445"/>
      <c r="E61" s="445"/>
      <c r="F61" s="445"/>
      <c r="G61" s="445"/>
      <c r="H61" s="445"/>
      <c r="I61" s="445"/>
      <c r="J61" s="445"/>
      <c r="K61" s="445"/>
      <c r="L61" s="445"/>
      <c r="M61" s="445"/>
      <c r="N61" s="446"/>
      <c r="O61" s="442" t="s">
        <v>43</v>
      </c>
      <c r="P61" s="443"/>
      <c r="Q61" s="443"/>
      <c r="R61" s="443"/>
      <c r="S61" s="443"/>
      <c r="T61" s="443"/>
      <c r="U61" s="444"/>
      <c r="V61" s="41" t="s">
        <v>42</v>
      </c>
      <c r="W61" s="42">
        <f>IFERROR(W57/H57,"0")+IFERROR(W58/H58,"0")+IFERROR(W59/H59,"0")+IFERROR(W60/H60,"0")</f>
        <v>0</v>
      </c>
      <c r="X61" s="42">
        <f>IFERROR(X57/H57,"0")+IFERROR(X58/H58,"0")+IFERROR(X59/H59,"0")+IFERROR(X60/H60,"0")</f>
        <v>0</v>
      </c>
      <c r="Y61" s="42">
        <f>IFERROR(IF(Y57="",0,Y57),"0")+IFERROR(IF(Y58="",0,Y58),"0")+IFERROR(IF(Y59="",0,Y59),"0")+IFERROR(IF(Y60="",0,Y60),"0")</f>
        <v>0</v>
      </c>
      <c r="Z61" s="65"/>
      <c r="AA61" s="65"/>
    </row>
    <row r="62" spans="1:54" hidden="1" x14ac:dyDescent="0.2">
      <c r="A62" s="445"/>
      <c r="B62" s="445"/>
      <c r="C62" s="445"/>
      <c r="D62" s="445"/>
      <c r="E62" s="445"/>
      <c r="F62" s="445"/>
      <c r="G62" s="445"/>
      <c r="H62" s="445"/>
      <c r="I62" s="445"/>
      <c r="J62" s="445"/>
      <c r="K62" s="445"/>
      <c r="L62" s="445"/>
      <c r="M62" s="445"/>
      <c r="N62" s="446"/>
      <c r="O62" s="442" t="s">
        <v>43</v>
      </c>
      <c r="P62" s="443"/>
      <c r="Q62" s="443"/>
      <c r="R62" s="443"/>
      <c r="S62" s="443"/>
      <c r="T62" s="443"/>
      <c r="U62" s="444"/>
      <c r="V62" s="41" t="s">
        <v>0</v>
      </c>
      <c r="W62" s="42">
        <f>IFERROR(SUM(W57:W60),"0")</f>
        <v>0</v>
      </c>
      <c r="X62" s="42">
        <f>IFERROR(SUM(X57:X60),"0")</f>
        <v>0</v>
      </c>
      <c r="Y62" s="41"/>
      <c r="Z62" s="65"/>
      <c r="AA62" s="65"/>
    </row>
    <row r="63" spans="1:54" ht="16.5" hidden="1" customHeight="1" x14ac:dyDescent="0.25">
      <c r="A63" s="435" t="s">
        <v>113</v>
      </c>
      <c r="B63" s="435"/>
      <c r="C63" s="435"/>
      <c r="D63" s="435"/>
      <c r="E63" s="435"/>
      <c r="F63" s="435"/>
      <c r="G63" s="435"/>
      <c r="H63" s="435"/>
      <c r="I63" s="435"/>
      <c r="J63" s="435"/>
      <c r="K63" s="435"/>
      <c r="L63" s="435"/>
      <c r="M63" s="435"/>
      <c r="N63" s="435"/>
      <c r="O63" s="435"/>
      <c r="P63" s="435"/>
      <c r="Q63" s="435"/>
      <c r="R63" s="435"/>
      <c r="S63" s="435"/>
      <c r="T63" s="435"/>
      <c r="U63" s="435"/>
      <c r="V63" s="435"/>
      <c r="W63" s="435"/>
      <c r="X63" s="435"/>
      <c r="Y63" s="435"/>
      <c r="Z63" s="63"/>
      <c r="AA63" s="63"/>
    </row>
    <row r="64" spans="1:54" ht="14.25" hidden="1" customHeight="1" x14ac:dyDescent="0.25">
      <c r="A64" s="436" t="s">
        <v>123</v>
      </c>
      <c r="B64" s="436"/>
      <c r="C64" s="436"/>
      <c r="D64" s="436"/>
      <c r="E64" s="436"/>
      <c r="F64" s="436"/>
      <c r="G64" s="436"/>
      <c r="H64" s="436"/>
      <c r="I64" s="436"/>
      <c r="J64" s="436"/>
      <c r="K64" s="436"/>
      <c r="L64" s="436"/>
      <c r="M64" s="436"/>
      <c r="N64" s="436"/>
      <c r="O64" s="436"/>
      <c r="P64" s="436"/>
      <c r="Q64" s="436"/>
      <c r="R64" s="436"/>
      <c r="S64" s="436"/>
      <c r="T64" s="436"/>
      <c r="U64" s="436"/>
      <c r="V64" s="436"/>
      <c r="W64" s="436"/>
      <c r="X64" s="436"/>
      <c r="Y64" s="436"/>
      <c r="Z64" s="64"/>
      <c r="AA64" s="64"/>
    </row>
    <row r="65" spans="1:54" ht="27" hidden="1" customHeight="1" x14ac:dyDescent="0.25">
      <c r="A65" s="61" t="s">
        <v>133</v>
      </c>
      <c r="B65" s="61" t="s">
        <v>134</v>
      </c>
      <c r="C65" s="35">
        <v>4301011623</v>
      </c>
      <c r="D65" s="437">
        <v>4607091382945</v>
      </c>
      <c r="E65" s="437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119</v>
      </c>
      <c r="L65" s="37" t="s">
        <v>118</v>
      </c>
      <c r="M65" s="37"/>
      <c r="N65" s="36">
        <v>50</v>
      </c>
      <c r="O65" s="46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439"/>
      <c r="Q65" s="439"/>
      <c r="R65" s="439"/>
      <c r="S65" s="440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ref="X65:X85" si="2">IFERROR(IF(W65="",0,CEILING((W65/$H65),1)*$H65),"")</f>
        <v>0</v>
      </c>
      <c r="Y65" s="40" t="str">
        <f t="shared" ref="Y65:Y71" si="3">IFERROR(IF(X65=0,"",ROUNDUP(X65/H65,0)*0.02175),"")</f>
        <v/>
      </c>
      <c r="Z65" s="66" t="s">
        <v>48</v>
      </c>
      <c r="AA65" s="67" t="s">
        <v>48</v>
      </c>
      <c r="AE65" s="68"/>
      <c r="BB65" s="96" t="s">
        <v>67</v>
      </c>
    </row>
    <row r="66" spans="1:54" ht="27" hidden="1" customHeight="1" x14ac:dyDescent="0.25">
      <c r="A66" s="61" t="s">
        <v>135</v>
      </c>
      <c r="B66" s="61" t="s">
        <v>136</v>
      </c>
      <c r="C66" s="35">
        <v>4301011380</v>
      </c>
      <c r="D66" s="437">
        <v>4607091385670</v>
      </c>
      <c r="E66" s="437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119</v>
      </c>
      <c r="L66" s="37" t="s">
        <v>118</v>
      </c>
      <c r="M66" s="37"/>
      <c r="N66" s="36">
        <v>50</v>
      </c>
      <c r="O66" s="4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439"/>
      <c r="Q66" s="439"/>
      <c r="R66" s="439"/>
      <c r="S66" s="440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2"/>
        <v>0</v>
      </c>
      <c r="Y66" s="40" t="str">
        <f t="shared" si="3"/>
        <v/>
      </c>
      <c r="Z66" s="66" t="s">
        <v>48</v>
      </c>
      <c r="AA66" s="67" t="s">
        <v>48</v>
      </c>
      <c r="AE66" s="68"/>
      <c r="BB66" s="97" t="s">
        <v>67</v>
      </c>
    </row>
    <row r="67" spans="1:54" ht="27" hidden="1" customHeight="1" x14ac:dyDescent="0.25">
      <c r="A67" s="61" t="s">
        <v>135</v>
      </c>
      <c r="B67" s="61" t="s">
        <v>137</v>
      </c>
      <c r="C67" s="35">
        <v>4301011540</v>
      </c>
      <c r="D67" s="437">
        <v>4607091385670</v>
      </c>
      <c r="E67" s="437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119</v>
      </c>
      <c r="L67" s="37" t="s">
        <v>138</v>
      </c>
      <c r="M67" s="37"/>
      <c r="N67" s="36">
        <v>50</v>
      </c>
      <c r="O67" s="46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439"/>
      <c r="Q67" s="439"/>
      <c r="R67" s="439"/>
      <c r="S67" s="440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2"/>
        <v>0</v>
      </c>
      <c r="Y67" s="40" t="str">
        <f t="shared" si="3"/>
        <v/>
      </c>
      <c r="Z67" s="66" t="s">
        <v>48</v>
      </c>
      <c r="AA67" s="67" t="s">
        <v>48</v>
      </c>
      <c r="AE67" s="68"/>
      <c r="BB67" s="98" t="s">
        <v>67</v>
      </c>
    </row>
    <row r="68" spans="1:54" ht="27" hidden="1" customHeight="1" x14ac:dyDescent="0.25">
      <c r="A68" s="61" t="s">
        <v>139</v>
      </c>
      <c r="B68" s="61" t="s">
        <v>140</v>
      </c>
      <c r="C68" s="35">
        <v>4301011625</v>
      </c>
      <c r="D68" s="437">
        <v>4680115883956</v>
      </c>
      <c r="E68" s="437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119</v>
      </c>
      <c r="L68" s="37" t="s">
        <v>118</v>
      </c>
      <c r="M68" s="37"/>
      <c r="N68" s="36">
        <v>50</v>
      </c>
      <c r="O68" s="46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439"/>
      <c r="Q68" s="439"/>
      <c r="R68" s="439"/>
      <c r="S68" s="440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2"/>
        <v>0</v>
      </c>
      <c r="Y68" s="40" t="str">
        <f t="shared" si="3"/>
        <v/>
      </c>
      <c r="Z68" s="66" t="s">
        <v>48</v>
      </c>
      <c r="AA68" s="67" t="s">
        <v>48</v>
      </c>
      <c r="AE68" s="68"/>
      <c r="BB68" s="99" t="s">
        <v>67</v>
      </c>
    </row>
    <row r="69" spans="1:54" ht="27" hidden="1" customHeight="1" x14ac:dyDescent="0.25">
      <c r="A69" s="61" t="s">
        <v>141</v>
      </c>
      <c r="B69" s="61" t="s">
        <v>142</v>
      </c>
      <c r="C69" s="35">
        <v>4301011468</v>
      </c>
      <c r="D69" s="437">
        <v>4680115881327</v>
      </c>
      <c r="E69" s="437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119</v>
      </c>
      <c r="L69" s="37" t="s">
        <v>143</v>
      </c>
      <c r="M69" s="37"/>
      <c r="N69" s="36">
        <v>50</v>
      </c>
      <c r="O69" s="46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439"/>
      <c r="Q69" s="439"/>
      <c r="R69" s="439"/>
      <c r="S69" s="440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2"/>
        <v>0</v>
      </c>
      <c r="Y69" s="40" t="str">
        <f t="shared" si="3"/>
        <v/>
      </c>
      <c r="Z69" s="66" t="s">
        <v>48</v>
      </c>
      <c r="AA69" s="67" t="s">
        <v>48</v>
      </c>
      <c r="AE69" s="68"/>
      <c r="BB69" s="100" t="s">
        <v>67</v>
      </c>
    </row>
    <row r="70" spans="1:54" ht="16.5" hidden="1" customHeight="1" x14ac:dyDescent="0.25">
      <c r="A70" s="61" t="s">
        <v>144</v>
      </c>
      <c r="B70" s="61" t="s">
        <v>145</v>
      </c>
      <c r="C70" s="35">
        <v>4301011703</v>
      </c>
      <c r="D70" s="437">
        <v>4680115882133</v>
      </c>
      <c r="E70" s="437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119</v>
      </c>
      <c r="L70" s="37" t="s">
        <v>118</v>
      </c>
      <c r="M70" s="37"/>
      <c r="N70" s="36">
        <v>50</v>
      </c>
      <c r="O70" s="46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439"/>
      <c r="Q70" s="439"/>
      <c r="R70" s="439"/>
      <c r="S70" s="440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2"/>
        <v>0</v>
      </c>
      <c r="Y70" s="40" t="str">
        <f t="shared" si="3"/>
        <v/>
      </c>
      <c r="Z70" s="66" t="s">
        <v>48</v>
      </c>
      <c r="AA70" s="67" t="s">
        <v>48</v>
      </c>
      <c r="AE70" s="68"/>
      <c r="BB70" s="101" t="s">
        <v>67</v>
      </c>
    </row>
    <row r="71" spans="1:54" ht="16.5" hidden="1" customHeight="1" x14ac:dyDescent="0.25">
      <c r="A71" s="61" t="s">
        <v>144</v>
      </c>
      <c r="B71" s="61" t="s">
        <v>146</v>
      </c>
      <c r="C71" s="35">
        <v>4301011514</v>
      </c>
      <c r="D71" s="437">
        <v>4680115882133</v>
      </c>
      <c r="E71" s="437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119</v>
      </c>
      <c r="L71" s="37" t="s">
        <v>118</v>
      </c>
      <c r="M71" s="37"/>
      <c r="N71" s="36">
        <v>50</v>
      </c>
      <c r="O71" s="46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439"/>
      <c r="Q71" s="439"/>
      <c r="R71" s="439"/>
      <c r="S71" s="440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2"/>
        <v>0</v>
      </c>
      <c r="Y71" s="40" t="str">
        <f t="shared" si="3"/>
        <v/>
      </c>
      <c r="Z71" s="66" t="s">
        <v>48</v>
      </c>
      <c r="AA71" s="67" t="s">
        <v>48</v>
      </c>
      <c r="AE71" s="68"/>
      <c r="BB71" s="102" t="s">
        <v>67</v>
      </c>
    </row>
    <row r="72" spans="1:54" ht="27" hidden="1" customHeight="1" x14ac:dyDescent="0.25">
      <c r="A72" s="61" t="s">
        <v>147</v>
      </c>
      <c r="B72" s="61" t="s">
        <v>148</v>
      </c>
      <c r="C72" s="35">
        <v>4301011192</v>
      </c>
      <c r="D72" s="437">
        <v>4607091382952</v>
      </c>
      <c r="E72" s="437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86</v>
      </c>
      <c r="L72" s="37" t="s">
        <v>118</v>
      </c>
      <c r="M72" s="37"/>
      <c r="N72" s="36">
        <v>50</v>
      </c>
      <c r="O72" s="47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439"/>
      <c r="Q72" s="439"/>
      <c r="R72" s="439"/>
      <c r="S72" s="440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2"/>
        <v>0</v>
      </c>
      <c r="Y72" s="40" t="str">
        <f>IFERROR(IF(X72=0,"",ROUNDUP(X72/H72,0)*0.00753),"")</f>
        <v/>
      </c>
      <c r="Z72" s="66" t="s">
        <v>48</v>
      </c>
      <c r="AA72" s="67" t="s">
        <v>48</v>
      </c>
      <c r="AE72" s="68"/>
      <c r="BB72" s="103" t="s">
        <v>67</v>
      </c>
    </row>
    <row r="73" spans="1:54" ht="27" hidden="1" customHeight="1" x14ac:dyDescent="0.25">
      <c r="A73" s="61" t="s">
        <v>149</v>
      </c>
      <c r="B73" s="61" t="s">
        <v>150</v>
      </c>
      <c r="C73" s="35">
        <v>4301011382</v>
      </c>
      <c r="D73" s="437">
        <v>4607091385687</v>
      </c>
      <c r="E73" s="437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86</v>
      </c>
      <c r="L73" s="37" t="s">
        <v>138</v>
      </c>
      <c r="M73" s="37"/>
      <c r="N73" s="36">
        <v>50</v>
      </c>
      <c r="O73" s="4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439"/>
      <c r="Q73" s="439"/>
      <c r="R73" s="439"/>
      <c r="S73" s="440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2"/>
        <v>0</v>
      </c>
      <c r="Y73" s="40" t="str">
        <f t="shared" ref="Y73:Y79" si="4">IFERROR(IF(X73=0,"",ROUNDUP(X73/H73,0)*0.00937),"")</f>
        <v/>
      </c>
      <c r="Z73" s="66" t="s">
        <v>48</v>
      </c>
      <c r="AA73" s="67" t="s">
        <v>48</v>
      </c>
      <c r="AE73" s="68"/>
      <c r="BB73" s="104" t="s">
        <v>67</v>
      </c>
    </row>
    <row r="74" spans="1:54" ht="27" hidden="1" customHeight="1" x14ac:dyDescent="0.25">
      <c r="A74" s="61" t="s">
        <v>151</v>
      </c>
      <c r="B74" s="61" t="s">
        <v>152</v>
      </c>
      <c r="C74" s="35">
        <v>4301011565</v>
      </c>
      <c r="D74" s="437">
        <v>4680115882539</v>
      </c>
      <c r="E74" s="437"/>
      <c r="F74" s="60">
        <v>0.37</v>
      </c>
      <c r="G74" s="36">
        <v>10</v>
      </c>
      <c r="H74" s="60">
        <v>3.7</v>
      </c>
      <c r="I74" s="60">
        <v>3.94</v>
      </c>
      <c r="J74" s="36">
        <v>120</v>
      </c>
      <c r="K74" s="36" t="s">
        <v>86</v>
      </c>
      <c r="L74" s="37" t="s">
        <v>138</v>
      </c>
      <c r="M74" s="37"/>
      <c r="N74" s="36">
        <v>50</v>
      </c>
      <c r="O74" s="47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439"/>
      <c r="Q74" s="439"/>
      <c r="R74" s="439"/>
      <c r="S74" s="440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2"/>
        <v>0</v>
      </c>
      <c r="Y74" s="40" t="str">
        <f t="shared" si="4"/>
        <v/>
      </c>
      <c r="Z74" s="66" t="s">
        <v>48</v>
      </c>
      <c r="AA74" s="67" t="s">
        <v>48</v>
      </c>
      <c r="AE74" s="68"/>
      <c r="BB74" s="105" t="s">
        <v>67</v>
      </c>
    </row>
    <row r="75" spans="1:54" ht="27" hidden="1" customHeight="1" x14ac:dyDescent="0.25">
      <c r="A75" s="61" t="s">
        <v>153</v>
      </c>
      <c r="B75" s="61" t="s">
        <v>154</v>
      </c>
      <c r="C75" s="35">
        <v>4301011705</v>
      </c>
      <c r="D75" s="437">
        <v>4607091384604</v>
      </c>
      <c r="E75" s="437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86</v>
      </c>
      <c r="L75" s="37" t="s">
        <v>118</v>
      </c>
      <c r="M75" s="37"/>
      <c r="N75" s="36">
        <v>50</v>
      </c>
      <c r="O75" s="4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439"/>
      <c r="Q75" s="439"/>
      <c r="R75" s="439"/>
      <c r="S75" s="440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2"/>
        <v>0</v>
      </c>
      <c r="Y75" s="40" t="str">
        <f t="shared" si="4"/>
        <v/>
      </c>
      <c r="Z75" s="66" t="s">
        <v>48</v>
      </c>
      <c r="AA75" s="67" t="s">
        <v>48</v>
      </c>
      <c r="AE75" s="68"/>
      <c r="BB75" s="106" t="s">
        <v>67</v>
      </c>
    </row>
    <row r="76" spans="1:54" ht="27" hidden="1" customHeight="1" x14ac:dyDescent="0.25">
      <c r="A76" s="61" t="s">
        <v>155</v>
      </c>
      <c r="B76" s="61" t="s">
        <v>156</v>
      </c>
      <c r="C76" s="35">
        <v>4301011386</v>
      </c>
      <c r="D76" s="437">
        <v>4680115880283</v>
      </c>
      <c r="E76" s="437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86</v>
      </c>
      <c r="L76" s="37" t="s">
        <v>118</v>
      </c>
      <c r="M76" s="37"/>
      <c r="N76" s="36">
        <v>45</v>
      </c>
      <c r="O76" s="47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439"/>
      <c r="Q76" s="439"/>
      <c r="R76" s="439"/>
      <c r="S76" s="440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2"/>
        <v>0</v>
      </c>
      <c r="Y76" s="40" t="str">
        <f t="shared" si="4"/>
        <v/>
      </c>
      <c r="Z76" s="66" t="s">
        <v>48</v>
      </c>
      <c r="AA76" s="67" t="s">
        <v>48</v>
      </c>
      <c r="AE76" s="68"/>
      <c r="BB76" s="107" t="s">
        <v>67</v>
      </c>
    </row>
    <row r="77" spans="1:54" ht="27" hidden="1" customHeight="1" x14ac:dyDescent="0.25">
      <c r="A77" s="61" t="s">
        <v>157</v>
      </c>
      <c r="B77" s="61" t="s">
        <v>158</v>
      </c>
      <c r="C77" s="35">
        <v>4301011624</v>
      </c>
      <c r="D77" s="437">
        <v>4680115883949</v>
      </c>
      <c r="E77" s="437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86</v>
      </c>
      <c r="L77" s="37" t="s">
        <v>118</v>
      </c>
      <c r="M77" s="37"/>
      <c r="N77" s="36">
        <v>50</v>
      </c>
      <c r="O77" s="47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439"/>
      <c r="Q77" s="439"/>
      <c r="R77" s="439"/>
      <c r="S77" s="440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2"/>
        <v>0</v>
      </c>
      <c r="Y77" s="40" t="str">
        <f t="shared" si="4"/>
        <v/>
      </c>
      <c r="Z77" s="66" t="s">
        <v>48</v>
      </c>
      <c r="AA77" s="67" t="s">
        <v>48</v>
      </c>
      <c r="AE77" s="68"/>
      <c r="BB77" s="108" t="s">
        <v>67</v>
      </c>
    </row>
    <row r="78" spans="1:54" ht="16.5" hidden="1" customHeight="1" x14ac:dyDescent="0.25">
      <c r="A78" s="61" t="s">
        <v>159</v>
      </c>
      <c r="B78" s="61" t="s">
        <v>160</v>
      </c>
      <c r="C78" s="35">
        <v>4301011476</v>
      </c>
      <c r="D78" s="437">
        <v>4680115881518</v>
      </c>
      <c r="E78" s="437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86</v>
      </c>
      <c r="L78" s="37" t="s">
        <v>138</v>
      </c>
      <c r="M78" s="37"/>
      <c r="N78" s="36">
        <v>50</v>
      </c>
      <c r="O78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439"/>
      <c r="Q78" s="439"/>
      <c r="R78" s="439"/>
      <c r="S78" s="440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2"/>
        <v>0</v>
      </c>
      <c r="Y78" s="40" t="str">
        <f t="shared" si="4"/>
        <v/>
      </c>
      <c r="Z78" s="66" t="s">
        <v>48</v>
      </c>
      <c r="AA78" s="67" t="s">
        <v>48</v>
      </c>
      <c r="AE78" s="68"/>
      <c r="BB78" s="109" t="s">
        <v>67</v>
      </c>
    </row>
    <row r="79" spans="1:54" ht="27" hidden="1" customHeight="1" x14ac:dyDescent="0.25">
      <c r="A79" s="61" t="s">
        <v>161</v>
      </c>
      <c r="B79" s="61" t="s">
        <v>162</v>
      </c>
      <c r="C79" s="35">
        <v>4301011443</v>
      </c>
      <c r="D79" s="437">
        <v>4680115881303</v>
      </c>
      <c r="E79" s="437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86</v>
      </c>
      <c r="L79" s="37" t="s">
        <v>143</v>
      </c>
      <c r="M79" s="37"/>
      <c r="N79" s="36">
        <v>50</v>
      </c>
      <c r="O79" s="47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439"/>
      <c r="Q79" s="439"/>
      <c r="R79" s="439"/>
      <c r="S79" s="440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2"/>
        <v>0</v>
      </c>
      <c r="Y79" s="40" t="str">
        <f t="shared" si="4"/>
        <v/>
      </c>
      <c r="Z79" s="66" t="s">
        <v>48</v>
      </c>
      <c r="AA79" s="67" t="s">
        <v>48</v>
      </c>
      <c r="AE79" s="68"/>
      <c r="BB79" s="110" t="s">
        <v>67</v>
      </c>
    </row>
    <row r="80" spans="1:54" ht="27" hidden="1" customHeight="1" x14ac:dyDescent="0.25">
      <c r="A80" s="61" t="s">
        <v>163</v>
      </c>
      <c r="B80" s="61" t="s">
        <v>164</v>
      </c>
      <c r="C80" s="35">
        <v>4301011562</v>
      </c>
      <c r="D80" s="437">
        <v>4680115882577</v>
      </c>
      <c r="E80" s="437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86</v>
      </c>
      <c r="L80" s="37" t="s">
        <v>105</v>
      </c>
      <c r="M80" s="37"/>
      <c r="N80" s="36">
        <v>90</v>
      </c>
      <c r="O80" s="47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439"/>
      <c r="Q80" s="439"/>
      <c r="R80" s="439"/>
      <c r="S80" s="440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2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68"/>
      <c r="BB80" s="111" t="s">
        <v>67</v>
      </c>
    </row>
    <row r="81" spans="1:54" ht="27" hidden="1" customHeight="1" x14ac:dyDescent="0.25">
      <c r="A81" s="61" t="s">
        <v>163</v>
      </c>
      <c r="B81" s="61" t="s">
        <v>165</v>
      </c>
      <c r="C81" s="35">
        <v>4301011564</v>
      </c>
      <c r="D81" s="437">
        <v>4680115882577</v>
      </c>
      <c r="E81" s="437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86</v>
      </c>
      <c r="L81" s="37" t="s">
        <v>105</v>
      </c>
      <c r="M81" s="37"/>
      <c r="N81" s="36">
        <v>90</v>
      </c>
      <c r="O81" s="47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439"/>
      <c r="Q81" s="439"/>
      <c r="R81" s="439"/>
      <c r="S81" s="440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2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68"/>
      <c r="BB81" s="112" t="s">
        <v>67</v>
      </c>
    </row>
    <row r="82" spans="1:54" ht="27" hidden="1" customHeight="1" x14ac:dyDescent="0.25">
      <c r="A82" s="61" t="s">
        <v>166</v>
      </c>
      <c r="B82" s="61" t="s">
        <v>167</v>
      </c>
      <c r="C82" s="35">
        <v>4301011432</v>
      </c>
      <c r="D82" s="437">
        <v>4680115882720</v>
      </c>
      <c r="E82" s="437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86</v>
      </c>
      <c r="L82" s="37" t="s">
        <v>118</v>
      </c>
      <c r="M82" s="37"/>
      <c r="N82" s="36">
        <v>90</v>
      </c>
      <c r="O82" s="48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439"/>
      <c r="Q82" s="439"/>
      <c r="R82" s="439"/>
      <c r="S82" s="440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2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68"/>
      <c r="BB82" s="113" t="s">
        <v>67</v>
      </c>
    </row>
    <row r="83" spans="1:54" ht="27" hidden="1" customHeight="1" x14ac:dyDescent="0.25">
      <c r="A83" s="61" t="s">
        <v>168</v>
      </c>
      <c r="B83" s="61" t="s">
        <v>169</v>
      </c>
      <c r="C83" s="35">
        <v>4301011417</v>
      </c>
      <c r="D83" s="437">
        <v>4680115880269</v>
      </c>
      <c r="E83" s="437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86</v>
      </c>
      <c r="L83" s="37" t="s">
        <v>138</v>
      </c>
      <c r="M83" s="37"/>
      <c r="N83" s="36">
        <v>50</v>
      </c>
      <c r="O83" s="48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439"/>
      <c r="Q83" s="439"/>
      <c r="R83" s="439"/>
      <c r="S83" s="440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2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68"/>
      <c r="BB83" s="114" t="s">
        <v>67</v>
      </c>
    </row>
    <row r="84" spans="1:54" ht="16.5" hidden="1" customHeight="1" x14ac:dyDescent="0.25">
      <c r="A84" s="61" t="s">
        <v>170</v>
      </c>
      <c r="B84" s="61" t="s">
        <v>171</v>
      </c>
      <c r="C84" s="35">
        <v>4301011415</v>
      </c>
      <c r="D84" s="437">
        <v>4680115880429</v>
      </c>
      <c r="E84" s="437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86</v>
      </c>
      <c r="L84" s="37" t="s">
        <v>138</v>
      </c>
      <c r="M84" s="37"/>
      <c r="N84" s="36">
        <v>50</v>
      </c>
      <c r="O84" s="4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439"/>
      <c r="Q84" s="439"/>
      <c r="R84" s="439"/>
      <c r="S84" s="440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2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68"/>
      <c r="BB84" s="115" t="s">
        <v>67</v>
      </c>
    </row>
    <row r="85" spans="1:54" ht="16.5" hidden="1" customHeight="1" x14ac:dyDescent="0.25">
      <c r="A85" s="61" t="s">
        <v>172</v>
      </c>
      <c r="B85" s="61" t="s">
        <v>173</v>
      </c>
      <c r="C85" s="35">
        <v>4301011462</v>
      </c>
      <c r="D85" s="437">
        <v>4680115881457</v>
      </c>
      <c r="E85" s="437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86</v>
      </c>
      <c r="L85" s="37" t="s">
        <v>138</v>
      </c>
      <c r="M85" s="37"/>
      <c r="N85" s="36">
        <v>50</v>
      </c>
      <c r="O85" s="48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439"/>
      <c r="Q85" s="439"/>
      <c r="R85" s="439"/>
      <c r="S85" s="440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2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68"/>
      <c r="BB85" s="116" t="s">
        <v>67</v>
      </c>
    </row>
    <row r="86" spans="1:54" hidden="1" x14ac:dyDescent="0.2">
      <c r="A86" s="445"/>
      <c r="B86" s="445"/>
      <c r="C86" s="445"/>
      <c r="D86" s="445"/>
      <c r="E86" s="445"/>
      <c r="F86" s="445"/>
      <c r="G86" s="445"/>
      <c r="H86" s="445"/>
      <c r="I86" s="445"/>
      <c r="J86" s="445"/>
      <c r="K86" s="445"/>
      <c r="L86" s="445"/>
      <c r="M86" s="445"/>
      <c r="N86" s="446"/>
      <c r="O86" s="442" t="s">
        <v>43</v>
      </c>
      <c r="P86" s="443"/>
      <c r="Q86" s="443"/>
      <c r="R86" s="443"/>
      <c r="S86" s="443"/>
      <c r="T86" s="443"/>
      <c r="U86" s="444"/>
      <c r="V86" s="41" t="s">
        <v>42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5"/>
      <c r="AA86" s="65"/>
    </row>
    <row r="87" spans="1:54" hidden="1" x14ac:dyDescent="0.2">
      <c r="A87" s="445"/>
      <c r="B87" s="445"/>
      <c r="C87" s="445"/>
      <c r="D87" s="445"/>
      <c r="E87" s="445"/>
      <c r="F87" s="445"/>
      <c r="G87" s="445"/>
      <c r="H87" s="445"/>
      <c r="I87" s="445"/>
      <c r="J87" s="445"/>
      <c r="K87" s="445"/>
      <c r="L87" s="445"/>
      <c r="M87" s="445"/>
      <c r="N87" s="446"/>
      <c r="O87" s="442" t="s">
        <v>43</v>
      </c>
      <c r="P87" s="443"/>
      <c r="Q87" s="443"/>
      <c r="R87" s="443"/>
      <c r="S87" s="443"/>
      <c r="T87" s="443"/>
      <c r="U87" s="444"/>
      <c r="V87" s="41" t="s">
        <v>0</v>
      </c>
      <c r="W87" s="42">
        <f>IFERROR(SUM(W65:W85),"0")</f>
        <v>0</v>
      </c>
      <c r="X87" s="42">
        <f>IFERROR(SUM(X65:X85),"0")</f>
        <v>0</v>
      </c>
      <c r="Y87" s="41"/>
      <c r="Z87" s="65"/>
      <c r="AA87" s="65"/>
    </row>
    <row r="88" spans="1:54" ht="14.25" hidden="1" customHeight="1" x14ac:dyDescent="0.25">
      <c r="A88" s="436" t="s">
        <v>115</v>
      </c>
      <c r="B88" s="436"/>
      <c r="C88" s="436"/>
      <c r="D88" s="436"/>
      <c r="E88" s="436"/>
      <c r="F88" s="436"/>
      <c r="G88" s="436"/>
      <c r="H88" s="436"/>
      <c r="I88" s="436"/>
      <c r="J88" s="436"/>
      <c r="K88" s="436"/>
      <c r="L88" s="436"/>
      <c r="M88" s="436"/>
      <c r="N88" s="436"/>
      <c r="O88" s="436"/>
      <c r="P88" s="436"/>
      <c r="Q88" s="436"/>
      <c r="R88" s="436"/>
      <c r="S88" s="436"/>
      <c r="T88" s="436"/>
      <c r="U88" s="436"/>
      <c r="V88" s="436"/>
      <c r="W88" s="436"/>
      <c r="X88" s="436"/>
      <c r="Y88" s="436"/>
      <c r="Z88" s="64"/>
      <c r="AA88" s="64"/>
    </row>
    <row r="89" spans="1:54" ht="16.5" hidden="1" customHeight="1" x14ac:dyDescent="0.25">
      <c r="A89" s="61" t="s">
        <v>174</v>
      </c>
      <c r="B89" s="61" t="s">
        <v>175</v>
      </c>
      <c r="C89" s="35">
        <v>4301020235</v>
      </c>
      <c r="D89" s="437">
        <v>4680115881488</v>
      </c>
      <c r="E89" s="437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119</v>
      </c>
      <c r="L89" s="37" t="s">
        <v>118</v>
      </c>
      <c r="M89" s="37"/>
      <c r="N89" s="36">
        <v>50</v>
      </c>
      <c r="O89" s="4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439"/>
      <c r="Q89" s="439"/>
      <c r="R89" s="439"/>
      <c r="S89" s="440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68"/>
      <c r="BB89" s="117" t="s">
        <v>67</v>
      </c>
    </row>
    <row r="90" spans="1:54" ht="27" hidden="1" customHeight="1" x14ac:dyDescent="0.25">
      <c r="A90" s="61" t="s">
        <v>176</v>
      </c>
      <c r="B90" s="61" t="s">
        <v>177</v>
      </c>
      <c r="C90" s="35">
        <v>4301020228</v>
      </c>
      <c r="D90" s="437">
        <v>4680115882751</v>
      </c>
      <c r="E90" s="437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86</v>
      </c>
      <c r="L90" s="37" t="s">
        <v>118</v>
      </c>
      <c r="M90" s="37"/>
      <c r="N90" s="36">
        <v>90</v>
      </c>
      <c r="O90" s="48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439"/>
      <c r="Q90" s="439"/>
      <c r="R90" s="439"/>
      <c r="S90" s="440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68"/>
      <c r="BB90" s="118" t="s">
        <v>67</v>
      </c>
    </row>
    <row r="91" spans="1:54" ht="27" hidden="1" customHeight="1" x14ac:dyDescent="0.25">
      <c r="A91" s="61" t="s">
        <v>178</v>
      </c>
      <c r="B91" s="61" t="s">
        <v>179</v>
      </c>
      <c r="C91" s="35">
        <v>4301020258</v>
      </c>
      <c r="D91" s="437">
        <v>4680115882775</v>
      </c>
      <c r="E91" s="437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83</v>
      </c>
      <c r="L91" s="37" t="s">
        <v>138</v>
      </c>
      <c r="M91" s="37"/>
      <c r="N91" s="36">
        <v>50</v>
      </c>
      <c r="O91" s="48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439"/>
      <c r="Q91" s="439"/>
      <c r="R91" s="439"/>
      <c r="S91" s="440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68"/>
      <c r="BB91" s="119" t="s">
        <v>67</v>
      </c>
    </row>
    <row r="92" spans="1:54" ht="27" hidden="1" customHeight="1" x14ac:dyDescent="0.25">
      <c r="A92" s="61" t="s">
        <v>180</v>
      </c>
      <c r="B92" s="61" t="s">
        <v>181</v>
      </c>
      <c r="C92" s="35">
        <v>4301020217</v>
      </c>
      <c r="D92" s="437">
        <v>4680115880658</v>
      </c>
      <c r="E92" s="437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86</v>
      </c>
      <c r="L92" s="37" t="s">
        <v>118</v>
      </c>
      <c r="M92" s="37"/>
      <c r="N92" s="36">
        <v>50</v>
      </c>
      <c r="O92" s="48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439"/>
      <c r="Q92" s="439"/>
      <c r="R92" s="439"/>
      <c r="S92" s="440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68"/>
      <c r="BB92" s="120" t="s">
        <v>67</v>
      </c>
    </row>
    <row r="93" spans="1:54" hidden="1" x14ac:dyDescent="0.2">
      <c r="A93" s="445"/>
      <c r="B93" s="445"/>
      <c r="C93" s="445"/>
      <c r="D93" s="445"/>
      <c r="E93" s="445"/>
      <c r="F93" s="445"/>
      <c r="G93" s="445"/>
      <c r="H93" s="445"/>
      <c r="I93" s="445"/>
      <c r="J93" s="445"/>
      <c r="K93" s="445"/>
      <c r="L93" s="445"/>
      <c r="M93" s="445"/>
      <c r="N93" s="446"/>
      <c r="O93" s="442" t="s">
        <v>43</v>
      </c>
      <c r="P93" s="443"/>
      <c r="Q93" s="443"/>
      <c r="R93" s="443"/>
      <c r="S93" s="443"/>
      <c r="T93" s="443"/>
      <c r="U93" s="444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54" hidden="1" x14ac:dyDescent="0.2">
      <c r="A94" s="445"/>
      <c r="B94" s="445"/>
      <c r="C94" s="445"/>
      <c r="D94" s="445"/>
      <c r="E94" s="445"/>
      <c r="F94" s="445"/>
      <c r="G94" s="445"/>
      <c r="H94" s="445"/>
      <c r="I94" s="445"/>
      <c r="J94" s="445"/>
      <c r="K94" s="445"/>
      <c r="L94" s="445"/>
      <c r="M94" s="445"/>
      <c r="N94" s="446"/>
      <c r="O94" s="442" t="s">
        <v>43</v>
      </c>
      <c r="P94" s="443"/>
      <c r="Q94" s="443"/>
      <c r="R94" s="443"/>
      <c r="S94" s="443"/>
      <c r="T94" s="443"/>
      <c r="U94" s="444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54" ht="14.25" hidden="1" customHeight="1" x14ac:dyDescent="0.25">
      <c r="A95" s="436" t="s">
        <v>77</v>
      </c>
      <c r="B95" s="436"/>
      <c r="C95" s="436"/>
      <c r="D95" s="436"/>
      <c r="E95" s="436"/>
      <c r="F95" s="436"/>
      <c r="G95" s="436"/>
      <c r="H95" s="436"/>
      <c r="I95" s="436"/>
      <c r="J95" s="436"/>
      <c r="K95" s="436"/>
      <c r="L95" s="436"/>
      <c r="M95" s="436"/>
      <c r="N95" s="436"/>
      <c r="O95" s="436"/>
      <c r="P95" s="436"/>
      <c r="Q95" s="436"/>
      <c r="R95" s="436"/>
      <c r="S95" s="436"/>
      <c r="T95" s="436"/>
      <c r="U95" s="436"/>
      <c r="V95" s="436"/>
      <c r="W95" s="436"/>
      <c r="X95" s="436"/>
      <c r="Y95" s="436"/>
      <c r="Z95" s="64"/>
      <c r="AA95" s="64"/>
    </row>
    <row r="96" spans="1:54" ht="16.5" hidden="1" customHeight="1" x14ac:dyDescent="0.25">
      <c r="A96" s="61" t="s">
        <v>182</v>
      </c>
      <c r="B96" s="61" t="s">
        <v>183</v>
      </c>
      <c r="C96" s="35">
        <v>4301030895</v>
      </c>
      <c r="D96" s="437">
        <v>4607091387667</v>
      </c>
      <c r="E96" s="437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119</v>
      </c>
      <c r="L96" s="37" t="s">
        <v>118</v>
      </c>
      <c r="M96" s="37"/>
      <c r="N96" s="36">
        <v>40</v>
      </c>
      <c r="O96" s="4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439"/>
      <c r="Q96" s="439"/>
      <c r="R96" s="439"/>
      <c r="S96" s="440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ref="X96:X102" si="5">IFERROR(IF(W96="",0,CEILING((W96/$H96),1)*$H96),"")</f>
        <v>0</v>
      </c>
      <c r="Y96" s="40" t="str">
        <f>IFERROR(IF(X96=0,"",ROUNDUP(X96/H96,0)*0.02175),"")</f>
        <v/>
      </c>
      <c r="Z96" s="66" t="s">
        <v>48</v>
      </c>
      <c r="AA96" s="67" t="s">
        <v>48</v>
      </c>
      <c r="AE96" s="68"/>
      <c r="BB96" s="121" t="s">
        <v>67</v>
      </c>
    </row>
    <row r="97" spans="1:54" ht="27" hidden="1" customHeight="1" x14ac:dyDescent="0.25">
      <c r="A97" s="61" t="s">
        <v>184</v>
      </c>
      <c r="B97" s="61" t="s">
        <v>185</v>
      </c>
      <c r="C97" s="35">
        <v>4301030961</v>
      </c>
      <c r="D97" s="437">
        <v>4607091387636</v>
      </c>
      <c r="E97" s="437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86</v>
      </c>
      <c r="L97" s="37" t="s">
        <v>82</v>
      </c>
      <c r="M97" s="37"/>
      <c r="N97" s="36">
        <v>40</v>
      </c>
      <c r="O97" s="4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439"/>
      <c r="Q97" s="439"/>
      <c r="R97" s="439"/>
      <c r="S97" s="440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5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68"/>
      <c r="BB97" s="122" t="s">
        <v>67</v>
      </c>
    </row>
    <row r="98" spans="1:54" ht="16.5" hidden="1" customHeight="1" x14ac:dyDescent="0.25">
      <c r="A98" s="61" t="s">
        <v>186</v>
      </c>
      <c r="B98" s="61" t="s">
        <v>187</v>
      </c>
      <c r="C98" s="35">
        <v>4301030963</v>
      </c>
      <c r="D98" s="437">
        <v>4607091382426</v>
      </c>
      <c r="E98" s="437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119</v>
      </c>
      <c r="L98" s="37" t="s">
        <v>82</v>
      </c>
      <c r="M98" s="37"/>
      <c r="N98" s="36">
        <v>40</v>
      </c>
      <c r="O98" s="4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439"/>
      <c r="Q98" s="439"/>
      <c r="R98" s="439"/>
      <c r="S98" s="440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5"/>
        <v>0</v>
      </c>
      <c r="Y98" s="40" t="str">
        <f>IFERROR(IF(X98=0,"",ROUNDUP(X98/H98,0)*0.02175),"")</f>
        <v/>
      </c>
      <c r="Z98" s="66" t="s">
        <v>48</v>
      </c>
      <c r="AA98" s="67" t="s">
        <v>48</v>
      </c>
      <c r="AE98" s="68"/>
      <c r="BB98" s="123" t="s">
        <v>67</v>
      </c>
    </row>
    <row r="99" spans="1:54" ht="27" hidden="1" customHeight="1" x14ac:dyDescent="0.25">
      <c r="A99" s="61" t="s">
        <v>188</v>
      </c>
      <c r="B99" s="61" t="s">
        <v>189</v>
      </c>
      <c r="C99" s="35">
        <v>4301030962</v>
      </c>
      <c r="D99" s="437">
        <v>4607091386547</v>
      </c>
      <c r="E99" s="437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83</v>
      </c>
      <c r="L99" s="37" t="s">
        <v>82</v>
      </c>
      <c r="M99" s="37"/>
      <c r="N99" s="36">
        <v>40</v>
      </c>
      <c r="O99" s="4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439"/>
      <c r="Q99" s="439"/>
      <c r="R99" s="439"/>
      <c r="S99" s="440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5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68"/>
      <c r="BB99" s="124" t="s">
        <v>67</v>
      </c>
    </row>
    <row r="100" spans="1:54" ht="27" hidden="1" customHeight="1" x14ac:dyDescent="0.25">
      <c r="A100" s="61" t="s">
        <v>190</v>
      </c>
      <c r="B100" s="61" t="s">
        <v>191</v>
      </c>
      <c r="C100" s="35">
        <v>4301030964</v>
      </c>
      <c r="D100" s="437">
        <v>4607091382464</v>
      </c>
      <c r="E100" s="437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83</v>
      </c>
      <c r="L100" s="37" t="s">
        <v>82</v>
      </c>
      <c r="M100" s="37"/>
      <c r="N100" s="36">
        <v>40</v>
      </c>
      <c r="O100" s="49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439"/>
      <c r="Q100" s="439"/>
      <c r="R100" s="439"/>
      <c r="S100" s="440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5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68"/>
      <c r="BB100" s="125" t="s">
        <v>67</v>
      </c>
    </row>
    <row r="101" spans="1:54" ht="27" hidden="1" customHeight="1" x14ac:dyDescent="0.25">
      <c r="A101" s="61" t="s">
        <v>192</v>
      </c>
      <c r="B101" s="61" t="s">
        <v>193</v>
      </c>
      <c r="C101" s="35">
        <v>4301031235</v>
      </c>
      <c r="D101" s="437">
        <v>4680115883444</v>
      </c>
      <c r="E101" s="437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86</v>
      </c>
      <c r="L101" s="37" t="s">
        <v>105</v>
      </c>
      <c r="M101" s="37"/>
      <c r="N101" s="36">
        <v>90</v>
      </c>
      <c r="O101" s="49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439"/>
      <c r="Q101" s="439"/>
      <c r="R101" s="439"/>
      <c r="S101" s="440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5"/>
        <v>0</v>
      </c>
      <c r="Y101" s="40" t="str">
        <f>IFERROR(IF(X101=0,"",ROUNDUP(X101/H101,0)*0.00753),"")</f>
        <v/>
      </c>
      <c r="Z101" s="66" t="s">
        <v>48</v>
      </c>
      <c r="AA101" s="67" t="s">
        <v>48</v>
      </c>
      <c r="AE101" s="68"/>
      <c r="BB101" s="126" t="s">
        <v>67</v>
      </c>
    </row>
    <row r="102" spans="1:54" ht="27" hidden="1" customHeight="1" x14ac:dyDescent="0.25">
      <c r="A102" s="61" t="s">
        <v>192</v>
      </c>
      <c r="B102" s="61" t="s">
        <v>194</v>
      </c>
      <c r="C102" s="35">
        <v>4301031234</v>
      </c>
      <c r="D102" s="437">
        <v>4680115883444</v>
      </c>
      <c r="E102" s="437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86</v>
      </c>
      <c r="L102" s="37" t="s">
        <v>105</v>
      </c>
      <c r="M102" s="37"/>
      <c r="N102" s="36">
        <v>90</v>
      </c>
      <c r="O102" s="49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439"/>
      <c r="Q102" s="439"/>
      <c r="R102" s="439"/>
      <c r="S102" s="440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5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68"/>
      <c r="BB102" s="127" t="s">
        <v>67</v>
      </c>
    </row>
    <row r="103" spans="1:54" hidden="1" x14ac:dyDescent="0.2">
      <c r="A103" s="445"/>
      <c r="B103" s="445"/>
      <c r="C103" s="445"/>
      <c r="D103" s="445"/>
      <c r="E103" s="445"/>
      <c r="F103" s="445"/>
      <c r="G103" s="445"/>
      <c r="H103" s="445"/>
      <c r="I103" s="445"/>
      <c r="J103" s="445"/>
      <c r="K103" s="445"/>
      <c r="L103" s="445"/>
      <c r="M103" s="445"/>
      <c r="N103" s="446"/>
      <c r="O103" s="442" t="s">
        <v>43</v>
      </c>
      <c r="P103" s="443"/>
      <c r="Q103" s="443"/>
      <c r="R103" s="443"/>
      <c r="S103" s="443"/>
      <c r="T103" s="443"/>
      <c r="U103" s="444"/>
      <c r="V103" s="41" t="s">
        <v>42</v>
      </c>
      <c r="W103" s="42">
        <f>IFERROR(W96/H96,"0")+IFERROR(W97/H97,"0")+IFERROR(W98/H98,"0")+IFERROR(W99/H99,"0")+IFERROR(W100/H100,"0")+IFERROR(W101/H101,"0")+IFERROR(W102/H102,"0")</f>
        <v>0</v>
      </c>
      <c r="X103" s="42">
        <f>IFERROR(X96/H96,"0")+IFERROR(X97/H97,"0")+IFERROR(X98/H98,"0")+IFERROR(X99/H99,"0")+IFERROR(X100/H100,"0")+IFERROR(X101/H101,"0")+IFERROR(X102/H102,"0")</f>
        <v>0</v>
      </c>
      <c r="Y103" s="4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65"/>
      <c r="AA103" s="65"/>
    </row>
    <row r="104" spans="1:54" hidden="1" x14ac:dyDescent="0.2">
      <c r="A104" s="445"/>
      <c r="B104" s="445"/>
      <c r="C104" s="445"/>
      <c r="D104" s="445"/>
      <c r="E104" s="445"/>
      <c r="F104" s="445"/>
      <c r="G104" s="445"/>
      <c r="H104" s="445"/>
      <c r="I104" s="445"/>
      <c r="J104" s="445"/>
      <c r="K104" s="445"/>
      <c r="L104" s="445"/>
      <c r="M104" s="445"/>
      <c r="N104" s="446"/>
      <c r="O104" s="442" t="s">
        <v>43</v>
      </c>
      <c r="P104" s="443"/>
      <c r="Q104" s="443"/>
      <c r="R104" s="443"/>
      <c r="S104" s="443"/>
      <c r="T104" s="443"/>
      <c r="U104" s="444"/>
      <c r="V104" s="41" t="s">
        <v>0</v>
      </c>
      <c r="W104" s="42">
        <f>IFERROR(SUM(W96:W102),"0")</f>
        <v>0</v>
      </c>
      <c r="X104" s="42">
        <f>IFERROR(SUM(X96:X102),"0")</f>
        <v>0</v>
      </c>
      <c r="Y104" s="41"/>
      <c r="Z104" s="65"/>
      <c r="AA104" s="65"/>
    </row>
    <row r="105" spans="1:54" ht="14.25" hidden="1" customHeight="1" x14ac:dyDescent="0.25">
      <c r="A105" s="436" t="s">
        <v>87</v>
      </c>
      <c r="B105" s="436"/>
      <c r="C105" s="436"/>
      <c r="D105" s="436"/>
      <c r="E105" s="436"/>
      <c r="F105" s="436"/>
      <c r="G105" s="436"/>
      <c r="H105" s="436"/>
      <c r="I105" s="436"/>
      <c r="J105" s="436"/>
      <c r="K105" s="436"/>
      <c r="L105" s="436"/>
      <c r="M105" s="436"/>
      <c r="N105" s="436"/>
      <c r="O105" s="436"/>
      <c r="P105" s="436"/>
      <c r="Q105" s="436"/>
      <c r="R105" s="436"/>
      <c r="S105" s="436"/>
      <c r="T105" s="436"/>
      <c r="U105" s="436"/>
      <c r="V105" s="436"/>
      <c r="W105" s="436"/>
      <c r="X105" s="436"/>
      <c r="Y105" s="436"/>
      <c r="Z105" s="64"/>
      <c r="AA105" s="64"/>
    </row>
    <row r="106" spans="1:54" ht="16.5" hidden="1" customHeight="1" x14ac:dyDescent="0.25">
      <c r="A106" s="61" t="s">
        <v>195</v>
      </c>
      <c r="B106" s="61" t="s">
        <v>196</v>
      </c>
      <c r="C106" s="35">
        <v>4301051693</v>
      </c>
      <c r="D106" s="437">
        <v>4680115884915</v>
      </c>
      <c r="E106" s="437"/>
      <c r="F106" s="60">
        <v>0.3</v>
      </c>
      <c r="G106" s="36">
        <v>6</v>
      </c>
      <c r="H106" s="60">
        <v>1.8</v>
      </c>
      <c r="I106" s="60">
        <v>2</v>
      </c>
      <c r="J106" s="36">
        <v>156</v>
      </c>
      <c r="K106" s="36" t="s">
        <v>86</v>
      </c>
      <c r="L106" s="37" t="s">
        <v>82</v>
      </c>
      <c r="M106" s="37"/>
      <c r="N106" s="36">
        <v>30</v>
      </c>
      <c r="O106" s="495" t="s">
        <v>197</v>
      </c>
      <c r="P106" s="439"/>
      <c r="Q106" s="439"/>
      <c r="R106" s="439"/>
      <c r="S106" s="440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ref="X106:X119" si="6">IFERROR(IF(W106="",0,CEILING((W106/$H106),1)*$H106),"")</f>
        <v>0</v>
      </c>
      <c r="Y106" s="40" t="str">
        <f>IFERROR(IF(X106=0,"",ROUNDUP(X106/H106,0)*0.00753),"")</f>
        <v/>
      </c>
      <c r="Z106" s="66" t="s">
        <v>48</v>
      </c>
      <c r="AA106" s="67" t="s">
        <v>81</v>
      </c>
      <c r="AE106" s="68"/>
      <c r="BB106" s="128" t="s">
        <v>67</v>
      </c>
    </row>
    <row r="107" spans="1:54" ht="16.5" hidden="1" customHeight="1" x14ac:dyDescent="0.25">
      <c r="A107" s="61" t="s">
        <v>198</v>
      </c>
      <c r="B107" s="61" t="s">
        <v>199</v>
      </c>
      <c r="C107" s="35">
        <v>4301051395</v>
      </c>
      <c r="D107" s="437">
        <v>4680115884311</v>
      </c>
      <c r="E107" s="437"/>
      <c r="F107" s="60">
        <v>0.3</v>
      </c>
      <c r="G107" s="36">
        <v>6</v>
      </c>
      <c r="H107" s="60">
        <v>1.8</v>
      </c>
      <c r="I107" s="60">
        <v>2.0659999999999998</v>
      </c>
      <c r="J107" s="36">
        <v>156</v>
      </c>
      <c r="K107" s="36" t="s">
        <v>86</v>
      </c>
      <c r="L107" s="37" t="s">
        <v>82</v>
      </c>
      <c r="M107" s="37"/>
      <c r="N107" s="36">
        <v>30</v>
      </c>
      <c r="O107" s="496" t="s">
        <v>200</v>
      </c>
      <c r="P107" s="439"/>
      <c r="Q107" s="439"/>
      <c r="R107" s="439"/>
      <c r="S107" s="440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6"/>
        <v>0</v>
      </c>
      <c r="Y107" s="40" t="str">
        <f>IFERROR(IF(X107=0,"",ROUNDUP(X107/H107,0)*0.00753),"")</f>
        <v/>
      </c>
      <c r="Z107" s="66" t="s">
        <v>48</v>
      </c>
      <c r="AA107" s="67" t="s">
        <v>81</v>
      </c>
      <c r="AE107" s="68"/>
      <c r="BB107" s="129" t="s">
        <v>67</v>
      </c>
    </row>
    <row r="108" spans="1:54" ht="27" hidden="1" customHeight="1" x14ac:dyDescent="0.25">
      <c r="A108" s="61" t="s">
        <v>201</v>
      </c>
      <c r="B108" s="61" t="s">
        <v>202</v>
      </c>
      <c r="C108" s="35">
        <v>4301051543</v>
      </c>
      <c r="D108" s="437">
        <v>4607091386967</v>
      </c>
      <c r="E108" s="437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119</v>
      </c>
      <c r="L108" s="37" t="s">
        <v>82</v>
      </c>
      <c r="M108" s="37"/>
      <c r="N108" s="36">
        <v>45</v>
      </c>
      <c r="O108" s="4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39"/>
      <c r="Q108" s="439"/>
      <c r="R108" s="439"/>
      <c r="S108" s="440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6"/>
        <v>0</v>
      </c>
      <c r="Y108" s="40" t="str">
        <f>IFERROR(IF(X108=0,"",ROUNDUP(X108/H108,0)*0.02175),"")</f>
        <v/>
      </c>
      <c r="Z108" s="66" t="s">
        <v>48</v>
      </c>
      <c r="AA108" s="67" t="s">
        <v>48</v>
      </c>
      <c r="AE108" s="68"/>
      <c r="BB108" s="130" t="s">
        <v>67</v>
      </c>
    </row>
    <row r="109" spans="1:54" ht="27" hidden="1" customHeight="1" x14ac:dyDescent="0.25">
      <c r="A109" s="61" t="s">
        <v>201</v>
      </c>
      <c r="B109" s="61" t="s">
        <v>203</v>
      </c>
      <c r="C109" s="35">
        <v>4301051437</v>
      </c>
      <c r="D109" s="437">
        <v>4607091386967</v>
      </c>
      <c r="E109" s="437"/>
      <c r="F109" s="60">
        <v>1.35</v>
      </c>
      <c r="G109" s="36">
        <v>6</v>
      </c>
      <c r="H109" s="60">
        <v>8.1</v>
      </c>
      <c r="I109" s="60">
        <v>8.6639999999999997</v>
      </c>
      <c r="J109" s="36">
        <v>56</v>
      </c>
      <c r="K109" s="36" t="s">
        <v>119</v>
      </c>
      <c r="L109" s="37" t="s">
        <v>138</v>
      </c>
      <c r="M109" s="37"/>
      <c r="N109" s="36">
        <v>45</v>
      </c>
      <c r="O109" s="49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39"/>
      <c r="Q109" s="439"/>
      <c r="R109" s="439"/>
      <c r="S109" s="440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6"/>
        <v>0</v>
      </c>
      <c r="Y109" s="40" t="str">
        <f>IFERROR(IF(X109=0,"",ROUNDUP(X109/H109,0)*0.02175),"")</f>
        <v/>
      </c>
      <c r="Z109" s="66" t="s">
        <v>48</v>
      </c>
      <c r="AA109" s="67" t="s">
        <v>48</v>
      </c>
      <c r="AE109" s="68"/>
      <c r="BB109" s="131" t="s">
        <v>67</v>
      </c>
    </row>
    <row r="110" spans="1:54" ht="16.5" hidden="1" customHeight="1" x14ac:dyDescent="0.25">
      <c r="A110" s="61" t="s">
        <v>204</v>
      </c>
      <c r="B110" s="61" t="s">
        <v>205</v>
      </c>
      <c r="C110" s="35">
        <v>4301051611</v>
      </c>
      <c r="D110" s="437">
        <v>4607091385304</v>
      </c>
      <c r="E110" s="437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119</v>
      </c>
      <c r="L110" s="37" t="s">
        <v>82</v>
      </c>
      <c r="M110" s="37"/>
      <c r="N110" s="36">
        <v>40</v>
      </c>
      <c r="O110" s="49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39"/>
      <c r="Q110" s="439"/>
      <c r="R110" s="439"/>
      <c r="S110" s="440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6"/>
        <v>0</v>
      </c>
      <c r="Y110" s="40" t="str">
        <f>IFERROR(IF(X110=0,"",ROUNDUP(X110/H110,0)*0.02175),"")</f>
        <v/>
      </c>
      <c r="Z110" s="66" t="s">
        <v>48</v>
      </c>
      <c r="AA110" s="67" t="s">
        <v>48</v>
      </c>
      <c r="AE110" s="68"/>
      <c r="BB110" s="132" t="s">
        <v>67</v>
      </c>
    </row>
    <row r="111" spans="1:54" ht="16.5" hidden="1" customHeight="1" x14ac:dyDescent="0.25">
      <c r="A111" s="61" t="s">
        <v>206</v>
      </c>
      <c r="B111" s="61" t="s">
        <v>207</v>
      </c>
      <c r="C111" s="35">
        <v>4301051648</v>
      </c>
      <c r="D111" s="437">
        <v>4607091386264</v>
      </c>
      <c r="E111" s="437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86</v>
      </c>
      <c r="L111" s="37" t="s">
        <v>82</v>
      </c>
      <c r="M111" s="37"/>
      <c r="N111" s="36">
        <v>31</v>
      </c>
      <c r="O111" s="50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39"/>
      <c r="Q111" s="439"/>
      <c r="R111" s="439"/>
      <c r="S111" s="440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6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68"/>
      <c r="BB111" s="133" t="s">
        <v>67</v>
      </c>
    </row>
    <row r="112" spans="1:54" ht="16.5" hidden="1" customHeight="1" x14ac:dyDescent="0.25">
      <c r="A112" s="61" t="s">
        <v>208</v>
      </c>
      <c r="B112" s="61" t="s">
        <v>209</v>
      </c>
      <c r="C112" s="35">
        <v>4301051477</v>
      </c>
      <c r="D112" s="437">
        <v>4680115882584</v>
      </c>
      <c r="E112" s="437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86</v>
      </c>
      <c r="L112" s="37" t="s">
        <v>105</v>
      </c>
      <c r="M112" s="37"/>
      <c r="N112" s="36">
        <v>60</v>
      </c>
      <c r="O112" s="5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39"/>
      <c r="Q112" s="439"/>
      <c r="R112" s="439"/>
      <c r="S112" s="440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6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68"/>
      <c r="BB112" s="134" t="s">
        <v>67</v>
      </c>
    </row>
    <row r="113" spans="1:54" ht="16.5" hidden="1" customHeight="1" x14ac:dyDescent="0.25">
      <c r="A113" s="61" t="s">
        <v>208</v>
      </c>
      <c r="B113" s="61" t="s">
        <v>210</v>
      </c>
      <c r="C113" s="35">
        <v>4301051476</v>
      </c>
      <c r="D113" s="437">
        <v>4680115882584</v>
      </c>
      <c r="E113" s="437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86</v>
      </c>
      <c r="L113" s="37" t="s">
        <v>105</v>
      </c>
      <c r="M113" s="37"/>
      <c r="N113" s="36">
        <v>60</v>
      </c>
      <c r="O113" s="50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39"/>
      <c r="Q113" s="439"/>
      <c r="R113" s="439"/>
      <c r="S113" s="440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6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68"/>
      <c r="BB113" s="135" t="s">
        <v>67</v>
      </c>
    </row>
    <row r="114" spans="1:54" ht="27" hidden="1" customHeight="1" x14ac:dyDescent="0.25">
      <c r="A114" s="61" t="s">
        <v>211</v>
      </c>
      <c r="B114" s="61" t="s">
        <v>212</v>
      </c>
      <c r="C114" s="35">
        <v>4301051436</v>
      </c>
      <c r="D114" s="437">
        <v>4607091385731</v>
      </c>
      <c r="E114" s="437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86</v>
      </c>
      <c r="L114" s="37" t="s">
        <v>138</v>
      </c>
      <c r="M114" s="37"/>
      <c r="N114" s="36">
        <v>45</v>
      </c>
      <c r="O114" s="50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39"/>
      <c r="Q114" s="439"/>
      <c r="R114" s="439"/>
      <c r="S114" s="440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6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68"/>
      <c r="BB114" s="136" t="s">
        <v>67</v>
      </c>
    </row>
    <row r="115" spans="1:54" ht="27" hidden="1" customHeight="1" x14ac:dyDescent="0.25">
      <c r="A115" s="61" t="s">
        <v>213</v>
      </c>
      <c r="B115" s="61" t="s">
        <v>214</v>
      </c>
      <c r="C115" s="35">
        <v>4301051439</v>
      </c>
      <c r="D115" s="437">
        <v>4680115880214</v>
      </c>
      <c r="E115" s="437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86</v>
      </c>
      <c r="L115" s="37" t="s">
        <v>138</v>
      </c>
      <c r="M115" s="37"/>
      <c r="N115" s="36">
        <v>45</v>
      </c>
      <c r="O115" s="5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39"/>
      <c r="Q115" s="439"/>
      <c r="R115" s="439"/>
      <c r="S115" s="440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6"/>
        <v>0</v>
      </c>
      <c r="Y115" s="40" t="str">
        <f>IFERROR(IF(X115=0,"",ROUNDUP(X115/H115,0)*0.00937),"")</f>
        <v/>
      </c>
      <c r="Z115" s="66" t="s">
        <v>48</v>
      </c>
      <c r="AA115" s="67" t="s">
        <v>48</v>
      </c>
      <c r="AE115" s="68"/>
      <c r="BB115" s="137" t="s">
        <v>67</v>
      </c>
    </row>
    <row r="116" spans="1:54" ht="27" hidden="1" customHeight="1" x14ac:dyDescent="0.25">
      <c r="A116" s="61" t="s">
        <v>215</v>
      </c>
      <c r="B116" s="61" t="s">
        <v>216</v>
      </c>
      <c r="C116" s="35">
        <v>4301051438</v>
      </c>
      <c r="D116" s="437">
        <v>4680115880894</v>
      </c>
      <c r="E116" s="437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86</v>
      </c>
      <c r="L116" s="37" t="s">
        <v>138</v>
      </c>
      <c r="M116" s="37"/>
      <c r="N116" s="36">
        <v>45</v>
      </c>
      <c r="O116" s="5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39"/>
      <c r="Q116" s="439"/>
      <c r="R116" s="439"/>
      <c r="S116" s="440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6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68"/>
      <c r="BB116" s="138" t="s">
        <v>67</v>
      </c>
    </row>
    <row r="117" spans="1:54" ht="16.5" hidden="1" customHeight="1" x14ac:dyDescent="0.25">
      <c r="A117" s="61" t="s">
        <v>217</v>
      </c>
      <c r="B117" s="61" t="s">
        <v>218</v>
      </c>
      <c r="C117" s="35">
        <v>4301051313</v>
      </c>
      <c r="D117" s="437">
        <v>4607091385427</v>
      </c>
      <c r="E117" s="437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86</v>
      </c>
      <c r="L117" s="37" t="s">
        <v>82</v>
      </c>
      <c r="M117" s="37"/>
      <c r="N117" s="36">
        <v>40</v>
      </c>
      <c r="O117" s="50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439"/>
      <c r="Q117" s="439"/>
      <c r="R117" s="439"/>
      <c r="S117" s="440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6"/>
        <v>0</v>
      </c>
      <c r="Y117" s="40" t="str">
        <f>IFERROR(IF(X117=0,"",ROUNDUP(X117/H117,0)*0.00753),"")</f>
        <v/>
      </c>
      <c r="Z117" s="66" t="s">
        <v>48</v>
      </c>
      <c r="AA117" s="67" t="s">
        <v>48</v>
      </c>
      <c r="AE117" s="68"/>
      <c r="BB117" s="139" t="s">
        <v>67</v>
      </c>
    </row>
    <row r="118" spans="1:54" ht="16.5" hidden="1" customHeight="1" x14ac:dyDescent="0.25">
      <c r="A118" s="61" t="s">
        <v>219</v>
      </c>
      <c r="B118" s="61" t="s">
        <v>220</v>
      </c>
      <c r="C118" s="35">
        <v>4301051480</v>
      </c>
      <c r="D118" s="437">
        <v>4680115882645</v>
      </c>
      <c r="E118" s="437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86</v>
      </c>
      <c r="L118" s="37" t="s">
        <v>82</v>
      </c>
      <c r="M118" s="37"/>
      <c r="N118" s="36">
        <v>40</v>
      </c>
      <c r="O118" s="50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439"/>
      <c r="Q118" s="439"/>
      <c r="R118" s="439"/>
      <c r="S118" s="440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6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68"/>
      <c r="BB118" s="140" t="s">
        <v>67</v>
      </c>
    </row>
    <row r="119" spans="1:54" ht="16.5" hidden="1" customHeight="1" x14ac:dyDescent="0.25">
      <c r="A119" s="61" t="s">
        <v>221</v>
      </c>
      <c r="B119" s="61" t="s">
        <v>222</v>
      </c>
      <c r="C119" s="35">
        <v>4301051641</v>
      </c>
      <c r="D119" s="437">
        <v>4680115884403</v>
      </c>
      <c r="E119" s="437"/>
      <c r="F119" s="60">
        <v>0.3</v>
      </c>
      <c r="G119" s="36">
        <v>6</v>
      </c>
      <c r="H119" s="60">
        <v>1.8</v>
      </c>
      <c r="I119" s="60">
        <v>2</v>
      </c>
      <c r="J119" s="36">
        <v>156</v>
      </c>
      <c r="K119" s="36" t="s">
        <v>86</v>
      </c>
      <c r="L119" s="37" t="s">
        <v>82</v>
      </c>
      <c r="M119" s="37"/>
      <c r="N119" s="36">
        <v>30</v>
      </c>
      <c r="O119" s="50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439"/>
      <c r="Q119" s="439"/>
      <c r="R119" s="439"/>
      <c r="S119" s="440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6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68"/>
      <c r="BB119" s="141" t="s">
        <v>67</v>
      </c>
    </row>
    <row r="120" spans="1:54" hidden="1" x14ac:dyDescent="0.2">
      <c r="A120" s="445"/>
      <c r="B120" s="445"/>
      <c r="C120" s="445"/>
      <c r="D120" s="445"/>
      <c r="E120" s="445"/>
      <c r="F120" s="445"/>
      <c r="G120" s="445"/>
      <c r="H120" s="445"/>
      <c r="I120" s="445"/>
      <c r="J120" s="445"/>
      <c r="K120" s="445"/>
      <c r="L120" s="445"/>
      <c r="M120" s="445"/>
      <c r="N120" s="446"/>
      <c r="O120" s="442" t="s">
        <v>43</v>
      </c>
      <c r="P120" s="443"/>
      <c r="Q120" s="443"/>
      <c r="R120" s="443"/>
      <c r="S120" s="443"/>
      <c r="T120" s="443"/>
      <c r="U120" s="444"/>
      <c r="V120" s="41" t="s">
        <v>42</v>
      </c>
      <c r="W120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4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4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65"/>
      <c r="AA120" s="65"/>
    </row>
    <row r="121" spans="1:54" hidden="1" x14ac:dyDescent="0.2">
      <c r="A121" s="445"/>
      <c r="B121" s="445"/>
      <c r="C121" s="445"/>
      <c r="D121" s="445"/>
      <c r="E121" s="445"/>
      <c r="F121" s="445"/>
      <c r="G121" s="445"/>
      <c r="H121" s="445"/>
      <c r="I121" s="445"/>
      <c r="J121" s="445"/>
      <c r="K121" s="445"/>
      <c r="L121" s="445"/>
      <c r="M121" s="445"/>
      <c r="N121" s="446"/>
      <c r="O121" s="442" t="s">
        <v>43</v>
      </c>
      <c r="P121" s="443"/>
      <c r="Q121" s="443"/>
      <c r="R121" s="443"/>
      <c r="S121" s="443"/>
      <c r="T121" s="443"/>
      <c r="U121" s="444"/>
      <c r="V121" s="41" t="s">
        <v>0</v>
      </c>
      <c r="W121" s="42">
        <f>IFERROR(SUM(W106:W119),"0")</f>
        <v>0</v>
      </c>
      <c r="X121" s="42">
        <f>IFERROR(SUM(X106:X119),"0")</f>
        <v>0</v>
      </c>
      <c r="Y121" s="41"/>
      <c r="Z121" s="65"/>
      <c r="AA121" s="65"/>
    </row>
    <row r="122" spans="1:54" ht="14.25" hidden="1" customHeight="1" x14ac:dyDescent="0.25">
      <c r="A122" s="436" t="s">
        <v>223</v>
      </c>
      <c r="B122" s="436"/>
      <c r="C122" s="436"/>
      <c r="D122" s="436"/>
      <c r="E122" s="436"/>
      <c r="F122" s="436"/>
      <c r="G122" s="436"/>
      <c r="H122" s="436"/>
      <c r="I122" s="436"/>
      <c r="J122" s="436"/>
      <c r="K122" s="436"/>
      <c r="L122" s="436"/>
      <c r="M122" s="436"/>
      <c r="N122" s="436"/>
      <c r="O122" s="436"/>
      <c r="P122" s="436"/>
      <c r="Q122" s="436"/>
      <c r="R122" s="436"/>
      <c r="S122" s="436"/>
      <c r="T122" s="436"/>
      <c r="U122" s="436"/>
      <c r="V122" s="436"/>
      <c r="W122" s="436"/>
      <c r="X122" s="436"/>
      <c r="Y122" s="436"/>
      <c r="Z122" s="64"/>
      <c r="AA122" s="64"/>
    </row>
    <row r="123" spans="1:54" ht="27" hidden="1" customHeight="1" x14ac:dyDescent="0.25">
      <c r="A123" s="61" t="s">
        <v>224</v>
      </c>
      <c r="B123" s="61" t="s">
        <v>225</v>
      </c>
      <c r="C123" s="35">
        <v>4301060296</v>
      </c>
      <c r="D123" s="437">
        <v>4607091383065</v>
      </c>
      <c r="E123" s="437"/>
      <c r="F123" s="60">
        <v>0.83</v>
      </c>
      <c r="G123" s="36">
        <v>4</v>
      </c>
      <c r="H123" s="60">
        <v>3.32</v>
      </c>
      <c r="I123" s="60">
        <v>3.5819999999999999</v>
      </c>
      <c r="J123" s="36">
        <v>120</v>
      </c>
      <c r="K123" s="36" t="s">
        <v>86</v>
      </c>
      <c r="L123" s="37" t="s">
        <v>82</v>
      </c>
      <c r="M123" s="37"/>
      <c r="N123" s="36">
        <v>30</v>
      </c>
      <c r="O123" s="5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439"/>
      <c r="Q123" s="439"/>
      <c r="R123" s="439"/>
      <c r="S123" s="440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ref="X123:X129" si="7">IFERROR(IF(W123="",0,CEILING((W123/$H123),1)*$H123),"")</f>
        <v>0</v>
      </c>
      <c r="Y123" s="40" t="str">
        <f>IFERROR(IF(X123=0,"",ROUNDUP(X123/H123,0)*0.00937),"")</f>
        <v/>
      </c>
      <c r="Z123" s="66" t="s">
        <v>48</v>
      </c>
      <c r="AA123" s="67" t="s">
        <v>48</v>
      </c>
      <c r="AE123" s="68"/>
      <c r="BB123" s="142" t="s">
        <v>67</v>
      </c>
    </row>
    <row r="124" spans="1:54" ht="27" hidden="1" customHeight="1" x14ac:dyDescent="0.25">
      <c r="A124" s="61" t="s">
        <v>226</v>
      </c>
      <c r="B124" s="61" t="s">
        <v>227</v>
      </c>
      <c r="C124" s="35">
        <v>4301060366</v>
      </c>
      <c r="D124" s="437">
        <v>4680115881532</v>
      </c>
      <c r="E124" s="437"/>
      <c r="F124" s="60">
        <v>1.3</v>
      </c>
      <c r="G124" s="36">
        <v>6</v>
      </c>
      <c r="H124" s="60">
        <v>7.8</v>
      </c>
      <c r="I124" s="60">
        <v>8.2799999999999994</v>
      </c>
      <c r="J124" s="36">
        <v>56</v>
      </c>
      <c r="K124" s="36" t="s">
        <v>119</v>
      </c>
      <c r="L124" s="37" t="s">
        <v>82</v>
      </c>
      <c r="M124" s="37"/>
      <c r="N124" s="36">
        <v>30</v>
      </c>
      <c r="O124" s="51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439"/>
      <c r="Q124" s="439"/>
      <c r="R124" s="439"/>
      <c r="S124" s="440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7"/>
        <v>0</v>
      </c>
      <c r="Y124" s="40" t="str">
        <f>IFERROR(IF(X124=0,"",ROUNDUP(X124/H124,0)*0.02175),"")</f>
        <v/>
      </c>
      <c r="Z124" s="66" t="s">
        <v>48</v>
      </c>
      <c r="AA124" s="67" t="s">
        <v>48</v>
      </c>
      <c r="AE124" s="68"/>
      <c r="BB124" s="143" t="s">
        <v>67</v>
      </c>
    </row>
    <row r="125" spans="1:54" ht="27" hidden="1" customHeight="1" x14ac:dyDescent="0.25">
      <c r="A125" s="61" t="s">
        <v>226</v>
      </c>
      <c r="B125" s="61" t="s">
        <v>228</v>
      </c>
      <c r="C125" s="35">
        <v>4301060371</v>
      </c>
      <c r="D125" s="437">
        <v>4680115881532</v>
      </c>
      <c r="E125" s="437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119</v>
      </c>
      <c r="L125" s="37" t="s">
        <v>82</v>
      </c>
      <c r="M125" s="37"/>
      <c r="N125" s="36">
        <v>30</v>
      </c>
      <c r="O125" s="51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439"/>
      <c r="Q125" s="439"/>
      <c r="R125" s="439"/>
      <c r="S125" s="440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7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68"/>
      <c r="BB125" s="144" t="s">
        <v>67</v>
      </c>
    </row>
    <row r="126" spans="1:54" ht="27" hidden="1" customHeight="1" x14ac:dyDescent="0.25">
      <c r="A126" s="61" t="s">
        <v>226</v>
      </c>
      <c r="B126" s="61" t="s">
        <v>229</v>
      </c>
      <c r="C126" s="35">
        <v>4301060350</v>
      </c>
      <c r="D126" s="437">
        <v>4680115881532</v>
      </c>
      <c r="E126" s="437"/>
      <c r="F126" s="60">
        <v>1.35</v>
      </c>
      <c r="G126" s="36">
        <v>6</v>
      </c>
      <c r="H126" s="60">
        <v>8.1</v>
      </c>
      <c r="I126" s="60">
        <v>8.58</v>
      </c>
      <c r="J126" s="36">
        <v>56</v>
      </c>
      <c r="K126" s="36" t="s">
        <v>119</v>
      </c>
      <c r="L126" s="37" t="s">
        <v>138</v>
      </c>
      <c r="M126" s="37"/>
      <c r="N126" s="36">
        <v>30</v>
      </c>
      <c r="O126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439"/>
      <c r="Q126" s="439"/>
      <c r="R126" s="439"/>
      <c r="S126" s="440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7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68"/>
      <c r="BB126" s="145" t="s">
        <v>67</v>
      </c>
    </row>
    <row r="127" spans="1:54" ht="27" hidden="1" customHeight="1" x14ac:dyDescent="0.25">
      <c r="A127" s="61" t="s">
        <v>230</v>
      </c>
      <c r="B127" s="61" t="s">
        <v>231</v>
      </c>
      <c r="C127" s="35">
        <v>4301060356</v>
      </c>
      <c r="D127" s="437">
        <v>4680115882652</v>
      </c>
      <c r="E127" s="437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86</v>
      </c>
      <c r="L127" s="37" t="s">
        <v>82</v>
      </c>
      <c r="M127" s="37"/>
      <c r="N127" s="36">
        <v>40</v>
      </c>
      <c r="O127" s="51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39"/>
      <c r="Q127" s="439"/>
      <c r="R127" s="439"/>
      <c r="S127" s="440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7"/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68"/>
      <c r="BB127" s="146" t="s">
        <v>67</v>
      </c>
    </row>
    <row r="128" spans="1:54" ht="16.5" hidden="1" customHeight="1" x14ac:dyDescent="0.25">
      <c r="A128" s="61" t="s">
        <v>232</v>
      </c>
      <c r="B128" s="61" t="s">
        <v>233</v>
      </c>
      <c r="C128" s="35">
        <v>4301060309</v>
      </c>
      <c r="D128" s="437">
        <v>4680115880238</v>
      </c>
      <c r="E128" s="437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86</v>
      </c>
      <c r="L128" s="37" t="s">
        <v>82</v>
      </c>
      <c r="M128" s="37"/>
      <c r="N128" s="36">
        <v>40</v>
      </c>
      <c r="O128" s="51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39"/>
      <c r="Q128" s="439"/>
      <c r="R128" s="439"/>
      <c r="S128" s="440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7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68"/>
      <c r="BB128" s="147" t="s">
        <v>67</v>
      </c>
    </row>
    <row r="129" spans="1:54" ht="27" hidden="1" customHeight="1" x14ac:dyDescent="0.25">
      <c r="A129" s="61" t="s">
        <v>234</v>
      </c>
      <c r="B129" s="61" t="s">
        <v>235</v>
      </c>
      <c r="C129" s="35">
        <v>4301060351</v>
      </c>
      <c r="D129" s="437">
        <v>4680115881464</v>
      </c>
      <c r="E129" s="437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86</v>
      </c>
      <c r="L129" s="37" t="s">
        <v>138</v>
      </c>
      <c r="M129" s="37"/>
      <c r="N129" s="36">
        <v>30</v>
      </c>
      <c r="O129" s="51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39"/>
      <c r="Q129" s="439"/>
      <c r="R129" s="439"/>
      <c r="S129" s="440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7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68"/>
      <c r="BB129" s="148" t="s">
        <v>67</v>
      </c>
    </row>
    <row r="130" spans="1:54" hidden="1" x14ac:dyDescent="0.2">
      <c r="A130" s="445"/>
      <c r="B130" s="445"/>
      <c r="C130" s="445"/>
      <c r="D130" s="445"/>
      <c r="E130" s="445"/>
      <c r="F130" s="445"/>
      <c r="G130" s="445"/>
      <c r="H130" s="445"/>
      <c r="I130" s="445"/>
      <c r="J130" s="445"/>
      <c r="K130" s="445"/>
      <c r="L130" s="445"/>
      <c r="M130" s="445"/>
      <c r="N130" s="446"/>
      <c r="O130" s="442" t="s">
        <v>43</v>
      </c>
      <c r="P130" s="443"/>
      <c r="Q130" s="443"/>
      <c r="R130" s="443"/>
      <c r="S130" s="443"/>
      <c r="T130" s="443"/>
      <c r="U130" s="444"/>
      <c r="V130" s="41" t="s">
        <v>42</v>
      </c>
      <c r="W130" s="42">
        <f>IFERROR(W123/H123,"0")+IFERROR(W124/H124,"0")+IFERROR(W125/H125,"0")+IFERROR(W126/H126,"0")+IFERROR(W127/H127,"0")+IFERROR(W128/H128,"0")+IFERROR(W129/H129,"0")</f>
        <v>0</v>
      </c>
      <c r="X130" s="42">
        <f>IFERROR(X123/H123,"0")+IFERROR(X124/H124,"0")+IFERROR(X125/H125,"0")+IFERROR(X126/H126,"0")+IFERROR(X127/H127,"0")+IFERROR(X128/H128,"0")+IFERROR(X129/H129,"0")</f>
        <v>0</v>
      </c>
      <c r="Y130" s="4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65"/>
      <c r="AA130" s="65"/>
    </row>
    <row r="131" spans="1:54" hidden="1" x14ac:dyDescent="0.2">
      <c r="A131" s="445"/>
      <c r="B131" s="445"/>
      <c r="C131" s="445"/>
      <c r="D131" s="445"/>
      <c r="E131" s="445"/>
      <c r="F131" s="445"/>
      <c r="G131" s="445"/>
      <c r="H131" s="445"/>
      <c r="I131" s="445"/>
      <c r="J131" s="445"/>
      <c r="K131" s="445"/>
      <c r="L131" s="445"/>
      <c r="M131" s="445"/>
      <c r="N131" s="446"/>
      <c r="O131" s="442" t="s">
        <v>43</v>
      </c>
      <c r="P131" s="443"/>
      <c r="Q131" s="443"/>
      <c r="R131" s="443"/>
      <c r="S131" s="443"/>
      <c r="T131" s="443"/>
      <c r="U131" s="444"/>
      <c r="V131" s="41" t="s">
        <v>0</v>
      </c>
      <c r="W131" s="42">
        <f>IFERROR(SUM(W123:W129),"0")</f>
        <v>0</v>
      </c>
      <c r="X131" s="42">
        <f>IFERROR(SUM(X123:X129),"0")</f>
        <v>0</v>
      </c>
      <c r="Y131" s="41"/>
      <c r="Z131" s="65"/>
      <c r="AA131" s="65"/>
    </row>
    <row r="132" spans="1:54" ht="16.5" hidden="1" customHeight="1" x14ac:dyDescent="0.25">
      <c r="A132" s="435" t="s">
        <v>236</v>
      </c>
      <c r="B132" s="435"/>
      <c r="C132" s="435"/>
      <c r="D132" s="435"/>
      <c r="E132" s="435"/>
      <c r="F132" s="435"/>
      <c r="G132" s="435"/>
      <c r="H132" s="435"/>
      <c r="I132" s="435"/>
      <c r="J132" s="435"/>
      <c r="K132" s="435"/>
      <c r="L132" s="435"/>
      <c r="M132" s="435"/>
      <c r="N132" s="435"/>
      <c r="O132" s="435"/>
      <c r="P132" s="435"/>
      <c r="Q132" s="435"/>
      <c r="R132" s="435"/>
      <c r="S132" s="435"/>
      <c r="T132" s="435"/>
      <c r="U132" s="435"/>
      <c r="V132" s="435"/>
      <c r="W132" s="435"/>
      <c r="X132" s="435"/>
      <c r="Y132" s="435"/>
      <c r="Z132" s="63"/>
      <c r="AA132" s="63"/>
    </row>
    <row r="133" spans="1:54" ht="14.25" hidden="1" customHeight="1" x14ac:dyDescent="0.25">
      <c r="A133" s="436" t="s">
        <v>87</v>
      </c>
      <c r="B133" s="436"/>
      <c r="C133" s="436"/>
      <c r="D133" s="436"/>
      <c r="E133" s="436"/>
      <c r="F133" s="436"/>
      <c r="G133" s="436"/>
      <c r="H133" s="436"/>
      <c r="I133" s="436"/>
      <c r="J133" s="436"/>
      <c r="K133" s="436"/>
      <c r="L133" s="436"/>
      <c r="M133" s="436"/>
      <c r="N133" s="436"/>
      <c r="O133" s="436"/>
      <c r="P133" s="436"/>
      <c r="Q133" s="436"/>
      <c r="R133" s="436"/>
      <c r="S133" s="436"/>
      <c r="T133" s="436"/>
      <c r="U133" s="436"/>
      <c r="V133" s="436"/>
      <c r="W133" s="436"/>
      <c r="X133" s="436"/>
      <c r="Y133" s="436"/>
      <c r="Z133" s="64"/>
      <c r="AA133" s="64"/>
    </row>
    <row r="134" spans="1:54" ht="27" hidden="1" customHeight="1" x14ac:dyDescent="0.25">
      <c r="A134" s="61" t="s">
        <v>237</v>
      </c>
      <c r="B134" s="61" t="s">
        <v>238</v>
      </c>
      <c r="C134" s="35">
        <v>4301051612</v>
      </c>
      <c r="D134" s="437">
        <v>4607091385168</v>
      </c>
      <c r="E134" s="437"/>
      <c r="F134" s="60">
        <v>1.4</v>
      </c>
      <c r="G134" s="36">
        <v>6</v>
      </c>
      <c r="H134" s="60">
        <v>8.4</v>
      </c>
      <c r="I134" s="60">
        <v>8.9580000000000002</v>
      </c>
      <c r="J134" s="36">
        <v>56</v>
      </c>
      <c r="K134" s="36" t="s">
        <v>119</v>
      </c>
      <c r="L134" s="37" t="s">
        <v>82</v>
      </c>
      <c r="M134" s="37"/>
      <c r="N134" s="36">
        <v>45</v>
      </c>
      <c r="O134" s="51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439"/>
      <c r="Q134" s="439"/>
      <c r="R134" s="439"/>
      <c r="S134" s="440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IFERROR(IF(X134=0,"",ROUNDUP(X134/H134,0)*0.02175),"")</f>
        <v/>
      </c>
      <c r="Z134" s="66" t="s">
        <v>48</v>
      </c>
      <c r="AA134" s="67" t="s">
        <v>48</v>
      </c>
      <c r="AE134" s="68"/>
      <c r="BB134" s="149" t="s">
        <v>67</v>
      </c>
    </row>
    <row r="135" spans="1:54" ht="27" hidden="1" customHeight="1" x14ac:dyDescent="0.25">
      <c r="A135" s="61" t="s">
        <v>237</v>
      </c>
      <c r="B135" s="61" t="s">
        <v>239</v>
      </c>
      <c r="C135" s="35">
        <v>4301051360</v>
      </c>
      <c r="D135" s="437">
        <v>4607091385168</v>
      </c>
      <c r="E135" s="437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119</v>
      </c>
      <c r="L135" s="37" t="s">
        <v>138</v>
      </c>
      <c r="M135" s="37"/>
      <c r="N135" s="36">
        <v>45</v>
      </c>
      <c r="O135" s="51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39"/>
      <c r="Q135" s="439"/>
      <c r="R135" s="439"/>
      <c r="S135" s="440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68"/>
      <c r="BB135" s="150" t="s">
        <v>67</v>
      </c>
    </row>
    <row r="136" spans="1:54" ht="16.5" hidden="1" customHeight="1" x14ac:dyDescent="0.25">
      <c r="A136" s="61" t="s">
        <v>240</v>
      </c>
      <c r="B136" s="61" t="s">
        <v>241</v>
      </c>
      <c r="C136" s="35">
        <v>4301051362</v>
      </c>
      <c r="D136" s="437">
        <v>4607091383256</v>
      </c>
      <c r="E136" s="437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86</v>
      </c>
      <c r="L136" s="37" t="s">
        <v>138</v>
      </c>
      <c r="M136" s="37"/>
      <c r="N136" s="36">
        <v>45</v>
      </c>
      <c r="O136" s="51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39"/>
      <c r="Q136" s="439"/>
      <c r="R136" s="439"/>
      <c r="S136" s="440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68"/>
      <c r="BB136" s="151" t="s">
        <v>67</v>
      </c>
    </row>
    <row r="137" spans="1:54" ht="16.5" hidden="1" customHeight="1" x14ac:dyDescent="0.25">
      <c r="A137" s="61" t="s">
        <v>242</v>
      </c>
      <c r="B137" s="61" t="s">
        <v>243</v>
      </c>
      <c r="C137" s="35">
        <v>4301051358</v>
      </c>
      <c r="D137" s="437">
        <v>4607091385748</v>
      </c>
      <c r="E137" s="437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86</v>
      </c>
      <c r="L137" s="37" t="s">
        <v>138</v>
      </c>
      <c r="M137" s="37"/>
      <c r="N137" s="36">
        <v>45</v>
      </c>
      <c r="O137" s="5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39"/>
      <c r="Q137" s="439"/>
      <c r="R137" s="439"/>
      <c r="S137" s="440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68"/>
      <c r="BB137" s="152" t="s">
        <v>67</v>
      </c>
    </row>
    <row r="138" spans="1:54" ht="16.5" hidden="1" customHeight="1" x14ac:dyDescent="0.25">
      <c r="A138" s="61" t="s">
        <v>244</v>
      </c>
      <c r="B138" s="61" t="s">
        <v>245</v>
      </c>
      <c r="C138" s="35">
        <v>4301051738</v>
      </c>
      <c r="D138" s="437">
        <v>4680115884533</v>
      </c>
      <c r="E138" s="437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86</v>
      </c>
      <c r="L138" s="37" t="s">
        <v>82</v>
      </c>
      <c r="M138" s="37"/>
      <c r="N138" s="36">
        <v>45</v>
      </c>
      <c r="O138" s="52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39"/>
      <c r="Q138" s="439"/>
      <c r="R138" s="439"/>
      <c r="S138" s="440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68"/>
      <c r="BB138" s="153" t="s">
        <v>67</v>
      </c>
    </row>
    <row r="139" spans="1:54" hidden="1" x14ac:dyDescent="0.2">
      <c r="A139" s="445"/>
      <c r="B139" s="445"/>
      <c r="C139" s="445"/>
      <c r="D139" s="445"/>
      <c r="E139" s="445"/>
      <c r="F139" s="445"/>
      <c r="G139" s="445"/>
      <c r="H139" s="445"/>
      <c r="I139" s="445"/>
      <c r="J139" s="445"/>
      <c r="K139" s="445"/>
      <c r="L139" s="445"/>
      <c r="M139" s="445"/>
      <c r="N139" s="446"/>
      <c r="O139" s="442" t="s">
        <v>43</v>
      </c>
      <c r="P139" s="443"/>
      <c r="Q139" s="443"/>
      <c r="R139" s="443"/>
      <c r="S139" s="443"/>
      <c r="T139" s="443"/>
      <c r="U139" s="444"/>
      <c r="V139" s="41" t="s">
        <v>42</v>
      </c>
      <c r="W139" s="42">
        <f>IFERROR(W134/H134,"0")+IFERROR(W135/H135,"0")+IFERROR(W136/H136,"0")+IFERROR(W137/H137,"0")+IFERROR(W138/H138,"0")</f>
        <v>0</v>
      </c>
      <c r="X139" s="42">
        <f>IFERROR(X134/H134,"0")+IFERROR(X135/H135,"0")+IFERROR(X136/H136,"0")+IFERROR(X137/H137,"0")+IFERROR(X138/H138,"0")</f>
        <v>0</v>
      </c>
      <c r="Y139" s="42">
        <f>IFERROR(IF(Y134="",0,Y134),"0")+IFERROR(IF(Y135="",0,Y135),"0")+IFERROR(IF(Y136="",0,Y136),"0")+IFERROR(IF(Y137="",0,Y137),"0")+IFERROR(IF(Y138="",0,Y138),"0")</f>
        <v>0</v>
      </c>
      <c r="Z139" s="65"/>
      <c r="AA139" s="65"/>
    </row>
    <row r="140" spans="1:54" hidden="1" x14ac:dyDescent="0.2">
      <c r="A140" s="445"/>
      <c r="B140" s="445"/>
      <c r="C140" s="445"/>
      <c r="D140" s="445"/>
      <c r="E140" s="445"/>
      <c r="F140" s="445"/>
      <c r="G140" s="445"/>
      <c r="H140" s="445"/>
      <c r="I140" s="445"/>
      <c r="J140" s="445"/>
      <c r="K140" s="445"/>
      <c r="L140" s="445"/>
      <c r="M140" s="445"/>
      <c r="N140" s="446"/>
      <c r="O140" s="442" t="s">
        <v>43</v>
      </c>
      <c r="P140" s="443"/>
      <c r="Q140" s="443"/>
      <c r="R140" s="443"/>
      <c r="S140" s="443"/>
      <c r="T140" s="443"/>
      <c r="U140" s="444"/>
      <c r="V140" s="41" t="s">
        <v>0</v>
      </c>
      <c r="W140" s="42">
        <f>IFERROR(SUM(W134:W138),"0")</f>
        <v>0</v>
      </c>
      <c r="X140" s="42">
        <f>IFERROR(SUM(X134:X138),"0")</f>
        <v>0</v>
      </c>
      <c r="Y140" s="41"/>
      <c r="Z140" s="65"/>
      <c r="AA140" s="65"/>
    </row>
    <row r="141" spans="1:54" ht="27.75" hidden="1" customHeight="1" x14ac:dyDescent="0.2">
      <c r="A141" s="434" t="s">
        <v>246</v>
      </c>
      <c r="B141" s="434"/>
      <c r="C141" s="434"/>
      <c r="D141" s="434"/>
      <c r="E141" s="434"/>
      <c r="F141" s="434"/>
      <c r="G141" s="434"/>
      <c r="H141" s="434"/>
      <c r="I141" s="434"/>
      <c r="J141" s="434"/>
      <c r="K141" s="434"/>
      <c r="L141" s="434"/>
      <c r="M141" s="434"/>
      <c r="N141" s="434"/>
      <c r="O141" s="434"/>
      <c r="P141" s="434"/>
      <c r="Q141" s="434"/>
      <c r="R141" s="434"/>
      <c r="S141" s="434"/>
      <c r="T141" s="434"/>
      <c r="U141" s="434"/>
      <c r="V141" s="434"/>
      <c r="W141" s="434"/>
      <c r="X141" s="434"/>
      <c r="Y141" s="434"/>
      <c r="Z141" s="53"/>
      <c r="AA141" s="53"/>
    </row>
    <row r="142" spans="1:54" ht="16.5" hidden="1" customHeight="1" x14ac:dyDescent="0.25">
      <c r="A142" s="435" t="s">
        <v>247</v>
      </c>
      <c r="B142" s="435"/>
      <c r="C142" s="435"/>
      <c r="D142" s="435"/>
      <c r="E142" s="435"/>
      <c r="F142" s="435"/>
      <c r="G142" s="435"/>
      <c r="H142" s="435"/>
      <c r="I142" s="435"/>
      <c r="J142" s="435"/>
      <c r="K142" s="435"/>
      <c r="L142" s="435"/>
      <c r="M142" s="435"/>
      <c r="N142" s="435"/>
      <c r="O142" s="435"/>
      <c r="P142" s="435"/>
      <c r="Q142" s="435"/>
      <c r="R142" s="435"/>
      <c r="S142" s="435"/>
      <c r="T142" s="435"/>
      <c r="U142" s="435"/>
      <c r="V142" s="435"/>
      <c r="W142" s="435"/>
      <c r="X142" s="435"/>
      <c r="Y142" s="435"/>
      <c r="Z142" s="63"/>
      <c r="AA142" s="63"/>
    </row>
    <row r="143" spans="1:54" ht="14.25" hidden="1" customHeight="1" x14ac:dyDescent="0.25">
      <c r="A143" s="436" t="s">
        <v>123</v>
      </c>
      <c r="B143" s="436"/>
      <c r="C143" s="436"/>
      <c r="D143" s="436"/>
      <c r="E143" s="436"/>
      <c r="F143" s="436"/>
      <c r="G143" s="436"/>
      <c r="H143" s="436"/>
      <c r="I143" s="436"/>
      <c r="J143" s="436"/>
      <c r="K143" s="436"/>
      <c r="L143" s="436"/>
      <c r="M143" s="436"/>
      <c r="N143" s="436"/>
      <c r="O143" s="436"/>
      <c r="P143" s="436"/>
      <c r="Q143" s="436"/>
      <c r="R143" s="436"/>
      <c r="S143" s="436"/>
      <c r="T143" s="436"/>
      <c r="U143" s="436"/>
      <c r="V143" s="436"/>
      <c r="W143" s="436"/>
      <c r="X143" s="436"/>
      <c r="Y143" s="436"/>
      <c r="Z143" s="64"/>
      <c r="AA143" s="64"/>
    </row>
    <row r="144" spans="1:54" ht="27" hidden="1" customHeight="1" x14ac:dyDescent="0.25">
      <c r="A144" s="61" t="s">
        <v>248</v>
      </c>
      <c r="B144" s="61" t="s">
        <v>249</v>
      </c>
      <c r="C144" s="35">
        <v>4301011223</v>
      </c>
      <c r="D144" s="437">
        <v>4607091383423</v>
      </c>
      <c r="E144" s="437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119</v>
      </c>
      <c r="L144" s="37" t="s">
        <v>138</v>
      </c>
      <c r="M144" s="37"/>
      <c r="N144" s="36">
        <v>35</v>
      </c>
      <c r="O144" s="52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39"/>
      <c r="Q144" s="439"/>
      <c r="R144" s="439"/>
      <c r="S144" s="440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68"/>
      <c r="BB144" s="154" t="s">
        <v>67</v>
      </c>
    </row>
    <row r="145" spans="1:54" ht="27" hidden="1" customHeight="1" x14ac:dyDescent="0.25">
      <c r="A145" s="61" t="s">
        <v>250</v>
      </c>
      <c r="B145" s="61" t="s">
        <v>251</v>
      </c>
      <c r="C145" s="35">
        <v>4301011338</v>
      </c>
      <c r="D145" s="437">
        <v>4607091381405</v>
      </c>
      <c r="E145" s="437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119</v>
      </c>
      <c r="L145" s="37" t="s">
        <v>82</v>
      </c>
      <c r="M145" s="37"/>
      <c r="N145" s="36">
        <v>35</v>
      </c>
      <c r="O145" s="52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439"/>
      <c r="Q145" s="439"/>
      <c r="R145" s="439"/>
      <c r="S145" s="440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68"/>
      <c r="BB145" s="155" t="s">
        <v>67</v>
      </c>
    </row>
    <row r="146" spans="1:54" ht="37.5" hidden="1" customHeight="1" x14ac:dyDescent="0.25">
      <c r="A146" s="61" t="s">
        <v>252</v>
      </c>
      <c r="B146" s="61" t="s">
        <v>253</v>
      </c>
      <c r="C146" s="35">
        <v>4301011333</v>
      </c>
      <c r="D146" s="437">
        <v>4607091386516</v>
      </c>
      <c r="E146" s="437"/>
      <c r="F146" s="60">
        <v>1.4</v>
      </c>
      <c r="G146" s="36">
        <v>8</v>
      </c>
      <c r="H146" s="60">
        <v>11.2</v>
      </c>
      <c r="I146" s="60">
        <v>11.776</v>
      </c>
      <c r="J146" s="36">
        <v>56</v>
      </c>
      <c r="K146" s="36" t="s">
        <v>119</v>
      </c>
      <c r="L146" s="37" t="s">
        <v>82</v>
      </c>
      <c r="M146" s="37"/>
      <c r="N146" s="36">
        <v>30</v>
      </c>
      <c r="O146" s="52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439"/>
      <c r="Q146" s="439"/>
      <c r="R146" s="439"/>
      <c r="S146" s="440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68"/>
      <c r="BB146" s="156" t="s">
        <v>67</v>
      </c>
    </row>
    <row r="147" spans="1:54" hidden="1" x14ac:dyDescent="0.2">
      <c r="A147" s="445"/>
      <c r="B147" s="445"/>
      <c r="C147" s="445"/>
      <c r="D147" s="445"/>
      <c r="E147" s="445"/>
      <c r="F147" s="445"/>
      <c r="G147" s="445"/>
      <c r="H147" s="445"/>
      <c r="I147" s="445"/>
      <c r="J147" s="445"/>
      <c r="K147" s="445"/>
      <c r="L147" s="445"/>
      <c r="M147" s="445"/>
      <c r="N147" s="446"/>
      <c r="O147" s="442" t="s">
        <v>43</v>
      </c>
      <c r="P147" s="443"/>
      <c r="Q147" s="443"/>
      <c r="R147" s="443"/>
      <c r="S147" s="443"/>
      <c r="T147" s="443"/>
      <c r="U147" s="444"/>
      <c r="V147" s="41" t="s">
        <v>42</v>
      </c>
      <c r="W147" s="42">
        <f>IFERROR(W144/H144,"0")+IFERROR(W145/H145,"0")+IFERROR(W146/H146,"0")</f>
        <v>0</v>
      </c>
      <c r="X147" s="42">
        <f>IFERROR(X144/H144,"0")+IFERROR(X145/H145,"0")+IFERROR(X146/H146,"0")</f>
        <v>0</v>
      </c>
      <c r="Y147" s="42">
        <f>IFERROR(IF(Y144="",0,Y144),"0")+IFERROR(IF(Y145="",0,Y145),"0")+IFERROR(IF(Y146="",0,Y146),"0")</f>
        <v>0</v>
      </c>
      <c r="Z147" s="65"/>
      <c r="AA147" s="65"/>
    </row>
    <row r="148" spans="1:54" hidden="1" x14ac:dyDescent="0.2">
      <c r="A148" s="445"/>
      <c r="B148" s="445"/>
      <c r="C148" s="445"/>
      <c r="D148" s="445"/>
      <c r="E148" s="445"/>
      <c r="F148" s="445"/>
      <c r="G148" s="445"/>
      <c r="H148" s="445"/>
      <c r="I148" s="445"/>
      <c r="J148" s="445"/>
      <c r="K148" s="445"/>
      <c r="L148" s="445"/>
      <c r="M148" s="445"/>
      <c r="N148" s="446"/>
      <c r="O148" s="442" t="s">
        <v>43</v>
      </c>
      <c r="P148" s="443"/>
      <c r="Q148" s="443"/>
      <c r="R148" s="443"/>
      <c r="S148" s="443"/>
      <c r="T148" s="443"/>
      <c r="U148" s="444"/>
      <c r="V148" s="41" t="s">
        <v>0</v>
      </c>
      <c r="W148" s="42">
        <f>IFERROR(SUM(W144:W146),"0")</f>
        <v>0</v>
      </c>
      <c r="X148" s="42">
        <f>IFERROR(SUM(X144:X146),"0")</f>
        <v>0</v>
      </c>
      <c r="Y148" s="41"/>
      <c r="Z148" s="65"/>
      <c r="AA148" s="65"/>
    </row>
    <row r="149" spans="1:54" ht="16.5" hidden="1" customHeight="1" x14ac:dyDescent="0.25">
      <c r="A149" s="435" t="s">
        <v>254</v>
      </c>
      <c r="B149" s="435"/>
      <c r="C149" s="435"/>
      <c r="D149" s="435"/>
      <c r="E149" s="435"/>
      <c r="F149" s="435"/>
      <c r="G149" s="435"/>
      <c r="H149" s="435"/>
      <c r="I149" s="435"/>
      <c r="J149" s="435"/>
      <c r="K149" s="435"/>
      <c r="L149" s="435"/>
      <c r="M149" s="435"/>
      <c r="N149" s="435"/>
      <c r="O149" s="435"/>
      <c r="P149" s="435"/>
      <c r="Q149" s="435"/>
      <c r="R149" s="435"/>
      <c r="S149" s="435"/>
      <c r="T149" s="435"/>
      <c r="U149" s="435"/>
      <c r="V149" s="435"/>
      <c r="W149" s="435"/>
      <c r="X149" s="435"/>
      <c r="Y149" s="435"/>
      <c r="Z149" s="63"/>
      <c r="AA149" s="63"/>
    </row>
    <row r="150" spans="1:54" ht="14.25" hidden="1" customHeight="1" x14ac:dyDescent="0.25">
      <c r="A150" s="436" t="s">
        <v>77</v>
      </c>
      <c r="B150" s="436"/>
      <c r="C150" s="436"/>
      <c r="D150" s="436"/>
      <c r="E150" s="436"/>
      <c r="F150" s="436"/>
      <c r="G150" s="436"/>
      <c r="H150" s="436"/>
      <c r="I150" s="436"/>
      <c r="J150" s="436"/>
      <c r="K150" s="436"/>
      <c r="L150" s="436"/>
      <c r="M150" s="436"/>
      <c r="N150" s="436"/>
      <c r="O150" s="436"/>
      <c r="P150" s="436"/>
      <c r="Q150" s="436"/>
      <c r="R150" s="436"/>
      <c r="S150" s="436"/>
      <c r="T150" s="436"/>
      <c r="U150" s="436"/>
      <c r="V150" s="436"/>
      <c r="W150" s="436"/>
      <c r="X150" s="436"/>
      <c r="Y150" s="436"/>
      <c r="Z150" s="64"/>
      <c r="AA150" s="64"/>
    </row>
    <row r="151" spans="1:54" ht="27" hidden="1" customHeight="1" x14ac:dyDescent="0.25">
      <c r="A151" s="61" t="s">
        <v>255</v>
      </c>
      <c r="B151" s="61" t="s">
        <v>256</v>
      </c>
      <c r="C151" s="35">
        <v>4301031191</v>
      </c>
      <c r="D151" s="437">
        <v>4680115880993</v>
      </c>
      <c r="E151" s="437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86</v>
      </c>
      <c r="L151" s="37" t="s">
        <v>82</v>
      </c>
      <c r="M151" s="37"/>
      <c r="N151" s="36">
        <v>40</v>
      </c>
      <c r="O151" s="5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439"/>
      <c r="Q151" s="439"/>
      <c r="R151" s="439"/>
      <c r="S151" s="440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ref="X151:X159" si="8">IFERROR(IF(W151="",0,CEILING((W151/$H151),1)*$H151),"")</f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68"/>
      <c r="BB151" s="157" t="s">
        <v>67</v>
      </c>
    </row>
    <row r="152" spans="1:54" ht="27" hidden="1" customHeight="1" x14ac:dyDescent="0.25">
      <c r="A152" s="61" t="s">
        <v>257</v>
      </c>
      <c r="B152" s="61" t="s">
        <v>258</v>
      </c>
      <c r="C152" s="35">
        <v>4301031204</v>
      </c>
      <c r="D152" s="437">
        <v>4680115881761</v>
      </c>
      <c r="E152" s="437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86</v>
      </c>
      <c r="L152" s="37" t="s">
        <v>82</v>
      </c>
      <c r="M152" s="37"/>
      <c r="N152" s="36">
        <v>40</v>
      </c>
      <c r="O152" s="5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439"/>
      <c r="Q152" s="439"/>
      <c r="R152" s="439"/>
      <c r="S152" s="440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8"/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68"/>
      <c r="BB152" s="158" t="s">
        <v>67</v>
      </c>
    </row>
    <row r="153" spans="1:54" ht="27" hidden="1" customHeight="1" x14ac:dyDescent="0.25">
      <c r="A153" s="61" t="s">
        <v>259</v>
      </c>
      <c r="B153" s="61" t="s">
        <v>260</v>
      </c>
      <c r="C153" s="35">
        <v>4301031201</v>
      </c>
      <c r="D153" s="437">
        <v>4680115881563</v>
      </c>
      <c r="E153" s="437"/>
      <c r="F153" s="60">
        <v>0.7</v>
      </c>
      <c r="G153" s="36">
        <v>6</v>
      </c>
      <c r="H153" s="60">
        <v>4.2</v>
      </c>
      <c r="I153" s="60">
        <v>4.4000000000000004</v>
      </c>
      <c r="J153" s="36">
        <v>156</v>
      </c>
      <c r="K153" s="36" t="s">
        <v>86</v>
      </c>
      <c r="L153" s="37" t="s">
        <v>82</v>
      </c>
      <c r="M153" s="37"/>
      <c r="N153" s="36">
        <v>40</v>
      </c>
      <c r="O153" s="5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439"/>
      <c r="Q153" s="439"/>
      <c r="R153" s="439"/>
      <c r="S153" s="440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8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68"/>
      <c r="BB153" s="159" t="s">
        <v>67</v>
      </c>
    </row>
    <row r="154" spans="1:54" ht="27" hidden="1" customHeight="1" x14ac:dyDescent="0.25">
      <c r="A154" s="61" t="s">
        <v>261</v>
      </c>
      <c r="B154" s="61" t="s">
        <v>262</v>
      </c>
      <c r="C154" s="35">
        <v>4301031199</v>
      </c>
      <c r="D154" s="437">
        <v>4680115880986</v>
      </c>
      <c r="E154" s="437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83</v>
      </c>
      <c r="L154" s="37" t="s">
        <v>82</v>
      </c>
      <c r="M154" s="37"/>
      <c r="N154" s="36">
        <v>40</v>
      </c>
      <c r="O154" s="5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439"/>
      <c r="Q154" s="439"/>
      <c r="R154" s="439"/>
      <c r="S154" s="440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8"/>
        <v>0</v>
      </c>
      <c r="Y154" s="40" t="str">
        <f>IFERROR(IF(X154=0,"",ROUNDUP(X154/H154,0)*0.00502),"")</f>
        <v/>
      </c>
      <c r="Z154" s="66" t="s">
        <v>48</v>
      </c>
      <c r="AA154" s="67" t="s">
        <v>48</v>
      </c>
      <c r="AE154" s="68"/>
      <c r="BB154" s="160" t="s">
        <v>67</v>
      </c>
    </row>
    <row r="155" spans="1:54" ht="27" hidden="1" customHeight="1" x14ac:dyDescent="0.25">
      <c r="A155" s="61" t="s">
        <v>263</v>
      </c>
      <c r="B155" s="61" t="s">
        <v>264</v>
      </c>
      <c r="C155" s="35">
        <v>4301031190</v>
      </c>
      <c r="D155" s="437">
        <v>4680115880207</v>
      </c>
      <c r="E155" s="437"/>
      <c r="F155" s="60">
        <v>0.4</v>
      </c>
      <c r="G155" s="36">
        <v>6</v>
      </c>
      <c r="H155" s="60">
        <v>2.4</v>
      </c>
      <c r="I155" s="60">
        <v>2.63</v>
      </c>
      <c r="J155" s="36">
        <v>156</v>
      </c>
      <c r="K155" s="36" t="s">
        <v>86</v>
      </c>
      <c r="L155" s="37" t="s">
        <v>82</v>
      </c>
      <c r="M155" s="37"/>
      <c r="N155" s="36">
        <v>40</v>
      </c>
      <c r="O155" s="52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439"/>
      <c r="Q155" s="439"/>
      <c r="R155" s="439"/>
      <c r="S155" s="440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8"/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68"/>
      <c r="BB155" s="161" t="s">
        <v>67</v>
      </c>
    </row>
    <row r="156" spans="1:54" ht="27" hidden="1" customHeight="1" x14ac:dyDescent="0.25">
      <c r="A156" s="61" t="s">
        <v>265</v>
      </c>
      <c r="B156" s="61" t="s">
        <v>266</v>
      </c>
      <c r="C156" s="35">
        <v>4301031205</v>
      </c>
      <c r="D156" s="437">
        <v>4680115881785</v>
      </c>
      <c r="E156" s="437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83</v>
      </c>
      <c r="L156" s="37" t="s">
        <v>82</v>
      </c>
      <c r="M156" s="37"/>
      <c r="N156" s="36">
        <v>40</v>
      </c>
      <c r="O156" s="5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439"/>
      <c r="Q156" s="439"/>
      <c r="R156" s="439"/>
      <c r="S156" s="440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8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68"/>
      <c r="BB156" s="162" t="s">
        <v>67</v>
      </c>
    </row>
    <row r="157" spans="1:54" ht="27" hidden="1" customHeight="1" x14ac:dyDescent="0.25">
      <c r="A157" s="61" t="s">
        <v>267</v>
      </c>
      <c r="B157" s="61" t="s">
        <v>268</v>
      </c>
      <c r="C157" s="35">
        <v>4301031202</v>
      </c>
      <c r="D157" s="437">
        <v>4680115881679</v>
      </c>
      <c r="E157" s="437"/>
      <c r="F157" s="60">
        <v>0.35</v>
      </c>
      <c r="G157" s="36">
        <v>6</v>
      </c>
      <c r="H157" s="60">
        <v>2.1</v>
      </c>
      <c r="I157" s="60">
        <v>2.2000000000000002</v>
      </c>
      <c r="J157" s="36">
        <v>234</v>
      </c>
      <c r="K157" s="36" t="s">
        <v>83</v>
      </c>
      <c r="L157" s="37" t="s">
        <v>82</v>
      </c>
      <c r="M157" s="37"/>
      <c r="N157" s="36">
        <v>40</v>
      </c>
      <c r="O157" s="5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439"/>
      <c r="Q157" s="439"/>
      <c r="R157" s="439"/>
      <c r="S157" s="440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68"/>
      <c r="BB157" s="163" t="s">
        <v>67</v>
      </c>
    </row>
    <row r="158" spans="1:54" ht="27" hidden="1" customHeight="1" x14ac:dyDescent="0.25">
      <c r="A158" s="61" t="s">
        <v>269</v>
      </c>
      <c r="B158" s="61" t="s">
        <v>270</v>
      </c>
      <c r="C158" s="35">
        <v>4301031158</v>
      </c>
      <c r="D158" s="437">
        <v>4680115880191</v>
      </c>
      <c r="E158" s="437"/>
      <c r="F158" s="60">
        <v>0.4</v>
      </c>
      <c r="G158" s="36">
        <v>6</v>
      </c>
      <c r="H158" s="60">
        <v>2.4</v>
      </c>
      <c r="I158" s="60">
        <v>2.6</v>
      </c>
      <c r="J158" s="36">
        <v>156</v>
      </c>
      <c r="K158" s="36" t="s">
        <v>86</v>
      </c>
      <c r="L158" s="37" t="s">
        <v>82</v>
      </c>
      <c r="M158" s="37"/>
      <c r="N158" s="36">
        <v>40</v>
      </c>
      <c r="O158" s="53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439"/>
      <c r="Q158" s="439"/>
      <c r="R158" s="439"/>
      <c r="S158" s="440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8"/>
        <v>0</v>
      </c>
      <c r="Y158" s="40" t="str">
        <f>IFERROR(IF(X158=0,"",ROUNDUP(X158/H158,0)*0.00753),"")</f>
        <v/>
      </c>
      <c r="Z158" s="66" t="s">
        <v>48</v>
      </c>
      <c r="AA158" s="67" t="s">
        <v>48</v>
      </c>
      <c r="AE158" s="68"/>
      <c r="BB158" s="164" t="s">
        <v>67</v>
      </c>
    </row>
    <row r="159" spans="1:54" ht="16.5" hidden="1" customHeight="1" x14ac:dyDescent="0.25">
      <c r="A159" s="61" t="s">
        <v>271</v>
      </c>
      <c r="B159" s="61" t="s">
        <v>272</v>
      </c>
      <c r="C159" s="35">
        <v>4301031245</v>
      </c>
      <c r="D159" s="437">
        <v>4680115883963</v>
      </c>
      <c r="E159" s="437"/>
      <c r="F159" s="60">
        <v>0.28000000000000003</v>
      </c>
      <c r="G159" s="36">
        <v>6</v>
      </c>
      <c r="H159" s="60">
        <v>1.68</v>
      </c>
      <c r="I159" s="60">
        <v>1.78</v>
      </c>
      <c r="J159" s="36">
        <v>234</v>
      </c>
      <c r="K159" s="36" t="s">
        <v>83</v>
      </c>
      <c r="L159" s="37" t="s">
        <v>82</v>
      </c>
      <c r="M159" s="37"/>
      <c r="N159" s="36">
        <v>40</v>
      </c>
      <c r="O159" s="53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439"/>
      <c r="Q159" s="439"/>
      <c r="R159" s="439"/>
      <c r="S159" s="440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8"/>
        <v>0</v>
      </c>
      <c r="Y159" s="40" t="str">
        <f>IFERROR(IF(X159=0,"",ROUNDUP(X159/H159,0)*0.00502),"")</f>
        <v/>
      </c>
      <c r="Z159" s="66" t="s">
        <v>48</v>
      </c>
      <c r="AA159" s="67" t="s">
        <v>48</v>
      </c>
      <c r="AE159" s="68"/>
      <c r="BB159" s="165" t="s">
        <v>67</v>
      </c>
    </row>
    <row r="160" spans="1:54" hidden="1" x14ac:dyDescent="0.2">
      <c r="A160" s="445"/>
      <c r="B160" s="445"/>
      <c r="C160" s="445"/>
      <c r="D160" s="445"/>
      <c r="E160" s="445"/>
      <c r="F160" s="445"/>
      <c r="G160" s="445"/>
      <c r="H160" s="445"/>
      <c r="I160" s="445"/>
      <c r="J160" s="445"/>
      <c r="K160" s="445"/>
      <c r="L160" s="445"/>
      <c r="M160" s="445"/>
      <c r="N160" s="446"/>
      <c r="O160" s="442" t="s">
        <v>43</v>
      </c>
      <c r="P160" s="443"/>
      <c r="Q160" s="443"/>
      <c r="R160" s="443"/>
      <c r="S160" s="443"/>
      <c r="T160" s="443"/>
      <c r="U160" s="444"/>
      <c r="V160" s="41" t="s">
        <v>42</v>
      </c>
      <c r="W160" s="42">
        <f>IFERROR(W151/H151,"0")+IFERROR(W152/H152,"0")+IFERROR(W153/H153,"0")+IFERROR(W154/H154,"0")+IFERROR(W155/H155,"0")+IFERROR(W156/H156,"0")+IFERROR(W157/H157,"0")+IFERROR(W158/H158,"0")+IFERROR(W159/H159,"0")</f>
        <v>0</v>
      </c>
      <c r="X160" s="42">
        <f>IFERROR(X151/H151,"0")+IFERROR(X152/H152,"0")+IFERROR(X153/H153,"0")+IFERROR(X154/H154,"0")+IFERROR(X155/H155,"0")+IFERROR(X156/H156,"0")+IFERROR(X157/H157,"0")+IFERROR(X158/H158,"0")+IFERROR(X159/H159,"0")</f>
        <v>0</v>
      </c>
      <c r="Y160" s="4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5"/>
      <c r="AA160" s="65"/>
    </row>
    <row r="161" spans="1:54" hidden="1" x14ac:dyDescent="0.2">
      <c r="A161" s="445"/>
      <c r="B161" s="445"/>
      <c r="C161" s="445"/>
      <c r="D161" s="445"/>
      <c r="E161" s="445"/>
      <c r="F161" s="445"/>
      <c r="G161" s="445"/>
      <c r="H161" s="445"/>
      <c r="I161" s="445"/>
      <c r="J161" s="445"/>
      <c r="K161" s="445"/>
      <c r="L161" s="445"/>
      <c r="M161" s="445"/>
      <c r="N161" s="446"/>
      <c r="O161" s="442" t="s">
        <v>43</v>
      </c>
      <c r="P161" s="443"/>
      <c r="Q161" s="443"/>
      <c r="R161" s="443"/>
      <c r="S161" s="443"/>
      <c r="T161" s="443"/>
      <c r="U161" s="444"/>
      <c r="V161" s="41" t="s">
        <v>0</v>
      </c>
      <c r="W161" s="42">
        <f>IFERROR(SUM(W151:W159),"0")</f>
        <v>0</v>
      </c>
      <c r="X161" s="42">
        <f>IFERROR(SUM(X151:X159),"0")</f>
        <v>0</v>
      </c>
      <c r="Y161" s="41"/>
      <c r="Z161" s="65"/>
      <c r="AA161" s="65"/>
    </row>
    <row r="162" spans="1:54" ht="16.5" hidden="1" customHeight="1" x14ac:dyDescent="0.25">
      <c r="A162" s="435" t="s">
        <v>273</v>
      </c>
      <c r="B162" s="435"/>
      <c r="C162" s="435"/>
      <c r="D162" s="435"/>
      <c r="E162" s="435"/>
      <c r="F162" s="435"/>
      <c r="G162" s="435"/>
      <c r="H162" s="435"/>
      <c r="I162" s="435"/>
      <c r="J162" s="435"/>
      <c r="K162" s="435"/>
      <c r="L162" s="435"/>
      <c r="M162" s="435"/>
      <c r="N162" s="435"/>
      <c r="O162" s="435"/>
      <c r="P162" s="435"/>
      <c r="Q162" s="435"/>
      <c r="R162" s="435"/>
      <c r="S162" s="435"/>
      <c r="T162" s="435"/>
      <c r="U162" s="435"/>
      <c r="V162" s="435"/>
      <c r="W162" s="435"/>
      <c r="X162" s="435"/>
      <c r="Y162" s="435"/>
      <c r="Z162" s="63"/>
      <c r="AA162" s="63"/>
    </row>
    <row r="163" spans="1:54" ht="14.25" hidden="1" customHeight="1" x14ac:dyDescent="0.25">
      <c r="A163" s="436" t="s">
        <v>123</v>
      </c>
      <c r="B163" s="436"/>
      <c r="C163" s="436"/>
      <c r="D163" s="436"/>
      <c r="E163" s="436"/>
      <c r="F163" s="436"/>
      <c r="G163" s="436"/>
      <c r="H163" s="436"/>
      <c r="I163" s="436"/>
      <c r="J163" s="436"/>
      <c r="K163" s="436"/>
      <c r="L163" s="436"/>
      <c r="M163" s="436"/>
      <c r="N163" s="436"/>
      <c r="O163" s="436"/>
      <c r="P163" s="436"/>
      <c r="Q163" s="436"/>
      <c r="R163" s="436"/>
      <c r="S163" s="436"/>
      <c r="T163" s="436"/>
      <c r="U163" s="436"/>
      <c r="V163" s="436"/>
      <c r="W163" s="436"/>
      <c r="X163" s="436"/>
      <c r="Y163" s="436"/>
      <c r="Z163" s="64"/>
      <c r="AA163" s="64"/>
    </row>
    <row r="164" spans="1:54" ht="16.5" hidden="1" customHeight="1" x14ac:dyDescent="0.25">
      <c r="A164" s="61" t="s">
        <v>274</v>
      </c>
      <c r="B164" s="61" t="s">
        <v>275</v>
      </c>
      <c r="C164" s="35">
        <v>4301011450</v>
      </c>
      <c r="D164" s="437">
        <v>4680115881402</v>
      </c>
      <c r="E164" s="437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119</v>
      </c>
      <c r="L164" s="37" t="s">
        <v>118</v>
      </c>
      <c r="M164" s="37"/>
      <c r="N164" s="36">
        <v>55</v>
      </c>
      <c r="O164" s="5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439"/>
      <c r="Q164" s="439"/>
      <c r="R164" s="439"/>
      <c r="S164" s="440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IFERROR(IF(X164=0,"",ROUNDUP(X164/H164,0)*0.02175),"")</f>
        <v/>
      </c>
      <c r="Z164" s="66" t="s">
        <v>48</v>
      </c>
      <c r="AA164" s="67" t="s">
        <v>48</v>
      </c>
      <c r="AE164" s="68"/>
      <c r="BB164" s="166" t="s">
        <v>67</v>
      </c>
    </row>
    <row r="165" spans="1:54" ht="27" hidden="1" customHeight="1" x14ac:dyDescent="0.25">
      <c r="A165" s="61" t="s">
        <v>276</v>
      </c>
      <c r="B165" s="61" t="s">
        <v>277</v>
      </c>
      <c r="C165" s="35">
        <v>4301011454</v>
      </c>
      <c r="D165" s="437">
        <v>4680115881396</v>
      </c>
      <c r="E165" s="437"/>
      <c r="F165" s="60">
        <v>0.45</v>
      </c>
      <c r="G165" s="36">
        <v>6</v>
      </c>
      <c r="H165" s="60">
        <v>2.7</v>
      </c>
      <c r="I165" s="60">
        <v>2.9</v>
      </c>
      <c r="J165" s="36">
        <v>156</v>
      </c>
      <c r="K165" s="36" t="s">
        <v>86</v>
      </c>
      <c r="L165" s="37" t="s">
        <v>82</v>
      </c>
      <c r="M165" s="37"/>
      <c r="N165" s="36">
        <v>55</v>
      </c>
      <c r="O165" s="5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439"/>
      <c r="Q165" s="439"/>
      <c r="R165" s="439"/>
      <c r="S165" s="440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IFERROR(IF(X165=0,"",ROUNDUP(X165/H165,0)*0.00753),"")</f>
        <v/>
      </c>
      <c r="Z165" s="66" t="s">
        <v>48</v>
      </c>
      <c r="AA165" s="67" t="s">
        <v>48</v>
      </c>
      <c r="AE165" s="68"/>
      <c r="BB165" s="167" t="s">
        <v>67</v>
      </c>
    </row>
    <row r="166" spans="1:54" hidden="1" x14ac:dyDescent="0.2">
      <c r="A166" s="445"/>
      <c r="B166" s="445"/>
      <c r="C166" s="445"/>
      <c r="D166" s="445"/>
      <c r="E166" s="445"/>
      <c r="F166" s="445"/>
      <c r="G166" s="445"/>
      <c r="H166" s="445"/>
      <c r="I166" s="445"/>
      <c r="J166" s="445"/>
      <c r="K166" s="445"/>
      <c r="L166" s="445"/>
      <c r="M166" s="445"/>
      <c r="N166" s="446"/>
      <c r="O166" s="442" t="s">
        <v>43</v>
      </c>
      <c r="P166" s="443"/>
      <c r="Q166" s="443"/>
      <c r="R166" s="443"/>
      <c r="S166" s="443"/>
      <c r="T166" s="443"/>
      <c r="U166" s="444"/>
      <c r="V166" s="41" t="s">
        <v>42</v>
      </c>
      <c r="W166" s="42">
        <f>IFERROR(W164/H164,"0")+IFERROR(W165/H165,"0")</f>
        <v>0</v>
      </c>
      <c r="X166" s="42">
        <f>IFERROR(X164/H164,"0")+IFERROR(X165/H165,"0")</f>
        <v>0</v>
      </c>
      <c r="Y166" s="42">
        <f>IFERROR(IF(Y164="",0,Y164),"0")+IFERROR(IF(Y165="",0,Y165),"0")</f>
        <v>0</v>
      </c>
      <c r="Z166" s="65"/>
      <c r="AA166" s="65"/>
    </row>
    <row r="167" spans="1:54" hidden="1" x14ac:dyDescent="0.2">
      <c r="A167" s="445"/>
      <c r="B167" s="445"/>
      <c r="C167" s="445"/>
      <c r="D167" s="445"/>
      <c r="E167" s="445"/>
      <c r="F167" s="445"/>
      <c r="G167" s="445"/>
      <c r="H167" s="445"/>
      <c r="I167" s="445"/>
      <c r="J167" s="445"/>
      <c r="K167" s="445"/>
      <c r="L167" s="445"/>
      <c r="M167" s="445"/>
      <c r="N167" s="446"/>
      <c r="O167" s="442" t="s">
        <v>43</v>
      </c>
      <c r="P167" s="443"/>
      <c r="Q167" s="443"/>
      <c r="R167" s="443"/>
      <c r="S167" s="443"/>
      <c r="T167" s="443"/>
      <c r="U167" s="444"/>
      <c r="V167" s="41" t="s">
        <v>0</v>
      </c>
      <c r="W167" s="42">
        <f>IFERROR(SUM(W164:W165),"0")</f>
        <v>0</v>
      </c>
      <c r="X167" s="42">
        <f>IFERROR(SUM(X164:X165),"0")</f>
        <v>0</v>
      </c>
      <c r="Y167" s="41"/>
      <c r="Z167" s="65"/>
      <c r="AA167" s="65"/>
    </row>
    <row r="168" spans="1:54" ht="14.25" hidden="1" customHeight="1" x14ac:dyDescent="0.25">
      <c r="A168" s="436" t="s">
        <v>115</v>
      </c>
      <c r="B168" s="436"/>
      <c r="C168" s="436"/>
      <c r="D168" s="436"/>
      <c r="E168" s="436"/>
      <c r="F168" s="436"/>
      <c r="G168" s="436"/>
      <c r="H168" s="436"/>
      <c r="I168" s="436"/>
      <c r="J168" s="436"/>
      <c r="K168" s="436"/>
      <c r="L168" s="436"/>
      <c r="M168" s="436"/>
      <c r="N168" s="436"/>
      <c r="O168" s="436"/>
      <c r="P168" s="436"/>
      <c r="Q168" s="436"/>
      <c r="R168" s="436"/>
      <c r="S168" s="436"/>
      <c r="T168" s="436"/>
      <c r="U168" s="436"/>
      <c r="V168" s="436"/>
      <c r="W168" s="436"/>
      <c r="X168" s="436"/>
      <c r="Y168" s="436"/>
      <c r="Z168" s="64"/>
      <c r="AA168" s="64"/>
    </row>
    <row r="169" spans="1:54" ht="16.5" hidden="1" customHeight="1" x14ac:dyDescent="0.25">
      <c r="A169" s="61" t="s">
        <v>278</v>
      </c>
      <c r="B169" s="61" t="s">
        <v>279</v>
      </c>
      <c r="C169" s="35">
        <v>4301020262</v>
      </c>
      <c r="D169" s="437">
        <v>4680115882935</v>
      </c>
      <c r="E169" s="437"/>
      <c r="F169" s="60">
        <v>1.35</v>
      </c>
      <c r="G169" s="36">
        <v>8</v>
      </c>
      <c r="H169" s="60">
        <v>10.8</v>
      </c>
      <c r="I169" s="60">
        <v>11.28</v>
      </c>
      <c r="J169" s="36">
        <v>56</v>
      </c>
      <c r="K169" s="36" t="s">
        <v>119</v>
      </c>
      <c r="L169" s="37" t="s">
        <v>138</v>
      </c>
      <c r="M169" s="37"/>
      <c r="N169" s="36">
        <v>50</v>
      </c>
      <c r="O169" s="5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439"/>
      <c r="Q169" s="439"/>
      <c r="R169" s="439"/>
      <c r="S169" s="440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IFERROR(IF(X169=0,"",ROUNDUP(X169/H169,0)*0.02175),"")</f>
        <v/>
      </c>
      <c r="Z169" s="66" t="s">
        <v>48</v>
      </c>
      <c r="AA169" s="67" t="s">
        <v>48</v>
      </c>
      <c r="AE169" s="68"/>
      <c r="BB169" s="168" t="s">
        <v>67</v>
      </c>
    </row>
    <row r="170" spans="1:54" ht="16.5" hidden="1" customHeight="1" x14ac:dyDescent="0.25">
      <c r="A170" s="61" t="s">
        <v>280</v>
      </c>
      <c r="B170" s="61" t="s">
        <v>281</v>
      </c>
      <c r="C170" s="35">
        <v>4301020220</v>
      </c>
      <c r="D170" s="437">
        <v>4680115880764</v>
      </c>
      <c r="E170" s="437"/>
      <c r="F170" s="60">
        <v>0.35</v>
      </c>
      <c r="G170" s="36">
        <v>6</v>
      </c>
      <c r="H170" s="60">
        <v>2.1</v>
      </c>
      <c r="I170" s="60">
        <v>2.2999999999999998</v>
      </c>
      <c r="J170" s="36">
        <v>156</v>
      </c>
      <c r="K170" s="36" t="s">
        <v>86</v>
      </c>
      <c r="L170" s="37" t="s">
        <v>118</v>
      </c>
      <c r="M170" s="37"/>
      <c r="N170" s="36">
        <v>50</v>
      </c>
      <c r="O170" s="53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439"/>
      <c r="Q170" s="439"/>
      <c r="R170" s="439"/>
      <c r="S170" s="440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IFERROR(IF(X170=0,"",ROUNDUP(X170/H170,0)*0.00753),"")</f>
        <v/>
      </c>
      <c r="Z170" s="66" t="s">
        <v>48</v>
      </c>
      <c r="AA170" s="67" t="s">
        <v>48</v>
      </c>
      <c r="AE170" s="68"/>
      <c r="BB170" s="169" t="s">
        <v>67</v>
      </c>
    </row>
    <row r="171" spans="1:54" hidden="1" x14ac:dyDescent="0.2">
      <c r="A171" s="445"/>
      <c r="B171" s="445"/>
      <c r="C171" s="445"/>
      <c r="D171" s="445"/>
      <c r="E171" s="445"/>
      <c r="F171" s="445"/>
      <c r="G171" s="445"/>
      <c r="H171" s="445"/>
      <c r="I171" s="445"/>
      <c r="J171" s="445"/>
      <c r="K171" s="445"/>
      <c r="L171" s="445"/>
      <c r="M171" s="445"/>
      <c r="N171" s="446"/>
      <c r="O171" s="442" t="s">
        <v>43</v>
      </c>
      <c r="P171" s="443"/>
      <c r="Q171" s="443"/>
      <c r="R171" s="443"/>
      <c r="S171" s="443"/>
      <c r="T171" s="443"/>
      <c r="U171" s="444"/>
      <c r="V171" s="41" t="s">
        <v>42</v>
      </c>
      <c r="W171" s="42">
        <f>IFERROR(W169/H169,"0")+IFERROR(W170/H170,"0")</f>
        <v>0</v>
      </c>
      <c r="X171" s="42">
        <f>IFERROR(X169/H169,"0")+IFERROR(X170/H170,"0")</f>
        <v>0</v>
      </c>
      <c r="Y171" s="42">
        <f>IFERROR(IF(Y169="",0,Y169),"0")+IFERROR(IF(Y170="",0,Y170),"0")</f>
        <v>0</v>
      </c>
      <c r="Z171" s="65"/>
      <c r="AA171" s="65"/>
    </row>
    <row r="172" spans="1:54" hidden="1" x14ac:dyDescent="0.2">
      <c r="A172" s="445"/>
      <c r="B172" s="445"/>
      <c r="C172" s="445"/>
      <c r="D172" s="445"/>
      <c r="E172" s="445"/>
      <c r="F172" s="445"/>
      <c r="G172" s="445"/>
      <c r="H172" s="445"/>
      <c r="I172" s="445"/>
      <c r="J172" s="445"/>
      <c r="K172" s="445"/>
      <c r="L172" s="445"/>
      <c r="M172" s="445"/>
      <c r="N172" s="446"/>
      <c r="O172" s="442" t="s">
        <v>43</v>
      </c>
      <c r="P172" s="443"/>
      <c r="Q172" s="443"/>
      <c r="R172" s="443"/>
      <c r="S172" s="443"/>
      <c r="T172" s="443"/>
      <c r="U172" s="444"/>
      <c r="V172" s="41" t="s">
        <v>0</v>
      </c>
      <c r="W172" s="42">
        <f>IFERROR(SUM(W169:W170),"0")</f>
        <v>0</v>
      </c>
      <c r="X172" s="42">
        <f>IFERROR(SUM(X169:X170),"0")</f>
        <v>0</v>
      </c>
      <c r="Y172" s="41"/>
      <c r="Z172" s="65"/>
      <c r="AA172" s="65"/>
    </row>
    <row r="173" spans="1:54" ht="14.25" hidden="1" customHeight="1" x14ac:dyDescent="0.25">
      <c r="A173" s="436" t="s">
        <v>77</v>
      </c>
      <c r="B173" s="436"/>
      <c r="C173" s="436"/>
      <c r="D173" s="436"/>
      <c r="E173" s="436"/>
      <c r="F173" s="436"/>
      <c r="G173" s="436"/>
      <c r="H173" s="436"/>
      <c r="I173" s="436"/>
      <c r="J173" s="436"/>
      <c r="K173" s="436"/>
      <c r="L173" s="436"/>
      <c r="M173" s="436"/>
      <c r="N173" s="436"/>
      <c r="O173" s="436"/>
      <c r="P173" s="436"/>
      <c r="Q173" s="436"/>
      <c r="R173" s="436"/>
      <c r="S173" s="436"/>
      <c r="T173" s="436"/>
      <c r="U173" s="436"/>
      <c r="V173" s="436"/>
      <c r="W173" s="436"/>
      <c r="X173" s="436"/>
      <c r="Y173" s="436"/>
      <c r="Z173" s="64"/>
      <c r="AA173" s="64"/>
    </row>
    <row r="174" spans="1:54" ht="27" hidden="1" customHeight="1" x14ac:dyDescent="0.25">
      <c r="A174" s="61" t="s">
        <v>282</v>
      </c>
      <c r="B174" s="61" t="s">
        <v>283</v>
      </c>
      <c r="C174" s="35">
        <v>4301031224</v>
      </c>
      <c r="D174" s="437">
        <v>4680115882683</v>
      </c>
      <c r="E174" s="437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86</v>
      </c>
      <c r="L174" s="37" t="s">
        <v>82</v>
      </c>
      <c r="M174" s="37"/>
      <c r="N174" s="36">
        <v>40</v>
      </c>
      <c r="O174" s="5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39"/>
      <c r="Q174" s="439"/>
      <c r="R174" s="439"/>
      <c r="S174" s="440"/>
      <c r="T174" s="38" t="s">
        <v>48</v>
      </c>
      <c r="U174" s="38" t="s">
        <v>48</v>
      </c>
      <c r="V174" s="39" t="s">
        <v>0</v>
      </c>
      <c r="W174" s="57">
        <v>0</v>
      </c>
      <c r="X174" s="54">
        <f>IFERROR(IF(W174="",0,CEILING((W174/$H174),1)*$H174),"")</f>
        <v>0</v>
      </c>
      <c r="Y174" s="40" t="str">
        <f>IFERROR(IF(X174=0,"",ROUNDUP(X174/H174,0)*0.00937),"")</f>
        <v/>
      </c>
      <c r="Z174" s="66" t="s">
        <v>48</v>
      </c>
      <c r="AA174" s="67" t="s">
        <v>48</v>
      </c>
      <c r="AE174" s="68"/>
      <c r="BB174" s="170" t="s">
        <v>67</v>
      </c>
    </row>
    <row r="175" spans="1:54" ht="27" hidden="1" customHeight="1" x14ac:dyDescent="0.25">
      <c r="A175" s="61" t="s">
        <v>284</v>
      </c>
      <c r="B175" s="61" t="s">
        <v>285</v>
      </c>
      <c r="C175" s="35">
        <v>4301031230</v>
      </c>
      <c r="D175" s="437">
        <v>4680115882690</v>
      </c>
      <c r="E175" s="437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86</v>
      </c>
      <c r="L175" s="37" t="s">
        <v>82</v>
      </c>
      <c r="M175" s="37"/>
      <c r="N175" s="36">
        <v>40</v>
      </c>
      <c r="O175" s="5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39"/>
      <c r="Q175" s="439"/>
      <c r="R175" s="439"/>
      <c r="S175" s="440"/>
      <c r="T175" s="38" t="s">
        <v>48</v>
      </c>
      <c r="U175" s="38" t="s">
        <v>48</v>
      </c>
      <c r="V175" s="39" t="s">
        <v>0</v>
      </c>
      <c r="W175" s="57">
        <v>0</v>
      </c>
      <c r="X175" s="54">
        <f>IFERROR(IF(W175="",0,CEILING((W175/$H175),1)*$H175),"")</f>
        <v>0</v>
      </c>
      <c r="Y175" s="40" t="str">
        <f>IFERROR(IF(X175=0,"",ROUNDUP(X175/H175,0)*0.00937),"")</f>
        <v/>
      </c>
      <c r="Z175" s="66" t="s">
        <v>48</v>
      </c>
      <c r="AA175" s="67" t="s">
        <v>48</v>
      </c>
      <c r="AE175" s="68"/>
      <c r="BB175" s="171" t="s">
        <v>67</v>
      </c>
    </row>
    <row r="176" spans="1:54" ht="27" hidden="1" customHeight="1" x14ac:dyDescent="0.25">
      <c r="A176" s="61" t="s">
        <v>286</v>
      </c>
      <c r="B176" s="61" t="s">
        <v>287</v>
      </c>
      <c r="C176" s="35">
        <v>4301031220</v>
      </c>
      <c r="D176" s="437">
        <v>4680115882669</v>
      </c>
      <c r="E176" s="437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86</v>
      </c>
      <c r="L176" s="37" t="s">
        <v>82</v>
      </c>
      <c r="M176" s="37"/>
      <c r="N176" s="36">
        <v>40</v>
      </c>
      <c r="O176" s="5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39"/>
      <c r="Q176" s="439"/>
      <c r="R176" s="439"/>
      <c r="S176" s="440"/>
      <c r="T176" s="38" t="s">
        <v>48</v>
      </c>
      <c r="U176" s="38" t="s">
        <v>48</v>
      </c>
      <c r="V176" s="39" t="s">
        <v>0</v>
      </c>
      <c r="W176" s="57">
        <v>0</v>
      </c>
      <c r="X176" s="54">
        <f>IFERROR(IF(W176="",0,CEILING((W176/$H176),1)*$H176),"")</f>
        <v>0</v>
      </c>
      <c r="Y176" s="40" t="str">
        <f>IFERROR(IF(X176=0,"",ROUNDUP(X176/H176,0)*0.00937),"")</f>
        <v/>
      </c>
      <c r="Z176" s="66" t="s">
        <v>48</v>
      </c>
      <c r="AA176" s="67" t="s">
        <v>48</v>
      </c>
      <c r="AE176" s="68"/>
      <c r="BB176" s="172" t="s">
        <v>67</v>
      </c>
    </row>
    <row r="177" spans="1:54" ht="27" hidden="1" customHeight="1" x14ac:dyDescent="0.25">
      <c r="A177" s="61" t="s">
        <v>288</v>
      </c>
      <c r="B177" s="61" t="s">
        <v>289</v>
      </c>
      <c r="C177" s="35">
        <v>4301031221</v>
      </c>
      <c r="D177" s="437">
        <v>4680115882676</v>
      </c>
      <c r="E177" s="437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86</v>
      </c>
      <c r="L177" s="37" t="s">
        <v>82</v>
      </c>
      <c r="M177" s="37"/>
      <c r="N177" s="36">
        <v>40</v>
      </c>
      <c r="O177" s="5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39"/>
      <c r="Q177" s="439"/>
      <c r="R177" s="439"/>
      <c r="S177" s="440"/>
      <c r="T177" s="38" t="s">
        <v>48</v>
      </c>
      <c r="U177" s="38" t="s">
        <v>48</v>
      </c>
      <c r="V177" s="39" t="s">
        <v>0</v>
      </c>
      <c r="W177" s="57">
        <v>0</v>
      </c>
      <c r="X177" s="54">
        <f>IFERROR(IF(W177="",0,CEILING((W177/$H177),1)*$H177),"")</f>
        <v>0</v>
      </c>
      <c r="Y177" s="40" t="str">
        <f>IFERROR(IF(X177=0,"",ROUNDUP(X177/H177,0)*0.00937),"")</f>
        <v/>
      </c>
      <c r="Z177" s="66" t="s">
        <v>48</v>
      </c>
      <c r="AA177" s="67" t="s">
        <v>48</v>
      </c>
      <c r="AE177" s="68"/>
      <c r="BB177" s="173" t="s">
        <v>67</v>
      </c>
    </row>
    <row r="178" spans="1:54" hidden="1" x14ac:dyDescent="0.2">
      <c r="A178" s="445"/>
      <c r="B178" s="445"/>
      <c r="C178" s="445"/>
      <c r="D178" s="445"/>
      <c r="E178" s="445"/>
      <c r="F178" s="445"/>
      <c r="G178" s="445"/>
      <c r="H178" s="445"/>
      <c r="I178" s="445"/>
      <c r="J178" s="445"/>
      <c r="K178" s="445"/>
      <c r="L178" s="445"/>
      <c r="M178" s="445"/>
      <c r="N178" s="446"/>
      <c r="O178" s="442" t="s">
        <v>43</v>
      </c>
      <c r="P178" s="443"/>
      <c r="Q178" s="443"/>
      <c r="R178" s="443"/>
      <c r="S178" s="443"/>
      <c r="T178" s="443"/>
      <c r="U178" s="444"/>
      <c r="V178" s="41" t="s">
        <v>42</v>
      </c>
      <c r="W178" s="42">
        <f>IFERROR(W174/H174,"0")+IFERROR(W175/H175,"0")+IFERROR(W176/H176,"0")+IFERROR(W177/H177,"0")</f>
        <v>0</v>
      </c>
      <c r="X178" s="42">
        <f>IFERROR(X174/H174,"0")+IFERROR(X175/H175,"0")+IFERROR(X176/H176,"0")+IFERROR(X177/H177,"0")</f>
        <v>0</v>
      </c>
      <c r="Y178" s="42">
        <f>IFERROR(IF(Y174="",0,Y174),"0")+IFERROR(IF(Y175="",0,Y175),"0")+IFERROR(IF(Y176="",0,Y176),"0")+IFERROR(IF(Y177="",0,Y177),"0")</f>
        <v>0</v>
      </c>
      <c r="Z178" s="65"/>
      <c r="AA178" s="65"/>
    </row>
    <row r="179" spans="1:54" hidden="1" x14ac:dyDescent="0.2">
      <c r="A179" s="445"/>
      <c r="B179" s="445"/>
      <c r="C179" s="445"/>
      <c r="D179" s="445"/>
      <c r="E179" s="445"/>
      <c r="F179" s="445"/>
      <c r="G179" s="445"/>
      <c r="H179" s="445"/>
      <c r="I179" s="445"/>
      <c r="J179" s="445"/>
      <c r="K179" s="445"/>
      <c r="L179" s="445"/>
      <c r="M179" s="445"/>
      <c r="N179" s="446"/>
      <c r="O179" s="442" t="s">
        <v>43</v>
      </c>
      <c r="P179" s="443"/>
      <c r="Q179" s="443"/>
      <c r="R179" s="443"/>
      <c r="S179" s="443"/>
      <c r="T179" s="443"/>
      <c r="U179" s="444"/>
      <c r="V179" s="41" t="s">
        <v>0</v>
      </c>
      <c r="W179" s="42">
        <f>IFERROR(SUM(W174:W177),"0")</f>
        <v>0</v>
      </c>
      <c r="X179" s="42">
        <f>IFERROR(SUM(X174:X177),"0")</f>
        <v>0</v>
      </c>
      <c r="Y179" s="41"/>
      <c r="Z179" s="65"/>
      <c r="AA179" s="65"/>
    </row>
    <row r="180" spans="1:54" ht="14.25" hidden="1" customHeight="1" x14ac:dyDescent="0.25">
      <c r="A180" s="436" t="s">
        <v>87</v>
      </c>
      <c r="B180" s="436"/>
      <c r="C180" s="436"/>
      <c r="D180" s="436"/>
      <c r="E180" s="436"/>
      <c r="F180" s="436"/>
      <c r="G180" s="436"/>
      <c r="H180" s="436"/>
      <c r="I180" s="436"/>
      <c r="J180" s="436"/>
      <c r="K180" s="436"/>
      <c r="L180" s="436"/>
      <c r="M180" s="436"/>
      <c r="N180" s="436"/>
      <c r="O180" s="436"/>
      <c r="P180" s="436"/>
      <c r="Q180" s="436"/>
      <c r="R180" s="436"/>
      <c r="S180" s="436"/>
      <c r="T180" s="436"/>
      <c r="U180" s="436"/>
      <c r="V180" s="436"/>
      <c r="W180" s="436"/>
      <c r="X180" s="436"/>
      <c r="Y180" s="436"/>
      <c r="Z180" s="64"/>
      <c r="AA180" s="64"/>
    </row>
    <row r="181" spans="1:54" ht="27" hidden="1" customHeight="1" x14ac:dyDescent="0.25">
      <c r="A181" s="61" t="s">
        <v>290</v>
      </c>
      <c r="B181" s="61" t="s">
        <v>291</v>
      </c>
      <c r="C181" s="35">
        <v>4301051409</v>
      </c>
      <c r="D181" s="437">
        <v>4680115881556</v>
      </c>
      <c r="E181" s="437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119</v>
      </c>
      <c r="L181" s="37" t="s">
        <v>138</v>
      </c>
      <c r="M181" s="37"/>
      <c r="N181" s="36">
        <v>45</v>
      </c>
      <c r="O181" s="54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439"/>
      <c r="Q181" s="439"/>
      <c r="R181" s="439"/>
      <c r="S181" s="440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ref="X181:X197" si="9">IFERROR(IF(W181="",0,CEILING((W181/$H181),1)*$H181),"")</f>
        <v>0</v>
      </c>
      <c r="Y181" s="40" t="str">
        <f>IFERROR(IF(X181=0,"",ROUNDUP(X181/H181,0)*0.01196),"")</f>
        <v/>
      </c>
      <c r="Z181" s="66" t="s">
        <v>48</v>
      </c>
      <c r="AA181" s="67" t="s">
        <v>48</v>
      </c>
      <c r="AE181" s="68"/>
      <c r="BB181" s="174" t="s">
        <v>67</v>
      </c>
    </row>
    <row r="182" spans="1:54" ht="27" hidden="1" customHeight="1" x14ac:dyDescent="0.25">
      <c r="A182" s="61" t="s">
        <v>292</v>
      </c>
      <c r="B182" s="61" t="s">
        <v>293</v>
      </c>
      <c r="C182" s="35">
        <v>4301051408</v>
      </c>
      <c r="D182" s="437">
        <v>4680115881594</v>
      </c>
      <c r="E182" s="437"/>
      <c r="F182" s="60">
        <v>1.35</v>
      </c>
      <c r="G182" s="36">
        <v>6</v>
      </c>
      <c r="H182" s="60">
        <v>8.1</v>
      </c>
      <c r="I182" s="60">
        <v>8.6639999999999997</v>
      </c>
      <c r="J182" s="36">
        <v>56</v>
      </c>
      <c r="K182" s="36" t="s">
        <v>119</v>
      </c>
      <c r="L182" s="37" t="s">
        <v>138</v>
      </c>
      <c r="M182" s="37"/>
      <c r="N182" s="36">
        <v>40</v>
      </c>
      <c r="O182" s="5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439"/>
      <c r="Q182" s="439"/>
      <c r="R182" s="439"/>
      <c r="S182" s="440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9"/>
        <v>0</v>
      </c>
      <c r="Y182" s="40" t="str">
        <f>IFERROR(IF(X182=0,"",ROUNDUP(X182/H182,0)*0.02175),"")</f>
        <v/>
      </c>
      <c r="Z182" s="66" t="s">
        <v>48</v>
      </c>
      <c r="AA182" s="67" t="s">
        <v>48</v>
      </c>
      <c r="AE182" s="68"/>
      <c r="BB182" s="175" t="s">
        <v>67</v>
      </c>
    </row>
    <row r="183" spans="1:54" ht="27" hidden="1" customHeight="1" x14ac:dyDescent="0.25">
      <c r="A183" s="61" t="s">
        <v>294</v>
      </c>
      <c r="B183" s="61" t="s">
        <v>295</v>
      </c>
      <c r="C183" s="35">
        <v>4301051505</v>
      </c>
      <c r="D183" s="437">
        <v>4680115881587</v>
      </c>
      <c r="E183" s="437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119</v>
      </c>
      <c r="L183" s="37" t="s">
        <v>82</v>
      </c>
      <c r="M183" s="37"/>
      <c r="N183" s="36">
        <v>40</v>
      </c>
      <c r="O183" s="54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439"/>
      <c r="Q183" s="439"/>
      <c r="R183" s="439"/>
      <c r="S183" s="440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9"/>
        <v>0</v>
      </c>
      <c r="Y183" s="40" t="str">
        <f>IFERROR(IF(X183=0,"",ROUNDUP(X183/H183,0)*0.01196),"")</f>
        <v/>
      </c>
      <c r="Z183" s="66" t="s">
        <v>48</v>
      </c>
      <c r="AA183" s="67" t="s">
        <v>48</v>
      </c>
      <c r="AE183" s="68"/>
      <c r="BB183" s="176" t="s">
        <v>67</v>
      </c>
    </row>
    <row r="184" spans="1:54" ht="16.5" hidden="1" customHeight="1" x14ac:dyDescent="0.25">
      <c r="A184" s="61" t="s">
        <v>296</v>
      </c>
      <c r="B184" s="61" t="s">
        <v>297</v>
      </c>
      <c r="C184" s="35">
        <v>4301051380</v>
      </c>
      <c r="D184" s="437">
        <v>4680115880962</v>
      </c>
      <c r="E184" s="437"/>
      <c r="F184" s="60">
        <v>1.3</v>
      </c>
      <c r="G184" s="36">
        <v>6</v>
      </c>
      <c r="H184" s="60">
        <v>7.8</v>
      </c>
      <c r="I184" s="60">
        <v>8.3640000000000008</v>
      </c>
      <c r="J184" s="36">
        <v>56</v>
      </c>
      <c r="K184" s="36" t="s">
        <v>119</v>
      </c>
      <c r="L184" s="37" t="s">
        <v>82</v>
      </c>
      <c r="M184" s="37"/>
      <c r="N184" s="36">
        <v>40</v>
      </c>
      <c r="O184" s="54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439"/>
      <c r="Q184" s="439"/>
      <c r="R184" s="439"/>
      <c r="S184" s="440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9"/>
        <v>0</v>
      </c>
      <c r="Y184" s="40" t="str">
        <f>IFERROR(IF(X184=0,"",ROUNDUP(X184/H184,0)*0.02175),"")</f>
        <v/>
      </c>
      <c r="Z184" s="66" t="s">
        <v>48</v>
      </c>
      <c r="AA184" s="67" t="s">
        <v>48</v>
      </c>
      <c r="AE184" s="68"/>
      <c r="BB184" s="177" t="s">
        <v>67</v>
      </c>
    </row>
    <row r="185" spans="1:54" ht="27" hidden="1" customHeight="1" x14ac:dyDescent="0.25">
      <c r="A185" s="61" t="s">
        <v>298</v>
      </c>
      <c r="B185" s="61" t="s">
        <v>299</v>
      </c>
      <c r="C185" s="35">
        <v>4301051411</v>
      </c>
      <c r="D185" s="437">
        <v>4680115881617</v>
      </c>
      <c r="E185" s="437"/>
      <c r="F185" s="60">
        <v>1.35</v>
      </c>
      <c r="G185" s="36">
        <v>6</v>
      </c>
      <c r="H185" s="60">
        <v>8.1</v>
      </c>
      <c r="I185" s="60">
        <v>8.6460000000000008</v>
      </c>
      <c r="J185" s="36">
        <v>56</v>
      </c>
      <c r="K185" s="36" t="s">
        <v>119</v>
      </c>
      <c r="L185" s="37" t="s">
        <v>138</v>
      </c>
      <c r="M185" s="37"/>
      <c r="N185" s="36">
        <v>40</v>
      </c>
      <c r="O185" s="5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439"/>
      <c r="Q185" s="439"/>
      <c r="R185" s="439"/>
      <c r="S185" s="440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9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68"/>
      <c r="BB185" s="178" t="s">
        <v>67</v>
      </c>
    </row>
    <row r="186" spans="1:54" ht="16.5" hidden="1" customHeight="1" x14ac:dyDescent="0.25">
      <c r="A186" s="61" t="s">
        <v>300</v>
      </c>
      <c r="B186" s="61" t="s">
        <v>301</v>
      </c>
      <c r="C186" s="35">
        <v>4301051538</v>
      </c>
      <c r="D186" s="437">
        <v>4680115880573</v>
      </c>
      <c r="E186" s="437"/>
      <c r="F186" s="60">
        <v>1.45</v>
      </c>
      <c r="G186" s="36">
        <v>6</v>
      </c>
      <c r="H186" s="60">
        <v>8.6999999999999993</v>
      </c>
      <c r="I186" s="60">
        <v>9.2639999999999993</v>
      </c>
      <c r="J186" s="36">
        <v>56</v>
      </c>
      <c r="K186" s="36" t="s">
        <v>119</v>
      </c>
      <c r="L186" s="37" t="s">
        <v>82</v>
      </c>
      <c r="M186" s="37"/>
      <c r="N186" s="36">
        <v>45</v>
      </c>
      <c r="O186" s="54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439"/>
      <c r="Q186" s="439"/>
      <c r="R186" s="439"/>
      <c r="S186" s="440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9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68"/>
      <c r="BB186" s="179" t="s">
        <v>67</v>
      </c>
    </row>
    <row r="187" spans="1:54" ht="27" hidden="1" customHeight="1" x14ac:dyDescent="0.25">
      <c r="A187" s="61" t="s">
        <v>302</v>
      </c>
      <c r="B187" s="61" t="s">
        <v>303</v>
      </c>
      <c r="C187" s="35">
        <v>4301051487</v>
      </c>
      <c r="D187" s="437">
        <v>4680115881228</v>
      </c>
      <c r="E187" s="437"/>
      <c r="F187" s="60">
        <v>0.4</v>
      </c>
      <c r="G187" s="36">
        <v>6</v>
      </c>
      <c r="H187" s="60">
        <v>2.4</v>
      </c>
      <c r="I187" s="60">
        <v>2.6720000000000002</v>
      </c>
      <c r="J187" s="36">
        <v>156</v>
      </c>
      <c r="K187" s="36" t="s">
        <v>86</v>
      </c>
      <c r="L187" s="37" t="s">
        <v>82</v>
      </c>
      <c r="M187" s="37"/>
      <c r="N187" s="36">
        <v>40</v>
      </c>
      <c r="O187" s="54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439"/>
      <c r="Q187" s="439"/>
      <c r="R187" s="439"/>
      <c r="S187" s="440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9"/>
        <v>0</v>
      </c>
      <c r="Y187" s="40" t="str">
        <f>IFERROR(IF(X187=0,"",ROUNDUP(X187/H187,0)*0.00753),"")</f>
        <v/>
      </c>
      <c r="Z187" s="66" t="s">
        <v>48</v>
      </c>
      <c r="AA187" s="67" t="s">
        <v>48</v>
      </c>
      <c r="AE187" s="68"/>
      <c r="BB187" s="180" t="s">
        <v>67</v>
      </c>
    </row>
    <row r="188" spans="1:54" ht="27" hidden="1" customHeight="1" x14ac:dyDescent="0.25">
      <c r="A188" s="61" t="s">
        <v>304</v>
      </c>
      <c r="B188" s="61" t="s">
        <v>305</v>
      </c>
      <c r="C188" s="35">
        <v>4301051506</v>
      </c>
      <c r="D188" s="437">
        <v>4680115881037</v>
      </c>
      <c r="E188" s="437"/>
      <c r="F188" s="60">
        <v>0.84</v>
      </c>
      <c r="G188" s="36">
        <v>4</v>
      </c>
      <c r="H188" s="60">
        <v>3.36</v>
      </c>
      <c r="I188" s="60">
        <v>3.6179999999999999</v>
      </c>
      <c r="J188" s="36">
        <v>120</v>
      </c>
      <c r="K188" s="36" t="s">
        <v>86</v>
      </c>
      <c r="L188" s="37" t="s">
        <v>82</v>
      </c>
      <c r="M188" s="37"/>
      <c r="N188" s="36">
        <v>40</v>
      </c>
      <c r="O188" s="54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439"/>
      <c r="Q188" s="439"/>
      <c r="R188" s="439"/>
      <c r="S188" s="440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9"/>
        <v>0</v>
      </c>
      <c r="Y188" s="40" t="str">
        <f>IFERROR(IF(X188=0,"",ROUNDUP(X188/H188,0)*0.00937),"")</f>
        <v/>
      </c>
      <c r="Z188" s="66" t="s">
        <v>48</v>
      </c>
      <c r="AA188" s="67" t="s">
        <v>48</v>
      </c>
      <c r="AE188" s="68"/>
      <c r="BB188" s="181" t="s">
        <v>67</v>
      </c>
    </row>
    <row r="189" spans="1:54" ht="27" hidden="1" customHeight="1" x14ac:dyDescent="0.25">
      <c r="A189" s="61" t="s">
        <v>306</v>
      </c>
      <c r="B189" s="61" t="s">
        <v>307</v>
      </c>
      <c r="C189" s="35">
        <v>4301051384</v>
      </c>
      <c r="D189" s="437">
        <v>4680115881211</v>
      </c>
      <c r="E189" s="437"/>
      <c r="F189" s="60">
        <v>0.4</v>
      </c>
      <c r="G189" s="36">
        <v>6</v>
      </c>
      <c r="H189" s="60">
        <v>2.4</v>
      </c>
      <c r="I189" s="60">
        <v>2.6</v>
      </c>
      <c r="J189" s="36">
        <v>156</v>
      </c>
      <c r="K189" s="36" t="s">
        <v>86</v>
      </c>
      <c r="L189" s="37" t="s">
        <v>82</v>
      </c>
      <c r="M189" s="37"/>
      <c r="N189" s="36">
        <v>45</v>
      </c>
      <c r="O189" s="54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439"/>
      <c r="Q189" s="439"/>
      <c r="R189" s="439"/>
      <c r="S189" s="440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9"/>
        <v>0</v>
      </c>
      <c r="Y189" s="40" t="str">
        <f>IFERROR(IF(X189=0,"",ROUNDUP(X189/H189,0)*0.00753),"")</f>
        <v/>
      </c>
      <c r="Z189" s="66" t="s">
        <v>48</v>
      </c>
      <c r="AA189" s="67" t="s">
        <v>48</v>
      </c>
      <c r="AE189" s="68"/>
      <c r="BB189" s="182" t="s">
        <v>67</v>
      </c>
    </row>
    <row r="190" spans="1:54" ht="27" hidden="1" customHeight="1" x14ac:dyDescent="0.25">
      <c r="A190" s="61" t="s">
        <v>308</v>
      </c>
      <c r="B190" s="61" t="s">
        <v>309</v>
      </c>
      <c r="C190" s="35">
        <v>4301051378</v>
      </c>
      <c r="D190" s="437">
        <v>4680115881020</v>
      </c>
      <c r="E190" s="437"/>
      <c r="F190" s="60">
        <v>0.84</v>
      </c>
      <c r="G190" s="36">
        <v>4</v>
      </c>
      <c r="H190" s="60">
        <v>3.36</v>
      </c>
      <c r="I190" s="60">
        <v>3.57</v>
      </c>
      <c r="J190" s="36">
        <v>120</v>
      </c>
      <c r="K190" s="36" t="s">
        <v>86</v>
      </c>
      <c r="L190" s="37" t="s">
        <v>82</v>
      </c>
      <c r="M190" s="37"/>
      <c r="N190" s="36">
        <v>45</v>
      </c>
      <c r="O190" s="5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439"/>
      <c r="Q190" s="439"/>
      <c r="R190" s="439"/>
      <c r="S190" s="440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9"/>
        <v>0</v>
      </c>
      <c r="Y190" s="40" t="str">
        <f>IFERROR(IF(X190=0,"",ROUNDUP(X190/H190,0)*0.00937),"")</f>
        <v/>
      </c>
      <c r="Z190" s="66" t="s">
        <v>48</v>
      </c>
      <c r="AA190" s="67" t="s">
        <v>48</v>
      </c>
      <c r="AE190" s="68"/>
      <c r="BB190" s="183" t="s">
        <v>67</v>
      </c>
    </row>
    <row r="191" spans="1:54" ht="27" hidden="1" customHeight="1" x14ac:dyDescent="0.25">
      <c r="A191" s="61" t="s">
        <v>310</v>
      </c>
      <c r="B191" s="61" t="s">
        <v>311</v>
      </c>
      <c r="C191" s="35">
        <v>4301051407</v>
      </c>
      <c r="D191" s="437">
        <v>4680115882195</v>
      </c>
      <c r="E191" s="437"/>
      <c r="F191" s="60">
        <v>0.4</v>
      </c>
      <c r="G191" s="36">
        <v>6</v>
      </c>
      <c r="H191" s="60">
        <v>2.4</v>
      </c>
      <c r="I191" s="60">
        <v>2.69</v>
      </c>
      <c r="J191" s="36">
        <v>156</v>
      </c>
      <c r="K191" s="36" t="s">
        <v>86</v>
      </c>
      <c r="L191" s="37" t="s">
        <v>138</v>
      </c>
      <c r="M191" s="37"/>
      <c r="N191" s="36">
        <v>40</v>
      </c>
      <c r="O191" s="5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439"/>
      <c r="Q191" s="439"/>
      <c r="R191" s="439"/>
      <c r="S191" s="440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9"/>
        <v>0</v>
      </c>
      <c r="Y191" s="40" t="str">
        <f t="shared" ref="Y191:Y197" si="10">IFERROR(IF(X191=0,"",ROUNDUP(X191/H191,0)*0.00753),"")</f>
        <v/>
      </c>
      <c r="Z191" s="66" t="s">
        <v>48</v>
      </c>
      <c r="AA191" s="67" t="s">
        <v>48</v>
      </c>
      <c r="AE191" s="68"/>
      <c r="BB191" s="184" t="s">
        <v>67</v>
      </c>
    </row>
    <row r="192" spans="1:54" ht="27" hidden="1" customHeight="1" x14ac:dyDescent="0.25">
      <c r="A192" s="61" t="s">
        <v>312</v>
      </c>
      <c r="B192" s="61" t="s">
        <v>313</v>
      </c>
      <c r="C192" s="35">
        <v>4301051479</v>
      </c>
      <c r="D192" s="437">
        <v>4680115882607</v>
      </c>
      <c r="E192" s="437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86</v>
      </c>
      <c r="L192" s="37" t="s">
        <v>138</v>
      </c>
      <c r="M192" s="37"/>
      <c r="N192" s="36">
        <v>45</v>
      </c>
      <c r="O192" s="55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439"/>
      <c r="Q192" s="439"/>
      <c r="R192" s="439"/>
      <c r="S192" s="440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9"/>
        <v>0</v>
      </c>
      <c r="Y192" s="40" t="str">
        <f t="shared" si="10"/>
        <v/>
      </c>
      <c r="Z192" s="66" t="s">
        <v>48</v>
      </c>
      <c r="AA192" s="67" t="s">
        <v>48</v>
      </c>
      <c r="AE192" s="68"/>
      <c r="BB192" s="185" t="s">
        <v>67</v>
      </c>
    </row>
    <row r="193" spans="1:54" ht="27" hidden="1" customHeight="1" x14ac:dyDescent="0.25">
      <c r="A193" s="61" t="s">
        <v>314</v>
      </c>
      <c r="B193" s="61" t="s">
        <v>315</v>
      </c>
      <c r="C193" s="35">
        <v>4301051468</v>
      </c>
      <c r="D193" s="437">
        <v>4680115880092</v>
      </c>
      <c r="E193" s="437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86</v>
      </c>
      <c r="L193" s="37" t="s">
        <v>138</v>
      </c>
      <c r="M193" s="37"/>
      <c r="N193" s="36">
        <v>45</v>
      </c>
      <c r="O193" s="55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439"/>
      <c r="Q193" s="439"/>
      <c r="R193" s="439"/>
      <c r="S193" s="440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9"/>
        <v>0</v>
      </c>
      <c r="Y193" s="40" t="str">
        <f t="shared" si="10"/>
        <v/>
      </c>
      <c r="Z193" s="66" t="s">
        <v>48</v>
      </c>
      <c r="AA193" s="67" t="s">
        <v>48</v>
      </c>
      <c r="AE193" s="68"/>
      <c r="BB193" s="186" t="s">
        <v>67</v>
      </c>
    </row>
    <row r="194" spans="1:54" ht="27" hidden="1" customHeight="1" x14ac:dyDescent="0.25">
      <c r="A194" s="61" t="s">
        <v>316</v>
      </c>
      <c r="B194" s="61" t="s">
        <v>317</v>
      </c>
      <c r="C194" s="35">
        <v>4301051469</v>
      </c>
      <c r="D194" s="437">
        <v>4680115880221</v>
      </c>
      <c r="E194" s="437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86</v>
      </c>
      <c r="L194" s="37" t="s">
        <v>138</v>
      </c>
      <c r="M194" s="37"/>
      <c r="N194" s="36">
        <v>45</v>
      </c>
      <c r="O194" s="55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439"/>
      <c r="Q194" s="439"/>
      <c r="R194" s="439"/>
      <c r="S194" s="440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9"/>
        <v>0</v>
      </c>
      <c r="Y194" s="40" t="str">
        <f t="shared" si="10"/>
        <v/>
      </c>
      <c r="Z194" s="66" t="s">
        <v>48</v>
      </c>
      <c r="AA194" s="67" t="s">
        <v>48</v>
      </c>
      <c r="AE194" s="68"/>
      <c r="BB194" s="187" t="s">
        <v>67</v>
      </c>
    </row>
    <row r="195" spans="1:54" ht="16.5" hidden="1" customHeight="1" x14ac:dyDescent="0.25">
      <c r="A195" s="61" t="s">
        <v>318</v>
      </c>
      <c r="B195" s="61" t="s">
        <v>319</v>
      </c>
      <c r="C195" s="35">
        <v>4301051523</v>
      </c>
      <c r="D195" s="437">
        <v>4680115882942</v>
      </c>
      <c r="E195" s="437"/>
      <c r="F195" s="60">
        <v>0.3</v>
      </c>
      <c r="G195" s="36">
        <v>6</v>
      </c>
      <c r="H195" s="60">
        <v>1.8</v>
      </c>
      <c r="I195" s="60">
        <v>2.0720000000000001</v>
      </c>
      <c r="J195" s="36">
        <v>156</v>
      </c>
      <c r="K195" s="36" t="s">
        <v>86</v>
      </c>
      <c r="L195" s="37" t="s">
        <v>82</v>
      </c>
      <c r="M195" s="37"/>
      <c r="N195" s="36">
        <v>40</v>
      </c>
      <c r="O195" s="55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439"/>
      <c r="Q195" s="439"/>
      <c r="R195" s="439"/>
      <c r="S195" s="440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9"/>
        <v>0</v>
      </c>
      <c r="Y195" s="40" t="str">
        <f t="shared" si="10"/>
        <v/>
      </c>
      <c r="Z195" s="66" t="s">
        <v>48</v>
      </c>
      <c r="AA195" s="67" t="s">
        <v>48</v>
      </c>
      <c r="AE195" s="68"/>
      <c r="BB195" s="188" t="s">
        <v>67</v>
      </c>
    </row>
    <row r="196" spans="1:54" ht="16.5" hidden="1" customHeight="1" x14ac:dyDescent="0.25">
      <c r="A196" s="61" t="s">
        <v>320</v>
      </c>
      <c r="B196" s="61" t="s">
        <v>321</v>
      </c>
      <c r="C196" s="35">
        <v>4301051326</v>
      </c>
      <c r="D196" s="437">
        <v>4680115880504</v>
      </c>
      <c r="E196" s="437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86</v>
      </c>
      <c r="L196" s="37" t="s">
        <v>82</v>
      </c>
      <c r="M196" s="37"/>
      <c r="N196" s="36">
        <v>40</v>
      </c>
      <c r="O196" s="55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439"/>
      <c r="Q196" s="439"/>
      <c r="R196" s="439"/>
      <c r="S196" s="440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9"/>
        <v>0</v>
      </c>
      <c r="Y196" s="40" t="str">
        <f t="shared" si="10"/>
        <v/>
      </c>
      <c r="Z196" s="66" t="s">
        <v>48</v>
      </c>
      <c r="AA196" s="67" t="s">
        <v>48</v>
      </c>
      <c r="AE196" s="68"/>
      <c r="BB196" s="189" t="s">
        <v>67</v>
      </c>
    </row>
    <row r="197" spans="1:54" ht="27" hidden="1" customHeight="1" x14ac:dyDescent="0.25">
      <c r="A197" s="61" t="s">
        <v>322</v>
      </c>
      <c r="B197" s="61" t="s">
        <v>323</v>
      </c>
      <c r="C197" s="35">
        <v>4301051410</v>
      </c>
      <c r="D197" s="437">
        <v>4680115882164</v>
      </c>
      <c r="E197" s="437"/>
      <c r="F197" s="60">
        <v>0.4</v>
      </c>
      <c r="G197" s="36">
        <v>6</v>
      </c>
      <c r="H197" s="60">
        <v>2.4</v>
      </c>
      <c r="I197" s="60">
        <v>2.6779999999999999</v>
      </c>
      <c r="J197" s="36">
        <v>156</v>
      </c>
      <c r="K197" s="36" t="s">
        <v>86</v>
      </c>
      <c r="L197" s="37" t="s">
        <v>138</v>
      </c>
      <c r="M197" s="37"/>
      <c r="N197" s="36">
        <v>40</v>
      </c>
      <c r="O197" s="5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439"/>
      <c r="Q197" s="439"/>
      <c r="R197" s="439"/>
      <c r="S197" s="440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9"/>
        <v>0</v>
      </c>
      <c r="Y197" s="40" t="str">
        <f t="shared" si="10"/>
        <v/>
      </c>
      <c r="Z197" s="66" t="s">
        <v>48</v>
      </c>
      <c r="AA197" s="67" t="s">
        <v>48</v>
      </c>
      <c r="AE197" s="68"/>
      <c r="BB197" s="190" t="s">
        <v>67</v>
      </c>
    </row>
    <row r="198" spans="1:54" hidden="1" x14ac:dyDescent="0.2">
      <c r="A198" s="445"/>
      <c r="B198" s="445"/>
      <c r="C198" s="445"/>
      <c r="D198" s="445"/>
      <c r="E198" s="445"/>
      <c r="F198" s="445"/>
      <c r="G198" s="445"/>
      <c r="H198" s="445"/>
      <c r="I198" s="445"/>
      <c r="J198" s="445"/>
      <c r="K198" s="445"/>
      <c r="L198" s="445"/>
      <c r="M198" s="445"/>
      <c r="N198" s="446"/>
      <c r="O198" s="442" t="s">
        <v>43</v>
      </c>
      <c r="P198" s="443"/>
      <c r="Q198" s="443"/>
      <c r="R198" s="443"/>
      <c r="S198" s="443"/>
      <c r="T198" s="443"/>
      <c r="U198" s="444"/>
      <c r="V198" s="41" t="s">
        <v>42</v>
      </c>
      <c r="W198" s="4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4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4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65"/>
      <c r="AA198" s="65"/>
    </row>
    <row r="199" spans="1:54" hidden="1" x14ac:dyDescent="0.2">
      <c r="A199" s="445"/>
      <c r="B199" s="445"/>
      <c r="C199" s="445"/>
      <c r="D199" s="445"/>
      <c r="E199" s="445"/>
      <c r="F199" s="445"/>
      <c r="G199" s="445"/>
      <c r="H199" s="445"/>
      <c r="I199" s="445"/>
      <c r="J199" s="445"/>
      <c r="K199" s="445"/>
      <c r="L199" s="445"/>
      <c r="M199" s="445"/>
      <c r="N199" s="446"/>
      <c r="O199" s="442" t="s">
        <v>43</v>
      </c>
      <c r="P199" s="443"/>
      <c r="Q199" s="443"/>
      <c r="R199" s="443"/>
      <c r="S199" s="443"/>
      <c r="T199" s="443"/>
      <c r="U199" s="444"/>
      <c r="V199" s="41" t="s">
        <v>0</v>
      </c>
      <c r="W199" s="42">
        <f>IFERROR(SUM(W181:W197),"0")</f>
        <v>0</v>
      </c>
      <c r="X199" s="42">
        <f>IFERROR(SUM(X181:X197),"0")</f>
        <v>0</v>
      </c>
      <c r="Y199" s="41"/>
      <c r="Z199" s="65"/>
      <c r="AA199" s="65"/>
    </row>
    <row r="200" spans="1:54" ht="14.25" hidden="1" customHeight="1" x14ac:dyDescent="0.25">
      <c r="A200" s="436" t="s">
        <v>223</v>
      </c>
      <c r="B200" s="436"/>
      <c r="C200" s="436"/>
      <c r="D200" s="436"/>
      <c r="E200" s="436"/>
      <c r="F200" s="436"/>
      <c r="G200" s="436"/>
      <c r="H200" s="436"/>
      <c r="I200" s="436"/>
      <c r="J200" s="436"/>
      <c r="K200" s="436"/>
      <c r="L200" s="436"/>
      <c r="M200" s="436"/>
      <c r="N200" s="436"/>
      <c r="O200" s="436"/>
      <c r="P200" s="436"/>
      <c r="Q200" s="436"/>
      <c r="R200" s="436"/>
      <c r="S200" s="436"/>
      <c r="T200" s="436"/>
      <c r="U200" s="436"/>
      <c r="V200" s="436"/>
      <c r="W200" s="436"/>
      <c r="X200" s="436"/>
      <c r="Y200" s="436"/>
      <c r="Z200" s="64"/>
      <c r="AA200" s="64"/>
    </row>
    <row r="201" spans="1:54" ht="16.5" hidden="1" customHeight="1" x14ac:dyDescent="0.25">
      <c r="A201" s="61" t="s">
        <v>324</v>
      </c>
      <c r="B201" s="61" t="s">
        <v>325</v>
      </c>
      <c r="C201" s="35">
        <v>4301060360</v>
      </c>
      <c r="D201" s="437">
        <v>4680115882874</v>
      </c>
      <c r="E201" s="437"/>
      <c r="F201" s="60">
        <v>0.8</v>
      </c>
      <c r="G201" s="36">
        <v>4</v>
      </c>
      <c r="H201" s="60">
        <v>3.2</v>
      </c>
      <c r="I201" s="60">
        <v>3.4660000000000002</v>
      </c>
      <c r="J201" s="36">
        <v>120</v>
      </c>
      <c r="K201" s="36" t="s">
        <v>86</v>
      </c>
      <c r="L201" s="37" t="s">
        <v>82</v>
      </c>
      <c r="M201" s="37"/>
      <c r="N201" s="36">
        <v>30</v>
      </c>
      <c r="O201" s="5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439"/>
      <c r="Q201" s="439"/>
      <c r="R201" s="439"/>
      <c r="S201" s="440"/>
      <c r="T201" s="38" t="s">
        <v>48</v>
      </c>
      <c r="U201" s="38" t="s">
        <v>48</v>
      </c>
      <c r="V201" s="39" t="s">
        <v>0</v>
      </c>
      <c r="W201" s="57">
        <v>0</v>
      </c>
      <c r="X201" s="54">
        <f>IFERROR(IF(W201="",0,CEILING((W201/$H201),1)*$H201),"")</f>
        <v>0</v>
      </c>
      <c r="Y201" s="40" t="str">
        <f>IFERROR(IF(X201=0,"",ROUNDUP(X201/H201,0)*0.00937),"")</f>
        <v/>
      </c>
      <c r="Z201" s="66" t="s">
        <v>48</v>
      </c>
      <c r="AA201" s="67" t="s">
        <v>48</v>
      </c>
      <c r="AE201" s="68"/>
      <c r="BB201" s="191" t="s">
        <v>67</v>
      </c>
    </row>
    <row r="202" spans="1:54" ht="27" hidden="1" customHeight="1" x14ac:dyDescent="0.25">
      <c r="A202" s="61" t="s">
        <v>326</v>
      </c>
      <c r="B202" s="61" t="s">
        <v>327</v>
      </c>
      <c r="C202" s="35">
        <v>4301060359</v>
      </c>
      <c r="D202" s="437">
        <v>4680115884434</v>
      </c>
      <c r="E202" s="437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86</v>
      </c>
      <c r="L202" s="37" t="s">
        <v>82</v>
      </c>
      <c r="M202" s="37"/>
      <c r="N202" s="36">
        <v>30</v>
      </c>
      <c r="O202" s="5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439"/>
      <c r="Q202" s="439"/>
      <c r="R202" s="439"/>
      <c r="S202" s="440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68"/>
      <c r="BB202" s="192" t="s">
        <v>67</v>
      </c>
    </row>
    <row r="203" spans="1:54" ht="27" hidden="1" customHeight="1" x14ac:dyDescent="0.25">
      <c r="A203" s="61" t="s">
        <v>328</v>
      </c>
      <c r="B203" s="61" t="s">
        <v>329</v>
      </c>
      <c r="C203" s="35">
        <v>4301060339</v>
      </c>
      <c r="D203" s="437">
        <v>4680115880818</v>
      </c>
      <c r="E203" s="437"/>
      <c r="F203" s="60">
        <v>0.4</v>
      </c>
      <c r="G203" s="36">
        <v>6</v>
      </c>
      <c r="H203" s="60">
        <v>2.4</v>
      </c>
      <c r="I203" s="60">
        <v>2.6720000000000002</v>
      </c>
      <c r="J203" s="36">
        <v>156</v>
      </c>
      <c r="K203" s="36" t="s">
        <v>86</v>
      </c>
      <c r="L203" s="37" t="s">
        <v>82</v>
      </c>
      <c r="M203" s="37"/>
      <c r="N203" s="36">
        <v>40</v>
      </c>
      <c r="O203" s="5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439"/>
      <c r="Q203" s="439"/>
      <c r="R203" s="439"/>
      <c r="S203" s="440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IFERROR(IF(X203=0,"",ROUNDUP(X203/H203,0)*0.00753),"")</f>
        <v/>
      </c>
      <c r="Z203" s="66" t="s">
        <v>48</v>
      </c>
      <c r="AA203" s="67" t="s">
        <v>48</v>
      </c>
      <c r="AE203" s="68"/>
      <c r="BB203" s="193" t="s">
        <v>67</v>
      </c>
    </row>
    <row r="204" spans="1:54" ht="16.5" hidden="1" customHeight="1" x14ac:dyDescent="0.25">
      <c r="A204" s="61" t="s">
        <v>330</v>
      </c>
      <c r="B204" s="61" t="s">
        <v>331</v>
      </c>
      <c r="C204" s="35">
        <v>4301060338</v>
      </c>
      <c r="D204" s="437">
        <v>4680115880801</v>
      </c>
      <c r="E204" s="437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86</v>
      </c>
      <c r="L204" s="37" t="s">
        <v>82</v>
      </c>
      <c r="M204" s="37"/>
      <c r="N204" s="36">
        <v>40</v>
      </c>
      <c r="O204" s="5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439"/>
      <c r="Q204" s="439"/>
      <c r="R204" s="439"/>
      <c r="S204" s="440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68"/>
      <c r="BB204" s="194" t="s">
        <v>67</v>
      </c>
    </row>
    <row r="205" spans="1:54" hidden="1" x14ac:dyDescent="0.2">
      <c r="A205" s="445"/>
      <c r="B205" s="445"/>
      <c r="C205" s="445"/>
      <c r="D205" s="445"/>
      <c r="E205" s="445"/>
      <c r="F205" s="445"/>
      <c r="G205" s="445"/>
      <c r="H205" s="445"/>
      <c r="I205" s="445"/>
      <c r="J205" s="445"/>
      <c r="K205" s="445"/>
      <c r="L205" s="445"/>
      <c r="M205" s="445"/>
      <c r="N205" s="446"/>
      <c r="O205" s="442" t="s">
        <v>43</v>
      </c>
      <c r="P205" s="443"/>
      <c r="Q205" s="443"/>
      <c r="R205" s="443"/>
      <c r="S205" s="443"/>
      <c r="T205" s="443"/>
      <c r="U205" s="444"/>
      <c r="V205" s="41" t="s">
        <v>42</v>
      </c>
      <c r="W205" s="42">
        <f>IFERROR(W201/H201,"0")+IFERROR(W202/H202,"0")+IFERROR(W203/H203,"0")+IFERROR(W204/H204,"0")</f>
        <v>0</v>
      </c>
      <c r="X205" s="42">
        <f>IFERROR(X201/H201,"0")+IFERROR(X202/H202,"0")+IFERROR(X203/H203,"0")+IFERROR(X204/H204,"0")</f>
        <v>0</v>
      </c>
      <c r="Y205" s="42">
        <f>IFERROR(IF(Y201="",0,Y201),"0")+IFERROR(IF(Y202="",0,Y202),"0")+IFERROR(IF(Y203="",0,Y203),"0")+IFERROR(IF(Y204="",0,Y204),"0")</f>
        <v>0</v>
      </c>
      <c r="Z205" s="65"/>
      <c r="AA205" s="65"/>
    </row>
    <row r="206" spans="1:54" hidden="1" x14ac:dyDescent="0.2">
      <c r="A206" s="445"/>
      <c r="B206" s="445"/>
      <c r="C206" s="445"/>
      <c r="D206" s="445"/>
      <c r="E206" s="445"/>
      <c r="F206" s="445"/>
      <c r="G206" s="445"/>
      <c r="H206" s="445"/>
      <c r="I206" s="445"/>
      <c r="J206" s="445"/>
      <c r="K206" s="445"/>
      <c r="L206" s="445"/>
      <c r="M206" s="445"/>
      <c r="N206" s="446"/>
      <c r="O206" s="442" t="s">
        <v>43</v>
      </c>
      <c r="P206" s="443"/>
      <c r="Q206" s="443"/>
      <c r="R206" s="443"/>
      <c r="S206" s="443"/>
      <c r="T206" s="443"/>
      <c r="U206" s="444"/>
      <c r="V206" s="41" t="s">
        <v>0</v>
      </c>
      <c r="W206" s="42">
        <f>IFERROR(SUM(W201:W204),"0")</f>
        <v>0</v>
      </c>
      <c r="X206" s="42">
        <f>IFERROR(SUM(X201:X204),"0")</f>
        <v>0</v>
      </c>
      <c r="Y206" s="41"/>
      <c r="Z206" s="65"/>
      <c r="AA206" s="65"/>
    </row>
    <row r="207" spans="1:54" ht="16.5" hidden="1" customHeight="1" x14ac:dyDescent="0.25">
      <c r="A207" s="435" t="s">
        <v>332</v>
      </c>
      <c r="B207" s="435"/>
      <c r="C207" s="435"/>
      <c r="D207" s="435"/>
      <c r="E207" s="435"/>
      <c r="F207" s="435"/>
      <c r="G207" s="435"/>
      <c r="H207" s="435"/>
      <c r="I207" s="435"/>
      <c r="J207" s="435"/>
      <c r="K207" s="435"/>
      <c r="L207" s="435"/>
      <c r="M207" s="435"/>
      <c r="N207" s="435"/>
      <c r="O207" s="435"/>
      <c r="P207" s="435"/>
      <c r="Q207" s="435"/>
      <c r="R207" s="435"/>
      <c r="S207" s="435"/>
      <c r="T207" s="435"/>
      <c r="U207" s="435"/>
      <c r="V207" s="435"/>
      <c r="W207" s="435"/>
      <c r="X207" s="435"/>
      <c r="Y207" s="435"/>
      <c r="Z207" s="63"/>
      <c r="AA207" s="63"/>
    </row>
    <row r="208" spans="1:54" ht="14.25" hidden="1" customHeight="1" x14ac:dyDescent="0.25">
      <c r="A208" s="436" t="s">
        <v>123</v>
      </c>
      <c r="B208" s="436"/>
      <c r="C208" s="436"/>
      <c r="D208" s="436"/>
      <c r="E208" s="436"/>
      <c r="F208" s="436"/>
      <c r="G208" s="436"/>
      <c r="H208" s="436"/>
      <c r="I208" s="436"/>
      <c r="J208" s="436"/>
      <c r="K208" s="436"/>
      <c r="L208" s="436"/>
      <c r="M208" s="436"/>
      <c r="N208" s="436"/>
      <c r="O208" s="436"/>
      <c r="P208" s="436"/>
      <c r="Q208" s="436"/>
      <c r="R208" s="436"/>
      <c r="S208" s="436"/>
      <c r="T208" s="436"/>
      <c r="U208" s="436"/>
      <c r="V208" s="436"/>
      <c r="W208" s="436"/>
      <c r="X208" s="436"/>
      <c r="Y208" s="436"/>
      <c r="Z208" s="64"/>
      <c r="AA208" s="64"/>
    </row>
    <row r="209" spans="1:54" ht="27" hidden="1" customHeight="1" x14ac:dyDescent="0.25">
      <c r="A209" s="61" t="s">
        <v>333</v>
      </c>
      <c r="B209" s="61" t="s">
        <v>334</v>
      </c>
      <c r="C209" s="35">
        <v>4301011717</v>
      </c>
      <c r="D209" s="437">
        <v>4680115884274</v>
      </c>
      <c r="E209" s="437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119</v>
      </c>
      <c r="L209" s="37" t="s">
        <v>118</v>
      </c>
      <c r="M209" s="37"/>
      <c r="N209" s="36">
        <v>55</v>
      </c>
      <c r="O209" s="56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439"/>
      <c r="Q209" s="439"/>
      <c r="R209" s="439"/>
      <c r="S209" s="440"/>
      <c r="T209" s="38" t="s">
        <v>48</v>
      </c>
      <c r="U209" s="38" t="s">
        <v>48</v>
      </c>
      <c r="V209" s="39" t="s">
        <v>0</v>
      </c>
      <c r="W209" s="57">
        <v>0</v>
      </c>
      <c r="X209" s="54">
        <f t="shared" ref="X209:X214" si="11">IFERROR(IF(W209="",0,CEILING((W209/$H209),1)*$H209),"")</f>
        <v>0</v>
      </c>
      <c r="Y209" s="40" t="str">
        <f>IFERROR(IF(X209=0,"",ROUNDUP(X209/H209,0)*0.02175),"")</f>
        <v/>
      </c>
      <c r="Z209" s="66" t="s">
        <v>48</v>
      </c>
      <c r="AA209" s="67" t="s">
        <v>48</v>
      </c>
      <c r="AE209" s="68"/>
      <c r="BB209" s="195" t="s">
        <v>67</v>
      </c>
    </row>
    <row r="210" spans="1:54" ht="27" hidden="1" customHeight="1" x14ac:dyDescent="0.25">
      <c r="A210" s="61" t="s">
        <v>335</v>
      </c>
      <c r="B210" s="61" t="s">
        <v>336</v>
      </c>
      <c r="C210" s="35">
        <v>4301011719</v>
      </c>
      <c r="D210" s="437">
        <v>4680115884298</v>
      </c>
      <c r="E210" s="437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119</v>
      </c>
      <c r="L210" s="37" t="s">
        <v>118</v>
      </c>
      <c r="M210" s="37"/>
      <c r="N210" s="36">
        <v>55</v>
      </c>
      <c r="O210" s="56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439"/>
      <c r="Q210" s="439"/>
      <c r="R210" s="439"/>
      <c r="S210" s="440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si="11"/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68"/>
      <c r="BB210" s="196" t="s">
        <v>67</v>
      </c>
    </row>
    <row r="211" spans="1:54" ht="27" hidden="1" customHeight="1" x14ac:dyDescent="0.25">
      <c r="A211" s="61" t="s">
        <v>337</v>
      </c>
      <c r="B211" s="61" t="s">
        <v>338</v>
      </c>
      <c r="C211" s="35">
        <v>4301011733</v>
      </c>
      <c r="D211" s="437">
        <v>4680115884250</v>
      </c>
      <c r="E211" s="437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119</v>
      </c>
      <c r="L211" s="37" t="s">
        <v>138</v>
      </c>
      <c r="M211" s="37"/>
      <c r="N211" s="36">
        <v>55</v>
      </c>
      <c r="O211" s="5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439"/>
      <c r="Q211" s="439"/>
      <c r="R211" s="439"/>
      <c r="S211" s="440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11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68"/>
      <c r="BB211" s="197" t="s">
        <v>67</v>
      </c>
    </row>
    <row r="212" spans="1:54" ht="27" hidden="1" customHeight="1" x14ac:dyDescent="0.25">
      <c r="A212" s="61" t="s">
        <v>339</v>
      </c>
      <c r="B212" s="61" t="s">
        <v>340</v>
      </c>
      <c r="C212" s="35">
        <v>4301011718</v>
      </c>
      <c r="D212" s="437">
        <v>4680115884281</v>
      </c>
      <c r="E212" s="437"/>
      <c r="F212" s="60">
        <v>0.4</v>
      </c>
      <c r="G212" s="36">
        <v>10</v>
      </c>
      <c r="H212" s="60">
        <v>4</v>
      </c>
      <c r="I212" s="60">
        <v>4.24</v>
      </c>
      <c r="J212" s="36">
        <v>120</v>
      </c>
      <c r="K212" s="36" t="s">
        <v>86</v>
      </c>
      <c r="L212" s="37" t="s">
        <v>118</v>
      </c>
      <c r="M212" s="37"/>
      <c r="N212" s="36">
        <v>55</v>
      </c>
      <c r="O212" s="56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439"/>
      <c r="Q212" s="439"/>
      <c r="R212" s="439"/>
      <c r="S212" s="440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11"/>
        <v>0</v>
      </c>
      <c r="Y212" s="40" t="str">
        <f>IFERROR(IF(X212=0,"",ROUNDUP(X212/H212,0)*0.00937),"")</f>
        <v/>
      </c>
      <c r="Z212" s="66" t="s">
        <v>48</v>
      </c>
      <c r="AA212" s="67" t="s">
        <v>48</v>
      </c>
      <c r="AE212" s="68"/>
      <c r="BB212" s="198" t="s">
        <v>67</v>
      </c>
    </row>
    <row r="213" spans="1:54" ht="27" hidden="1" customHeight="1" x14ac:dyDescent="0.25">
      <c r="A213" s="61" t="s">
        <v>341</v>
      </c>
      <c r="B213" s="61" t="s">
        <v>342</v>
      </c>
      <c r="C213" s="35">
        <v>4301011720</v>
      </c>
      <c r="D213" s="437">
        <v>4680115884199</v>
      </c>
      <c r="E213" s="437"/>
      <c r="F213" s="60">
        <v>0.37</v>
      </c>
      <c r="G213" s="36">
        <v>10</v>
      </c>
      <c r="H213" s="60">
        <v>3.7</v>
      </c>
      <c r="I213" s="60">
        <v>3.94</v>
      </c>
      <c r="J213" s="36">
        <v>120</v>
      </c>
      <c r="K213" s="36" t="s">
        <v>86</v>
      </c>
      <c r="L213" s="37" t="s">
        <v>118</v>
      </c>
      <c r="M213" s="37"/>
      <c r="N213" s="36">
        <v>55</v>
      </c>
      <c r="O213" s="5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439"/>
      <c r="Q213" s="439"/>
      <c r="R213" s="439"/>
      <c r="S213" s="440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11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68"/>
      <c r="BB213" s="199" t="s">
        <v>67</v>
      </c>
    </row>
    <row r="214" spans="1:54" ht="27" hidden="1" customHeight="1" x14ac:dyDescent="0.25">
      <c r="A214" s="61" t="s">
        <v>343</v>
      </c>
      <c r="B214" s="61" t="s">
        <v>344</v>
      </c>
      <c r="C214" s="35">
        <v>4301011716</v>
      </c>
      <c r="D214" s="437">
        <v>4680115884267</v>
      </c>
      <c r="E214" s="437"/>
      <c r="F214" s="60">
        <v>0.4</v>
      </c>
      <c r="G214" s="36">
        <v>10</v>
      </c>
      <c r="H214" s="60">
        <v>4</v>
      </c>
      <c r="I214" s="60">
        <v>4.24</v>
      </c>
      <c r="J214" s="36">
        <v>120</v>
      </c>
      <c r="K214" s="36" t="s">
        <v>86</v>
      </c>
      <c r="L214" s="37" t="s">
        <v>118</v>
      </c>
      <c r="M214" s="37"/>
      <c r="N214" s="36">
        <v>55</v>
      </c>
      <c r="O214" s="56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439"/>
      <c r="Q214" s="439"/>
      <c r="R214" s="439"/>
      <c r="S214" s="440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11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68"/>
      <c r="BB214" s="200" t="s">
        <v>67</v>
      </c>
    </row>
    <row r="215" spans="1:54" hidden="1" x14ac:dyDescent="0.2">
      <c r="A215" s="445"/>
      <c r="B215" s="445"/>
      <c r="C215" s="445"/>
      <c r="D215" s="445"/>
      <c r="E215" s="445"/>
      <c r="F215" s="445"/>
      <c r="G215" s="445"/>
      <c r="H215" s="445"/>
      <c r="I215" s="445"/>
      <c r="J215" s="445"/>
      <c r="K215" s="445"/>
      <c r="L215" s="445"/>
      <c r="M215" s="445"/>
      <c r="N215" s="446"/>
      <c r="O215" s="442" t="s">
        <v>43</v>
      </c>
      <c r="P215" s="443"/>
      <c r="Q215" s="443"/>
      <c r="R215" s="443"/>
      <c r="S215" s="443"/>
      <c r="T215" s="443"/>
      <c r="U215" s="444"/>
      <c r="V215" s="41" t="s">
        <v>42</v>
      </c>
      <c r="W215" s="42">
        <f>IFERROR(W209/H209,"0")+IFERROR(W210/H210,"0")+IFERROR(W211/H211,"0")+IFERROR(W212/H212,"0")+IFERROR(W213/H213,"0")+IFERROR(W214/H214,"0")</f>
        <v>0</v>
      </c>
      <c r="X215" s="42">
        <f>IFERROR(X209/H209,"0")+IFERROR(X210/H210,"0")+IFERROR(X211/H211,"0")+IFERROR(X212/H212,"0")+IFERROR(X213/H213,"0")+IFERROR(X214/H214,"0")</f>
        <v>0</v>
      </c>
      <c r="Y215" s="42">
        <f>IFERROR(IF(Y209="",0,Y209),"0")+IFERROR(IF(Y210="",0,Y210),"0")+IFERROR(IF(Y211="",0,Y211),"0")+IFERROR(IF(Y212="",0,Y212),"0")+IFERROR(IF(Y213="",0,Y213),"0")+IFERROR(IF(Y214="",0,Y214),"0")</f>
        <v>0</v>
      </c>
      <c r="Z215" s="65"/>
      <c r="AA215" s="65"/>
    </row>
    <row r="216" spans="1:54" hidden="1" x14ac:dyDescent="0.2">
      <c r="A216" s="445"/>
      <c r="B216" s="445"/>
      <c r="C216" s="445"/>
      <c r="D216" s="445"/>
      <c r="E216" s="445"/>
      <c r="F216" s="445"/>
      <c r="G216" s="445"/>
      <c r="H216" s="445"/>
      <c r="I216" s="445"/>
      <c r="J216" s="445"/>
      <c r="K216" s="445"/>
      <c r="L216" s="445"/>
      <c r="M216" s="445"/>
      <c r="N216" s="446"/>
      <c r="O216" s="442" t="s">
        <v>43</v>
      </c>
      <c r="P216" s="443"/>
      <c r="Q216" s="443"/>
      <c r="R216" s="443"/>
      <c r="S216" s="443"/>
      <c r="T216" s="443"/>
      <c r="U216" s="444"/>
      <c r="V216" s="41" t="s">
        <v>0</v>
      </c>
      <c r="W216" s="42">
        <f>IFERROR(SUM(W209:W214),"0")</f>
        <v>0</v>
      </c>
      <c r="X216" s="42">
        <f>IFERROR(SUM(X209:X214),"0")</f>
        <v>0</v>
      </c>
      <c r="Y216" s="41"/>
      <c r="Z216" s="65"/>
      <c r="AA216" s="65"/>
    </row>
    <row r="217" spans="1:54" ht="14.25" hidden="1" customHeight="1" x14ac:dyDescent="0.25">
      <c r="A217" s="436" t="s">
        <v>77</v>
      </c>
      <c r="B217" s="436"/>
      <c r="C217" s="436"/>
      <c r="D217" s="436"/>
      <c r="E217" s="436"/>
      <c r="F217" s="436"/>
      <c r="G217" s="436"/>
      <c r="H217" s="436"/>
      <c r="I217" s="436"/>
      <c r="J217" s="436"/>
      <c r="K217" s="436"/>
      <c r="L217" s="436"/>
      <c r="M217" s="436"/>
      <c r="N217" s="436"/>
      <c r="O217" s="436"/>
      <c r="P217" s="436"/>
      <c r="Q217" s="436"/>
      <c r="R217" s="436"/>
      <c r="S217" s="436"/>
      <c r="T217" s="436"/>
      <c r="U217" s="436"/>
      <c r="V217" s="436"/>
      <c r="W217" s="436"/>
      <c r="X217" s="436"/>
      <c r="Y217" s="436"/>
      <c r="Z217" s="64"/>
      <c r="AA217" s="64"/>
    </row>
    <row r="218" spans="1:54" ht="27" hidden="1" customHeight="1" x14ac:dyDescent="0.25">
      <c r="A218" s="61" t="s">
        <v>345</v>
      </c>
      <c r="B218" s="61" t="s">
        <v>346</v>
      </c>
      <c r="C218" s="35">
        <v>4301031151</v>
      </c>
      <c r="D218" s="437">
        <v>4607091389845</v>
      </c>
      <c r="E218" s="437"/>
      <c r="F218" s="60">
        <v>0.35</v>
      </c>
      <c r="G218" s="36">
        <v>6</v>
      </c>
      <c r="H218" s="60">
        <v>2.1</v>
      </c>
      <c r="I218" s="60">
        <v>2.2000000000000002</v>
      </c>
      <c r="J218" s="36">
        <v>234</v>
      </c>
      <c r="K218" s="36" t="s">
        <v>83</v>
      </c>
      <c r="L218" s="37" t="s">
        <v>82</v>
      </c>
      <c r="M218" s="37"/>
      <c r="N218" s="36">
        <v>40</v>
      </c>
      <c r="O218" s="56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439"/>
      <c r="Q218" s="439"/>
      <c r="R218" s="439"/>
      <c r="S218" s="440"/>
      <c r="T218" s="38" t="s">
        <v>48</v>
      </c>
      <c r="U218" s="38" t="s">
        <v>48</v>
      </c>
      <c r="V218" s="39" t="s">
        <v>0</v>
      </c>
      <c r="W218" s="57">
        <v>0</v>
      </c>
      <c r="X218" s="54">
        <f>IFERROR(IF(W218="",0,CEILING((W218/$H218),1)*$H218),"")</f>
        <v>0</v>
      </c>
      <c r="Y218" s="40" t="str">
        <f>IFERROR(IF(X218=0,"",ROUNDUP(X218/H218,0)*0.00502),"")</f>
        <v/>
      </c>
      <c r="Z218" s="66" t="s">
        <v>48</v>
      </c>
      <c r="AA218" s="67" t="s">
        <v>48</v>
      </c>
      <c r="AE218" s="68"/>
      <c r="BB218" s="201" t="s">
        <v>67</v>
      </c>
    </row>
    <row r="219" spans="1:54" ht="27" hidden="1" customHeight="1" x14ac:dyDescent="0.25">
      <c r="A219" s="61" t="s">
        <v>347</v>
      </c>
      <c r="B219" s="61" t="s">
        <v>348</v>
      </c>
      <c r="C219" s="35">
        <v>4301031259</v>
      </c>
      <c r="D219" s="437">
        <v>4680115882881</v>
      </c>
      <c r="E219" s="437"/>
      <c r="F219" s="60">
        <v>0.28000000000000003</v>
      </c>
      <c r="G219" s="36">
        <v>6</v>
      </c>
      <c r="H219" s="60">
        <v>1.68</v>
      </c>
      <c r="I219" s="60">
        <v>1.81</v>
      </c>
      <c r="J219" s="36">
        <v>234</v>
      </c>
      <c r="K219" s="36" t="s">
        <v>83</v>
      </c>
      <c r="L219" s="37" t="s">
        <v>82</v>
      </c>
      <c r="M219" s="37"/>
      <c r="N219" s="36">
        <v>40</v>
      </c>
      <c r="O219" s="56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439"/>
      <c r="Q219" s="439"/>
      <c r="R219" s="439"/>
      <c r="S219" s="440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68"/>
      <c r="BB219" s="202" t="s">
        <v>67</v>
      </c>
    </row>
    <row r="220" spans="1:54" hidden="1" x14ac:dyDescent="0.2">
      <c r="A220" s="445"/>
      <c r="B220" s="445"/>
      <c r="C220" s="445"/>
      <c r="D220" s="445"/>
      <c r="E220" s="445"/>
      <c r="F220" s="445"/>
      <c r="G220" s="445"/>
      <c r="H220" s="445"/>
      <c r="I220" s="445"/>
      <c r="J220" s="445"/>
      <c r="K220" s="445"/>
      <c r="L220" s="445"/>
      <c r="M220" s="445"/>
      <c r="N220" s="446"/>
      <c r="O220" s="442" t="s">
        <v>43</v>
      </c>
      <c r="P220" s="443"/>
      <c r="Q220" s="443"/>
      <c r="R220" s="443"/>
      <c r="S220" s="443"/>
      <c r="T220" s="443"/>
      <c r="U220" s="444"/>
      <c r="V220" s="41" t="s">
        <v>42</v>
      </c>
      <c r="W220" s="42">
        <f>IFERROR(W218/H218,"0")+IFERROR(W219/H219,"0")</f>
        <v>0</v>
      </c>
      <c r="X220" s="42">
        <f>IFERROR(X218/H218,"0")+IFERROR(X219/H219,"0")</f>
        <v>0</v>
      </c>
      <c r="Y220" s="42">
        <f>IFERROR(IF(Y218="",0,Y218),"0")+IFERROR(IF(Y219="",0,Y219),"0")</f>
        <v>0</v>
      </c>
      <c r="Z220" s="65"/>
      <c r="AA220" s="65"/>
    </row>
    <row r="221" spans="1:54" hidden="1" x14ac:dyDescent="0.2">
      <c r="A221" s="445"/>
      <c r="B221" s="445"/>
      <c r="C221" s="445"/>
      <c r="D221" s="445"/>
      <c r="E221" s="445"/>
      <c r="F221" s="445"/>
      <c r="G221" s="445"/>
      <c r="H221" s="445"/>
      <c r="I221" s="445"/>
      <c r="J221" s="445"/>
      <c r="K221" s="445"/>
      <c r="L221" s="445"/>
      <c r="M221" s="445"/>
      <c r="N221" s="446"/>
      <c r="O221" s="442" t="s">
        <v>43</v>
      </c>
      <c r="P221" s="443"/>
      <c r="Q221" s="443"/>
      <c r="R221" s="443"/>
      <c r="S221" s="443"/>
      <c r="T221" s="443"/>
      <c r="U221" s="444"/>
      <c r="V221" s="41" t="s">
        <v>0</v>
      </c>
      <c r="W221" s="42">
        <f>IFERROR(SUM(W218:W219),"0")</f>
        <v>0</v>
      </c>
      <c r="X221" s="42">
        <f>IFERROR(SUM(X218:X219),"0")</f>
        <v>0</v>
      </c>
      <c r="Y221" s="41"/>
      <c r="Z221" s="65"/>
      <c r="AA221" s="65"/>
    </row>
    <row r="222" spans="1:54" ht="16.5" hidden="1" customHeight="1" x14ac:dyDescent="0.25">
      <c r="A222" s="435" t="s">
        <v>349</v>
      </c>
      <c r="B222" s="435"/>
      <c r="C222" s="435"/>
      <c r="D222" s="435"/>
      <c r="E222" s="435"/>
      <c r="F222" s="435"/>
      <c r="G222" s="435"/>
      <c r="H222" s="435"/>
      <c r="I222" s="435"/>
      <c r="J222" s="435"/>
      <c r="K222" s="435"/>
      <c r="L222" s="435"/>
      <c r="M222" s="435"/>
      <c r="N222" s="435"/>
      <c r="O222" s="435"/>
      <c r="P222" s="435"/>
      <c r="Q222" s="435"/>
      <c r="R222" s="435"/>
      <c r="S222" s="435"/>
      <c r="T222" s="435"/>
      <c r="U222" s="435"/>
      <c r="V222" s="435"/>
      <c r="W222" s="435"/>
      <c r="X222" s="435"/>
      <c r="Y222" s="435"/>
      <c r="Z222" s="63"/>
      <c r="AA222" s="63"/>
    </row>
    <row r="223" spans="1:54" ht="14.25" hidden="1" customHeight="1" x14ac:dyDescent="0.25">
      <c r="A223" s="436" t="s">
        <v>123</v>
      </c>
      <c r="B223" s="436"/>
      <c r="C223" s="436"/>
      <c r="D223" s="436"/>
      <c r="E223" s="436"/>
      <c r="F223" s="436"/>
      <c r="G223" s="436"/>
      <c r="H223" s="436"/>
      <c r="I223" s="436"/>
      <c r="J223" s="436"/>
      <c r="K223" s="436"/>
      <c r="L223" s="436"/>
      <c r="M223" s="436"/>
      <c r="N223" s="436"/>
      <c r="O223" s="436"/>
      <c r="P223" s="436"/>
      <c r="Q223" s="436"/>
      <c r="R223" s="436"/>
      <c r="S223" s="436"/>
      <c r="T223" s="436"/>
      <c r="U223" s="436"/>
      <c r="V223" s="436"/>
      <c r="W223" s="436"/>
      <c r="X223" s="436"/>
      <c r="Y223" s="436"/>
      <c r="Z223" s="64"/>
      <c r="AA223" s="64"/>
    </row>
    <row r="224" spans="1:54" ht="27" hidden="1" customHeight="1" x14ac:dyDescent="0.25">
      <c r="A224" s="61" t="s">
        <v>350</v>
      </c>
      <c r="B224" s="61" t="s">
        <v>351</v>
      </c>
      <c r="C224" s="35">
        <v>4301011826</v>
      </c>
      <c r="D224" s="437">
        <v>4680115884137</v>
      </c>
      <c r="E224" s="437"/>
      <c r="F224" s="60">
        <v>1.45</v>
      </c>
      <c r="G224" s="36">
        <v>8</v>
      </c>
      <c r="H224" s="60">
        <v>11.6</v>
      </c>
      <c r="I224" s="60">
        <v>12.08</v>
      </c>
      <c r="J224" s="36">
        <v>56</v>
      </c>
      <c r="K224" s="36" t="s">
        <v>119</v>
      </c>
      <c r="L224" s="37" t="s">
        <v>118</v>
      </c>
      <c r="M224" s="37"/>
      <c r="N224" s="36">
        <v>55</v>
      </c>
      <c r="O224" s="57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439"/>
      <c r="Q224" s="439"/>
      <c r="R224" s="439"/>
      <c r="S224" s="440"/>
      <c r="T224" s="38" t="s">
        <v>48</v>
      </c>
      <c r="U224" s="38" t="s">
        <v>48</v>
      </c>
      <c r="V224" s="39" t="s">
        <v>0</v>
      </c>
      <c r="W224" s="57">
        <v>0</v>
      </c>
      <c r="X224" s="54">
        <f t="shared" ref="X224:X229" si="12">IFERROR(IF(W224="",0,CEILING((W224/$H224),1)*$H224),"")</f>
        <v>0</v>
      </c>
      <c r="Y224" s="40" t="str">
        <f>IFERROR(IF(X224=0,"",ROUNDUP(X224/H224,0)*0.02175),"")</f>
        <v/>
      </c>
      <c r="Z224" s="66" t="s">
        <v>48</v>
      </c>
      <c r="AA224" s="67" t="s">
        <v>48</v>
      </c>
      <c r="AE224" s="68"/>
      <c r="BB224" s="203" t="s">
        <v>67</v>
      </c>
    </row>
    <row r="225" spans="1:54" ht="27" hidden="1" customHeight="1" x14ac:dyDescent="0.25">
      <c r="A225" s="61" t="s">
        <v>352</v>
      </c>
      <c r="B225" s="61" t="s">
        <v>353</v>
      </c>
      <c r="C225" s="35">
        <v>4301011724</v>
      </c>
      <c r="D225" s="437">
        <v>4680115884236</v>
      </c>
      <c r="E225" s="437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119</v>
      </c>
      <c r="L225" s="37" t="s">
        <v>118</v>
      </c>
      <c r="M225" s="37"/>
      <c r="N225" s="36">
        <v>55</v>
      </c>
      <c r="O225" s="5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439"/>
      <c r="Q225" s="439"/>
      <c r="R225" s="439"/>
      <c r="S225" s="440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si="12"/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68"/>
      <c r="BB225" s="204" t="s">
        <v>67</v>
      </c>
    </row>
    <row r="226" spans="1:54" ht="27" hidden="1" customHeight="1" x14ac:dyDescent="0.25">
      <c r="A226" s="61" t="s">
        <v>354</v>
      </c>
      <c r="B226" s="61" t="s">
        <v>355</v>
      </c>
      <c r="C226" s="35">
        <v>4301011721</v>
      </c>
      <c r="D226" s="437">
        <v>4680115884175</v>
      </c>
      <c r="E226" s="437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119</v>
      </c>
      <c r="L226" s="37" t="s">
        <v>118</v>
      </c>
      <c r="M226" s="37"/>
      <c r="N226" s="36">
        <v>55</v>
      </c>
      <c r="O226" s="5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439"/>
      <c r="Q226" s="439"/>
      <c r="R226" s="439"/>
      <c r="S226" s="440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12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68"/>
      <c r="BB226" s="205" t="s">
        <v>67</v>
      </c>
    </row>
    <row r="227" spans="1:54" ht="27" hidden="1" customHeight="1" x14ac:dyDescent="0.25">
      <c r="A227" s="61" t="s">
        <v>356</v>
      </c>
      <c r="B227" s="61" t="s">
        <v>357</v>
      </c>
      <c r="C227" s="35">
        <v>4301011824</v>
      </c>
      <c r="D227" s="437">
        <v>4680115884144</v>
      </c>
      <c r="E227" s="437"/>
      <c r="F227" s="60">
        <v>0.4</v>
      </c>
      <c r="G227" s="36">
        <v>10</v>
      </c>
      <c r="H227" s="60">
        <v>4</v>
      </c>
      <c r="I227" s="60">
        <v>4.24</v>
      </c>
      <c r="J227" s="36">
        <v>120</v>
      </c>
      <c r="K227" s="36" t="s">
        <v>86</v>
      </c>
      <c r="L227" s="37" t="s">
        <v>118</v>
      </c>
      <c r="M227" s="37"/>
      <c r="N227" s="36">
        <v>55</v>
      </c>
      <c r="O227" s="57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439"/>
      <c r="Q227" s="439"/>
      <c r="R227" s="439"/>
      <c r="S227" s="440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12"/>
        <v>0</v>
      </c>
      <c r="Y227" s="40" t="str">
        <f>IFERROR(IF(X227=0,"",ROUNDUP(X227/H227,0)*0.00937),"")</f>
        <v/>
      </c>
      <c r="Z227" s="66" t="s">
        <v>48</v>
      </c>
      <c r="AA227" s="67" t="s">
        <v>48</v>
      </c>
      <c r="AE227" s="68"/>
      <c r="BB227" s="206" t="s">
        <v>67</v>
      </c>
    </row>
    <row r="228" spans="1:54" ht="27" hidden="1" customHeight="1" x14ac:dyDescent="0.25">
      <c r="A228" s="61" t="s">
        <v>358</v>
      </c>
      <c r="B228" s="61" t="s">
        <v>359</v>
      </c>
      <c r="C228" s="35">
        <v>4301011726</v>
      </c>
      <c r="D228" s="437">
        <v>4680115884182</v>
      </c>
      <c r="E228" s="437"/>
      <c r="F228" s="60">
        <v>0.37</v>
      </c>
      <c r="G228" s="36">
        <v>10</v>
      </c>
      <c r="H228" s="60">
        <v>3.7</v>
      </c>
      <c r="I228" s="60">
        <v>3.94</v>
      </c>
      <c r="J228" s="36">
        <v>120</v>
      </c>
      <c r="K228" s="36" t="s">
        <v>86</v>
      </c>
      <c r="L228" s="37" t="s">
        <v>118</v>
      </c>
      <c r="M228" s="37"/>
      <c r="N228" s="36">
        <v>55</v>
      </c>
      <c r="O228" s="57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439"/>
      <c r="Q228" s="439"/>
      <c r="R228" s="439"/>
      <c r="S228" s="440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12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68"/>
      <c r="BB228" s="207" t="s">
        <v>67</v>
      </c>
    </row>
    <row r="229" spans="1:54" ht="27" hidden="1" customHeight="1" x14ac:dyDescent="0.25">
      <c r="A229" s="61" t="s">
        <v>360</v>
      </c>
      <c r="B229" s="61" t="s">
        <v>361</v>
      </c>
      <c r="C229" s="35">
        <v>4301011722</v>
      </c>
      <c r="D229" s="437">
        <v>4680115884205</v>
      </c>
      <c r="E229" s="437"/>
      <c r="F229" s="60">
        <v>0.4</v>
      </c>
      <c r="G229" s="36">
        <v>10</v>
      </c>
      <c r="H229" s="60">
        <v>4</v>
      </c>
      <c r="I229" s="60">
        <v>4.24</v>
      </c>
      <c r="J229" s="36">
        <v>120</v>
      </c>
      <c r="K229" s="36" t="s">
        <v>86</v>
      </c>
      <c r="L229" s="37" t="s">
        <v>118</v>
      </c>
      <c r="M229" s="37"/>
      <c r="N229" s="36">
        <v>55</v>
      </c>
      <c r="O229" s="5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439"/>
      <c r="Q229" s="439"/>
      <c r="R229" s="439"/>
      <c r="S229" s="440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12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68"/>
      <c r="BB229" s="208" t="s">
        <v>67</v>
      </c>
    </row>
    <row r="230" spans="1:54" hidden="1" x14ac:dyDescent="0.2">
      <c r="A230" s="445"/>
      <c r="B230" s="445"/>
      <c r="C230" s="445"/>
      <c r="D230" s="445"/>
      <c r="E230" s="445"/>
      <c r="F230" s="445"/>
      <c r="G230" s="445"/>
      <c r="H230" s="445"/>
      <c r="I230" s="445"/>
      <c r="J230" s="445"/>
      <c r="K230" s="445"/>
      <c r="L230" s="445"/>
      <c r="M230" s="445"/>
      <c r="N230" s="446"/>
      <c r="O230" s="442" t="s">
        <v>43</v>
      </c>
      <c r="P230" s="443"/>
      <c r="Q230" s="443"/>
      <c r="R230" s="443"/>
      <c r="S230" s="443"/>
      <c r="T230" s="443"/>
      <c r="U230" s="444"/>
      <c r="V230" s="41" t="s">
        <v>42</v>
      </c>
      <c r="W230" s="42">
        <f>IFERROR(W224/H224,"0")+IFERROR(W225/H225,"0")+IFERROR(W226/H226,"0")+IFERROR(W227/H227,"0")+IFERROR(W228/H228,"0")+IFERROR(W229/H229,"0")</f>
        <v>0</v>
      </c>
      <c r="X230" s="42">
        <f>IFERROR(X224/H224,"0")+IFERROR(X225/H225,"0")+IFERROR(X226/H226,"0")+IFERROR(X227/H227,"0")+IFERROR(X228/H228,"0")+IFERROR(X229/H229,"0")</f>
        <v>0</v>
      </c>
      <c r="Y230" s="42">
        <f>IFERROR(IF(Y224="",0,Y224),"0")+IFERROR(IF(Y225="",0,Y225),"0")+IFERROR(IF(Y226="",0,Y226),"0")+IFERROR(IF(Y227="",0,Y227),"0")+IFERROR(IF(Y228="",0,Y228),"0")+IFERROR(IF(Y229="",0,Y229),"0")</f>
        <v>0</v>
      </c>
      <c r="Z230" s="65"/>
      <c r="AA230" s="65"/>
    </row>
    <row r="231" spans="1:54" hidden="1" x14ac:dyDescent="0.2">
      <c r="A231" s="445"/>
      <c r="B231" s="445"/>
      <c r="C231" s="445"/>
      <c r="D231" s="445"/>
      <c r="E231" s="445"/>
      <c r="F231" s="445"/>
      <c r="G231" s="445"/>
      <c r="H231" s="445"/>
      <c r="I231" s="445"/>
      <c r="J231" s="445"/>
      <c r="K231" s="445"/>
      <c r="L231" s="445"/>
      <c r="M231" s="445"/>
      <c r="N231" s="446"/>
      <c r="O231" s="442" t="s">
        <v>43</v>
      </c>
      <c r="P231" s="443"/>
      <c r="Q231" s="443"/>
      <c r="R231" s="443"/>
      <c r="S231" s="443"/>
      <c r="T231" s="443"/>
      <c r="U231" s="444"/>
      <c r="V231" s="41" t="s">
        <v>0</v>
      </c>
      <c r="W231" s="42">
        <f>IFERROR(SUM(W224:W229),"0")</f>
        <v>0</v>
      </c>
      <c r="X231" s="42">
        <f>IFERROR(SUM(X224:X229),"0")</f>
        <v>0</v>
      </c>
      <c r="Y231" s="41"/>
      <c r="Z231" s="65"/>
      <c r="AA231" s="65"/>
    </row>
    <row r="232" spans="1:54" ht="16.5" hidden="1" customHeight="1" x14ac:dyDescent="0.25">
      <c r="A232" s="435" t="s">
        <v>362</v>
      </c>
      <c r="B232" s="435"/>
      <c r="C232" s="435"/>
      <c r="D232" s="435"/>
      <c r="E232" s="435"/>
      <c r="F232" s="435"/>
      <c r="G232" s="435"/>
      <c r="H232" s="435"/>
      <c r="I232" s="435"/>
      <c r="J232" s="435"/>
      <c r="K232" s="435"/>
      <c r="L232" s="435"/>
      <c r="M232" s="435"/>
      <c r="N232" s="435"/>
      <c r="O232" s="435"/>
      <c r="P232" s="435"/>
      <c r="Q232" s="435"/>
      <c r="R232" s="435"/>
      <c r="S232" s="435"/>
      <c r="T232" s="435"/>
      <c r="U232" s="435"/>
      <c r="V232" s="435"/>
      <c r="W232" s="435"/>
      <c r="X232" s="435"/>
      <c r="Y232" s="435"/>
      <c r="Z232" s="63"/>
      <c r="AA232" s="63"/>
    </row>
    <row r="233" spans="1:54" ht="14.25" hidden="1" customHeight="1" x14ac:dyDescent="0.25">
      <c r="A233" s="436" t="s">
        <v>123</v>
      </c>
      <c r="B233" s="436"/>
      <c r="C233" s="436"/>
      <c r="D233" s="436"/>
      <c r="E233" s="436"/>
      <c r="F233" s="436"/>
      <c r="G233" s="436"/>
      <c r="H233" s="436"/>
      <c r="I233" s="436"/>
      <c r="J233" s="436"/>
      <c r="K233" s="436"/>
      <c r="L233" s="436"/>
      <c r="M233" s="436"/>
      <c r="N233" s="436"/>
      <c r="O233" s="436"/>
      <c r="P233" s="436"/>
      <c r="Q233" s="436"/>
      <c r="R233" s="436"/>
      <c r="S233" s="436"/>
      <c r="T233" s="436"/>
      <c r="U233" s="436"/>
      <c r="V233" s="436"/>
      <c r="W233" s="436"/>
      <c r="X233" s="436"/>
      <c r="Y233" s="436"/>
      <c r="Z233" s="64"/>
      <c r="AA233" s="64"/>
    </row>
    <row r="234" spans="1:54" ht="27" hidden="1" customHeight="1" x14ac:dyDescent="0.25">
      <c r="A234" s="61" t="s">
        <v>363</v>
      </c>
      <c r="B234" s="61" t="s">
        <v>364</v>
      </c>
      <c r="C234" s="35">
        <v>4301011346</v>
      </c>
      <c r="D234" s="437">
        <v>4607091387445</v>
      </c>
      <c r="E234" s="437"/>
      <c r="F234" s="60">
        <v>0.9</v>
      </c>
      <c r="G234" s="36">
        <v>10</v>
      </c>
      <c r="H234" s="60">
        <v>9</v>
      </c>
      <c r="I234" s="60">
        <v>9.6300000000000008</v>
      </c>
      <c r="J234" s="36">
        <v>56</v>
      </c>
      <c r="K234" s="36" t="s">
        <v>119</v>
      </c>
      <c r="L234" s="37" t="s">
        <v>118</v>
      </c>
      <c r="M234" s="37"/>
      <c r="N234" s="36">
        <v>31</v>
      </c>
      <c r="O234" s="57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439"/>
      <c r="Q234" s="439"/>
      <c r="R234" s="439"/>
      <c r="S234" s="440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ref="X234:X247" si="13">IFERROR(IF(W234="",0,CEILING((W234/$H234),1)*$H234),"")</f>
        <v>0</v>
      </c>
      <c r="Y234" s="40" t="str">
        <f>IFERROR(IF(X234=0,"",ROUNDUP(X234/H234,0)*0.02175),"")</f>
        <v/>
      </c>
      <c r="Z234" s="66" t="s">
        <v>48</v>
      </c>
      <c r="AA234" s="67" t="s">
        <v>48</v>
      </c>
      <c r="AE234" s="68"/>
      <c r="BB234" s="209" t="s">
        <v>67</v>
      </c>
    </row>
    <row r="235" spans="1:54" ht="27" hidden="1" customHeight="1" x14ac:dyDescent="0.25">
      <c r="A235" s="61" t="s">
        <v>365</v>
      </c>
      <c r="B235" s="61" t="s">
        <v>366</v>
      </c>
      <c r="C235" s="35">
        <v>4301011308</v>
      </c>
      <c r="D235" s="437">
        <v>4607091386004</v>
      </c>
      <c r="E235" s="437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119</v>
      </c>
      <c r="L235" s="37" t="s">
        <v>118</v>
      </c>
      <c r="M235" s="37"/>
      <c r="N235" s="36">
        <v>55</v>
      </c>
      <c r="O235" s="5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439"/>
      <c r="Q235" s="439"/>
      <c r="R235" s="439"/>
      <c r="S235" s="440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13"/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68"/>
      <c r="BB235" s="210" t="s">
        <v>67</v>
      </c>
    </row>
    <row r="236" spans="1:54" ht="27" hidden="1" customHeight="1" x14ac:dyDescent="0.25">
      <c r="A236" s="61" t="s">
        <v>365</v>
      </c>
      <c r="B236" s="61" t="s">
        <v>367</v>
      </c>
      <c r="C236" s="35">
        <v>4301011362</v>
      </c>
      <c r="D236" s="437">
        <v>4607091386004</v>
      </c>
      <c r="E236" s="437"/>
      <c r="F236" s="60">
        <v>1.35</v>
      </c>
      <c r="G236" s="36">
        <v>8</v>
      </c>
      <c r="H236" s="60">
        <v>10.8</v>
      </c>
      <c r="I236" s="60">
        <v>11.28</v>
      </c>
      <c r="J236" s="36">
        <v>48</v>
      </c>
      <c r="K236" s="36" t="s">
        <v>119</v>
      </c>
      <c r="L236" s="37" t="s">
        <v>127</v>
      </c>
      <c r="M236" s="37"/>
      <c r="N236" s="36">
        <v>55</v>
      </c>
      <c r="O236" s="5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439"/>
      <c r="Q236" s="439"/>
      <c r="R236" s="439"/>
      <c r="S236" s="440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13"/>
        <v>0</v>
      </c>
      <c r="Y236" s="40" t="str">
        <f>IFERROR(IF(X236=0,"",ROUNDUP(X236/H236,0)*0.02039),"")</f>
        <v/>
      </c>
      <c r="Z236" s="66" t="s">
        <v>48</v>
      </c>
      <c r="AA236" s="67" t="s">
        <v>48</v>
      </c>
      <c r="AE236" s="68"/>
      <c r="BB236" s="211" t="s">
        <v>67</v>
      </c>
    </row>
    <row r="237" spans="1:54" ht="27" hidden="1" customHeight="1" x14ac:dyDescent="0.25">
      <c r="A237" s="61" t="s">
        <v>368</v>
      </c>
      <c r="B237" s="61" t="s">
        <v>369</v>
      </c>
      <c r="C237" s="35">
        <v>4301011347</v>
      </c>
      <c r="D237" s="437">
        <v>4607091386073</v>
      </c>
      <c r="E237" s="437"/>
      <c r="F237" s="60">
        <v>0.9</v>
      </c>
      <c r="G237" s="36">
        <v>10</v>
      </c>
      <c r="H237" s="60">
        <v>9</v>
      </c>
      <c r="I237" s="60">
        <v>9.6300000000000008</v>
      </c>
      <c r="J237" s="36">
        <v>56</v>
      </c>
      <c r="K237" s="36" t="s">
        <v>119</v>
      </c>
      <c r="L237" s="37" t="s">
        <v>118</v>
      </c>
      <c r="M237" s="37"/>
      <c r="N237" s="36">
        <v>31</v>
      </c>
      <c r="O237" s="57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439"/>
      <c r="Q237" s="439"/>
      <c r="R237" s="439"/>
      <c r="S237" s="440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13"/>
        <v>0</v>
      </c>
      <c r="Y237" s="40" t="str">
        <f>IFERROR(IF(X237=0,"",ROUNDUP(X237/H237,0)*0.02175),"")</f>
        <v/>
      </c>
      <c r="Z237" s="66" t="s">
        <v>48</v>
      </c>
      <c r="AA237" s="67" t="s">
        <v>48</v>
      </c>
      <c r="AE237" s="68"/>
      <c r="BB237" s="212" t="s">
        <v>67</v>
      </c>
    </row>
    <row r="238" spans="1:54" ht="27" hidden="1" customHeight="1" x14ac:dyDescent="0.25">
      <c r="A238" s="61" t="s">
        <v>370</v>
      </c>
      <c r="B238" s="61" t="s">
        <v>371</v>
      </c>
      <c r="C238" s="35">
        <v>4301010928</v>
      </c>
      <c r="D238" s="437">
        <v>4607091387322</v>
      </c>
      <c r="E238" s="437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119</v>
      </c>
      <c r="L238" s="37" t="s">
        <v>118</v>
      </c>
      <c r="M238" s="37"/>
      <c r="N238" s="36">
        <v>55</v>
      </c>
      <c r="O238" s="58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439"/>
      <c r="Q238" s="439"/>
      <c r="R238" s="439"/>
      <c r="S238" s="440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13"/>
        <v>0</v>
      </c>
      <c r="Y238" s="40" t="str">
        <f>IFERROR(IF(X238=0,"",ROUNDUP(X238/H238,0)*0.02175),"")</f>
        <v/>
      </c>
      <c r="Z238" s="66" t="s">
        <v>48</v>
      </c>
      <c r="AA238" s="67" t="s">
        <v>48</v>
      </c>
      <c r="AE238" s="68"/>
      <c r="BB238" s="213" t="s">
        <v>67</v>
      </c>
    </row>
    <row r="239" spans="1:54" ht="27" hidden="1" customHeight="1" x14ac:dyDescent="0.25">
      <c r="A239" s="61" t="s">
        <v>372</v>
      </c>
      <c r="B239" s="61" t="s">
        <v>373</v>
      </c>
      <c r="C239" s="35">
        <v>4301011311</v>
      </c>
      <c r="D239" s="437">
        <v>4607091387377</v>
      </c>
      <c r="E239" s="437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119</v>
      </c>
      <c r="L239" s="37" t="s">
        <v>118</v>
      </c>
      <c r="M239" s="37"/>
      <c r="N239" s="36">
        <v>55</v>
      </c>
      <c r="O239" s="58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439"/>
      <c r="Q239" s="439"/>
      <c r="R239" s="439"/>
      <c r="S239" s="440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13"/>
        <v>0</v>
      </c>
      <c r="Y239" s="40" t="str">
        <f>IFERROR(IF(X239=0,"",ROUNDUP(X239/H239,0)*0.02175),"")</f>
        <v/>
      </c>
      <c r="Z239" s="66" t="s">
        <v>48</v>
      </c>
      <c r="AA239" s="67" t="s">
        <v>48</v>
      </c>
      <c r="AE239" s="68"/>
      <c r="BB239" s="214" t="s">
        <v>67</v>
      </c>
    </row>
    <row r="240" spans="1:54" ht="27" hidden="1" customHeight="1" x14ac:dyDescent="0.25">
      <c r="A240" s="61" t="s">
        <v>374</v>
      </c>
      <c r="B240" s="61" t="s">
        <v>375</v>
      </c>
      <c r="C240" s="35">
        <v>4301010945</v>
      </c>
      <c r="D240" s="437">
        <v>4607091387353</v>
      </c>
      <c r="E240" s="437"/>
      <c r="F240" s="60">
        <v>1.35</v>
      </c>
      <c r="G240" s="36">
        <v>8</v>
      </c>
      <c r="H240" s="60">
        <v>10.8</v>
      </c>
      <c r="I240" s="60">
        <v>11.28</v>
      </c>
      <c r="J240" s="36">
        <v>56</v>
      </c>
      <c r="K240" s="36" t="s">
        <v>119</v>
      </c>
      <c r="L240" s="37" t="s">
        <v>118</v>
      </c>
      <c r="M240" s="37"/>
      <c r="N240" s="36">
        <v>55</v>
      </c>
      <c r="O240" s="58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439"/>
      <c r="Q240" s="439"/>
      <c r="R240" s="439"/>
      <c r="S240" s="440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13"/>
        <v>0</v>
      </c>
      <c r="Y240" s="40" t="str">
        <f>IFERROR(IF(X240=0,"",ROUNDUP(X240/H240,0)*0.02175),"")</f>
        <v/>
      </c>
      <c r="Z240" s="66" t="s">
        <v>48</v>
      </c>
      <c r="AA240" s="67" t="s">
        <v>48</v>
      </c>
      <c r="AE240" s="68"/>
      <c r="BB240" s="215" t="s">
        <v>67</v>
      </c>
    </row>
    <row r="241" spans="1:54" ht="27" hidden="1" customHeight="1" x14ac:dyDescent="0.25">
      <c r="A241" s="61" t="s">
        <v>376</v>
      </c>
      <c r="B241" s="61" t="s">
        <v>377</v>
      </c>
      <c r="C241" s="35">
        <v>4301011328</v>
      </c>
      <c r="D241" s="437">
        <v>4607091386011</v>
      </c>
      <c r="E241" s="437"/>
      <c r="F241" s="60">
        <v>0.5</v>
      </c>
      <c r="G241" s="36">
        <v>10</v>
      </c>
      <c r="H241" s="60">
        <v>5</v>
      </c>
      <c r="I241" s="60">
        <v>5.21</v>
      </c>
      <c r="J241" s="36">
        <v>120</v>
      </c>
      <c r="K241" s="36" t="s">
        <v>86</v>
      </c>
      <c r="L241" s="37" t="s">
        <v>82</v>
      </c>
      <c r="M241" s="37"/>
      <c r="N241" s="36">
        <v>55</v>
      </c>
      <c r="O241" s="5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439"/>
      <c r="Q241" s="439"/>
      <c r="R241" s="439"/>
      <c r="S241" s="440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13"/>
        <v>0</v>
      </c>
      <c r="Y241" s="40" t="str">
        <f t="shared" ref="Y241:Y247" si="14">IFERROR(IF(X241=0,"",ROUNDUP(X241/H241,0)*0.00937),"")</f>
        <v/>
      </c>
      <c r="Z241" s="66" t="s">
        <v>48</v>
      </c>
      <c r="AA241" s="67" t="s">
        <v>48</v>
      </c>
      <c r="AE241" s="68"/>
      <c r="BB241" s="216" t="s">
        <v>67</v>
      </c>
    </row>
    <row r="242" spans="1:54" ht="27" hidden="1" customHeight="1" x14ac:dyDescent="0.25">
      <c r="A242" s="61" t="s">
        <v>378</v>
      </c>
      <c r="B242" s="61" t="s">
        <v>379</v>
      </c>
      <c r="C242" s="35">
        <v>4301011329</v>
      </c>
      <c r="D242" s="437">
        <v>4607091387308</v>
      </c>
      <c r="E242" s="437"/>
      <c r="F242" s="60">
        <v>0.5</v>
      </c>
      <c r="G242" s="36">
        <v>10</v>
      </c>
      <c r="H242" s="60">
        <v>5</v>
      </c>
      <c r="I242" s="60">
        <v>5.21</v>
      </c>
      <c r="J242" s="36">
        <v>120</v>
      </c>
      <c r="K242" s="36" t="s">
        <v>86</v>
      </c>
      <c r="L242" s="37" t="s">
        <v>82</v>
      </c>
      <c r="M242" s="37"/>
      <c r="N242" s="36">
        <v>55</v>
      </c>
      <c r="O242" s="5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439"/>
      <c r="Q242" s="439"/>
      <c r="R242" s="439"/>
      <c r="S242" s="440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13"/>
        <v>0</v>
      </c>
      <c r="Y242" s="40" t="str">
        <f t="shared" si="14"/>
        <v/>
      </c>
      <c r="Z242" s="66" t="s">
        <v>48</v>
      </c>
      <c r="AA242" s="67" t="s">
        <v>48</v>
      </c>
      <c r="AE242" s="68"/>
      <c r="BB242" s="217" t="s">
        <v>67</v>
      </c>
    </row>
    <row r="243" spans="1:54" ht="27" hidden="1" customHeight="1" x14ac:dyDescent="0.25">
      <c r="A243" s="61" t="s">
        <v>380</v>
      </c>
      <c r="B243" s="61" t="s">
        <v>381</v>
      </c>
      <c r="C243" s="35">
        <v>4301011049</v>
      </c>
      <c r="D243" s="437">
        <v>4607091387339</v>
      </c>
      <c r="E243" s="437"/>
      <c r="F243" s="60">
        <v>0.5</v>
      </c>
      <c r="G243" s="36">
        <v>10</v>
      </c>
      <c r="H243" s="60">
        <v>5</v>
      </c>
      <c r="I243" s="60">
        <v>5.24</v>
      </c>
      <c r="J243" s="36">
        <v>120</v>
      </c>
      <c r="K243" s="36" t="s">
        <v>86</v>
      </c>
      <c r="L243" s="37" t="s">
        <v>118</v>
      </c>
      <c r="M243" s="37"/>
      <c r="N243" s="36">
        <v>55</v>
      </c>
      <c r="O243" s="58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439"/>
      <c r="Q243" s="439"/>
      <c r="R243" s="439"/>
      <c r="S243" s="440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13"/>
        <v>0</v>
      </c>
      <c r="Y243" s="40" t="str">
        <f t="shared" si="14"/>
        <v/>
      </c>
      <c r="Z243" s="66" t="s">
        <v>48</v>
      </c>
      <c r="AA243" s="67" t="s">
        <v>48</v>
      </c>
      <c r="AE243" s="68"/>
      <c r="BB243" s="218" t="s">
        <v>67</v>
      </c>
    </row>
    <row r="244" spans="1:54" ht="27" hidden="1" customHeight="1" x14ac:dyDescent="0.25">
      <c r="A244" s="61" t="s">
        <v>382</v>
      </c>
      <c r="B244" s="61" t="s">
        <v>383</v>
      </c>
      <c r="C244" s="35">
        <v>4301011433</v>
      </c>
      <c r="D244" s="437">
        <v>4680115882638</v>
      </c>
      <c r="E244" s="437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86</v>
      </c>
      <c r="L244" s="37" t="s">
        <v>118</v>
      </c>
      <c r="M244" s="37"/>
      <c r="N244" s="36">
        <v>90</v>
      </c>
      <c r="O244" s="5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439"/>
      <c r="Q244" s="439"/>
      <c r="R244" s="439"/>
      <c r="S244" s="440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13"/>
        <v>0</v>
      </c>
      <c r="Y244" s="40" t="str">
        <f t="shared" si="14"/>
        <v/>
      </c>
      <c r="Z244" s="66" t="s">
        <v>48</v>
      </c>
      <c r="AA244" s="67" t="s">
        <v>48</v>
      </c>
      <c r="AE244" s="68"/>
      <c r="BB244" s="219" t="s">
        <v>67</v>
      </c>
    </row>
    <row r="245" spans="1:54" ht="27" hidden="1" customHeight="1" x14ac:dyDescent="0.25">
      <c r="A245" s="61" t="s">
        <v>384</v>
      </c>
      <c r="B245" s="61" t="s">
        <v>385</v>
      </c>
      <c r="C245" s="35">
        <v>4301011573</v>
      </c>
      <c r="D245" s="437">
        <v>4680115881938</v>
      </c>
      <c r="E245" s="437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86</v>
      </c>
      <c r="L245" s="37" t="s">
        <v>118</v>
      </c>
      <c r="M245" s="37"/>
      <c r="N245" s="36">
        <v>90</v>
      </c>
      <c r="O245" s="5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439"/>
      <c r="Q245" s="439"/>
      <c r="R245" s="439"/>
      <c r="S245" s="440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13"/>
        <v>0</v>
      </c>
      <c r="Y245" s="40" t="str">
        <f t="shared" si="14"/>
        <v/>
      </c>
      <c r="Z245" s="66" t="s">
        <v>48</v>
      </c>
      <c r="AA245" s="67" t="s">
        <v>48</v>
      </c>
      <c r="AE245" s="68"/>
      <c r="BB245" s="220" t="s">
        <v>67</v>
      </c>
    </row>
    <row r="246" spans="1:54" ht="27" hidden="1" customHeight="1" x14ac:dyDescent="0.25">
      <c r="A246" s="61" t="s">
        <v>386</v>
      </c>
      <c r="B246" s="61" t="s">
        <v>387</v>
      </c>
      <c r="C246" s="35">
        <v>4301010944</v>
      </c>
      <c r="D246" s="437">
        <v>4607091387346</v>
      </c>
      <c r="E246" s="437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86</v>
      </c>
      <c r="L246" s="37" t="s">
        <v>118</v>
      </c>
      <c r="M246" s="37"/>
      <c r="N246" s="36">
        <v>55</v>
      </c>
      <c r="O246" s="5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439"/>
      <c r="Q246" s="439"/>
      <c r="R246" s="439"/>
      <c r="S246" s="440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13"/>
        <v>0</v>
      </c>
      <c r="Y246" s="40" t="str">
        <f t="shared" si="14"/>
        <v/>
      </c>
      <c r="Z246" s="66" t="s">
        <v>48</v>
      </c>
      <c r="AA246" s="67" t="s">
        <v>48</v>
      </c>
      <c r="AE246" s="68"/>
      <c r="BB246" s="221" t="s">
        <v>67</v>
      </c>
    </row>
    <row r="247" spans="1:54" ht="27" hidden="1" customHeight="1" x14ac:dyDescent="0.25">
      <c r="A247" s="61" t="s">
        <v>388</v>
      </c>
      <c r="B247" s="61" t="s">
        <v>389</v>
      </c>
      <c r="C247" s="35">
        <v>4301011353</v>
      </c>
      <c r="D247" s="437">
        <v>4607091389807</v>
      </c>
      <c r="E247" s="437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86</v>
      </c>
      <c r="L247" s="37" t="s">
        <v>118</v>
      </c>
      <c r="M247" s="37"/>
      <c r="N247" s="36">
        <v>55</v>
      </c>
      <c r="O247" s="5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439"/>
      <c r="Q247" s="439"/>
      <c r="R247" s="439"/>
      <c r="S247" s="440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13"/>
        <v>0</v>
      </c>
      <c r="Y247" s="40" t="str">
        <f t="shared" si="14"/>
        <v/>
      </c>
      <c r="Z247" s="66" t="s">
        <v>48</v>
      </c>
      <c r="AA247" s="67" t="s">
        <v>48</v>
      </c>
      <c r="AE247" s="68"/>
      <c r="BB247" s="222" t="s">
        <v>67</v>
      </c>
    </row>
    <row r="248" spans="1:54" hidden="1" x14ac:dyDescent="0.2">
      <c r="A248" s="445"/>
      <c r="B248" s="445"/>
      <c r="C248" s="445"/>
      <c r="D248" s="445"/>
      <c r="E248" s="445"/>
      <c r="F248" s="445"/>
      <c r="G248" s="445"/>
      <c r="H248" s="445"/>
      <c r="I248" s="445"/>
      <c r="J248" s="445"/>
      <c r="K248" s="445"/>
      <c r="L248" s="445"/>
      <c r="M248" s="445"/>
      <c r="N248" s="446"/>
      <c r="O248" s="442" t="s">
        <v>43</v>
      </c>
      <c r="P248" s="443"/>
      <c r="Q248" s="443"/>
      <c r="R248" s="443"/>
      <c r="S248" s="443"/>
      <c r="T248" s="443"/>
      <c r="U248" s="444"/>
      <c r="V248" s="41" t="s">
        <v>42</v>
      </c>
      <c r="W248" s="4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4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4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65"/>
      <c r="AA248" s="65"/>
    </row>
    <row r="249" spans="1:54" hidden="1" x14ac:dyDescent="0.2">
      <c r="A249" s="445"/>
      <c r="B249" s="445"/>
      <c r="C249" s="445"/>
      <c r="D249" s="445"/>
      <c r="E249" s="445"/>
      <c r="F249" s="445"/>
      <c r="G249" s="445"/>
      <c r="H249" s="445"/>
      <c r="I249" s="445"/>
      <c r="J249" s="445"/>
      <c r="K249" s="445"/>
      <c r="L249" s="445"/>
      <c r="M249" s="445"/>
      <c r="N249" s="446"/>
      <c r="O249" s="442" t="s">
        <v>43</v>
      </c>
      <c r="P249" s="443"/>
      <c r="Q249" s="443"/>
      <c r="R249" s="443"/>
      <c r="S249" s="443"/>
      <c r="T249" s="443"/>
      <c r="U249" s="444"/>
      <c r="V249" s="41" t="s">
        <v>0</v>
      </c>
      <c r="W249" s="42">
        <f>IFERROR(SUM(W234:W247),"0")</f>
        <v>0</v>
      </c>
      <c r="X249" s="42">
        <f>IFERROR(SUM(X234:X247),"0")</f>
        <v>0</v>
      </c>
      <c r="Y249" s="41"/>
      <c r="Z249" s="65"/>
      <c r="AA249" s="65"/>
    </row>
    <row r="250" spans="1:54" ht="14.25" hidden="1" customHeight="1" x14ac:dyDescent="0.25">
      <c r="A250" s="436" t="s">
        <v>115</v>
      </c>
      <c r="B250" s="436"/>
      <c r="C250" s="436"/>
      <c r="D250" s="436"/>
      <c r="E250" s="436"/>
      <c r="F250" s="436"/>
      <c r="G250" s="436"/>
      <c r="H250" s="436"/>
      <c r="I250" s="436"/>
      <c r="J250" s="436"/>
      <c r="K250" s="436"/>
      <c r="L250" s="436"/>
      <c r="M250" s="436"/>
      <c r="N250" s="436"/>
      <c r="O250" s="436"/>
      <c r="P250" s="436"/>
      <c r="Q250" s="436"/>
      <c r="R250" s="436"/>
      <c r="S250" s="436"/>
      <c r="T250" s="436"/>
      <c r="U250" s="436"/>
      <c r="V250" s="436"/>
      <c r="W250" s="436"/>
      <c r="X250" s="436"/>
      <c r="Y250" s="436"/>
      <c r="Z250" s="64"/>
      <c r="AA250" s="64"/>
    </row>
    <row r="251" spans="1:54" ht="27" hidden="1" customHeight="1" x14ac:dyDescent="0.25">
      <c r="A251" s="61" t="s">
        <v>390</v>
      </c>
      <c r="B251" s="61" t="s">
        <v>391</v>
      </c>
      <c r="C251" s="35">
        <v>4301020254</v>
      </c>
      <c r="D251" s="437">
        <v>4680115881914</v>
      </c>
      <c r="E251" s="437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86</v>
      </c>
      <c r="L251" s="37" t="s">
        <v>118</v>
      </c>
      <c r="M251" s="37"/>
      <c r="N251" s="36">
        <v>90</v>
      </c>
      <c r="O251" s="59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439"/>
      <c r="Q251" s="439"/>
      <c r="R251" s="439"/>
      <c r="S251" s="440"/>
      <c r="T251" s="38" t="s">
        <v>48</v>
      </c>
      <c r="U251" s="38" t="s">
        <v>48</v>
      </c>
      <c r="V251" s="39" t="s">
        <v>0</v>
      </c>
      <c r="W251" s="57">
        <v>0</v>
      </c>
      <c r="X251" s="54">
        <f>IFERROR(IF(W251="",0,CEILING((W251/$H251),1)*$H251),"")</f>
        <v>0</v>
      </c>
      <c r="Y251" s="40" t="str">
        <f>IFERROR(IF(X251=0,"",ROUNDUP(X251/H251,0)*0.00937),"")</f>
        <v/>
      </c>
      <c r="Z251" s="66" t="s">
        <v>48</v>
      </c>
      <c r="AA251" s="67" t="s">
        <v>48</v>
      </c>
      <c r="AE251" s="68"/>
      <c r="BB251" s="223" t="s">
        <v>67</v>
      </c>
    </row>
    <row r="252" spans="1:54" hidden="1" x14ac:dyDescent="0.2">
      <c r="A252" s="445"/>
      <c r="B252" s="445"/>
      <c r="C252" s="445"/>
      <c r="D252" s="445"/>
      <c r="E252" s="445"/>
      <c r="F252" s="445"/>
      <c r="G252" s="445"/>
      <c r="H252" s="445"/>
      <c r="I252" s="445"/>
      <c r="J252" s="445"/>
      <c r="K252" s="445"/>
      <c r="L252" s="445"/>
      <c r="M252" s="445"/>
      <c r="N252" s="446"/>
      <c r="O252" s="442" t="s">
        <v>43</v>
      </c>
      <c r="P252" s="443"/>
      <c r="Q252" s="443"/>
      <c r="R252" s="443"/>
      <c r="S252" s="443"/>
      <c r="T252" s="443"/>
      <c r="U252" s="444"/>
      <c r="V252" s="41" t="s">
        <v>42</v>
      </c>
      <c r="W252" s="42">
        <f>IFERROR(W251/H251,"0")</f>
        <v>0</v>
      </c>
      <c r="X252" s="42">
        <f>IFERROR(X251/H251,"0")</f>
        <v>0</v>
      </c>
      <c r="Y252" s="42">
        <f>IFERROR(IF(Y251="",0,Y251),"0")</f>
        <v>0</v>
      </c>
      <c r="Z252" s="65"/>
      <c r="AA252" s="65"/>
    </row>
    <row r="253" spans="1:54" hidden="1" x14ac:dyDescent="0.2">
      <c r="A253" s="445"/>
      <c r="B253" s="445"/>
      <c r="C253" s="445"/>
      <c r="D253" s="445"/>
      <c r="E253" s="445"/>
      <c r="F253" s="445"/>
      <c r="G253" s="445"/>
      <c r="H253" s="445"/>
      <c r="I253" s="445"/>
      <c r="J253" s="445"/>
      <c r="K253" s="445"/>
      <c r="L253" s="445"/>
      <c r="M253" s="445"/>
      <c r="N253" s="446"/>
      <c r="O253" s="442" t="s">
        <v>43</v>
      </c>
      <c r="P253" s="443"/>
      <c r="Q253" s="443"/>
      <c r="R253" s="443"/>
      <c r="S253" s="443"/>
      <c r="T253" s="443"/>
      <c r="U253" s="444"/>
      <c r="V253" s="41" t="s">
        <v>0</v>
      </c>
      <c r="W253" s="42">
        <f>IFERROR(SUM(W251:W251),"0")</f>
        <v>0</v>
      </c>
      <c r="X253" s="42">
        <f>IFERROR(SUM(X251:X251),"0")</f>
        <v>0</v>
      </c>
      <c r="Y253" s="41"/>
      <c r="Z253" s="65"/>
      <c r="AA253" s="65"/>
    </row>
    <row r="254" spans="1:54" ht="14.25" hidden="1" customHeight="1" x14ac:dyDescent="0.25">
      <c r="A254" s="436" t="s">
        <v>77</v>
      </c>
      <c r="B254" s="436"/>
      <c r="C254" s="436"/>
      <c r="D254" s="436"/>
      <c r="E254" s="436"/>
      <c r="F254" s="436"/>
      <c r="G254" s="436"/>
      <c r="H254" s="436"/>
      <c r="I254" s="436"/>
      <c r="J254" s="436"/>
      <c r="K254" s="436"/>
      <c r="L254" s="436"/>
      <c r="M254" s="436"/>
      <c r="N254" s="436"/>
      <c r="O254" s="436"/>
      <c r="P254" s="436"/>
      <c r="Q254" s="436"/>
      <c r="R254" s="436"/>
      <c r="S254" s="436"/>
      <c r="T254" s="436"/>
      <c r="U254" s="436"/>
      <c r="V254" s="436"/>
      <c r="W254" s="436"/>
      <c r="X254" s="436"/>
      <c r="Y254" s="436"/>
      <c r="Z254" s="64"/>
      <c r="AA254" s="64"/>
    </row>
    <row r="255" spans="1:54" ht="27" hidden="1" customHeight="1" x14ac:dyDescent="0.25">
      <c r="A255" s="61" t="s">
        <v>392</v>
      </c>
      <c r="B255" s="61" t="s">
        <v>393</v>
      </c>
      <c r="C255" s="35">
        <v>4301030878</v>
      </c>
      <c r="D255" s="437">
        <v>4607091387193</v>
      </c>
      <c r="E255" s="437"/>
      <c r="F255" s="60">
        <v>0.7</v>
      </c>
      <c r="G255" s="36">
        <v>6</v>
      </c>
      <c r="H255" s="60">
        <v>4.2</v>
      </c>
      <c r="I255" s="60">
        <v>4.46</v>
      </c>
      <c r="J255" s="36">
        <v>156</v>
      </c>
      <c r="K255" s="36" t="s">
        <v>86</v>
      </c>
      <c r="L255" s="37" t="s">
        <v>82</v>
      </c>
      <c r="M255" s="37"/>
      <c r="N255" s="36">
        <v>35</v>
      </c>
      <c r="O255" s="5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39"/>
      <c r="Q255" s="439"/>
      <c r="R255" s="439"/>
      <c r="S255" s="440"/>
      <c r="T255" s="38" t="s">
        <v>48</v>
      </c>
      <c r="U255" s="38" t="s">
        <v>48</v>
      </c>
      <c r="V255" s="39" t="s">
        <v>0</v>
      </c>
      <c r="W255" s="57">
        <v>0</v>
      </c>
      <c r="X255" s="54">
        <f>IFERROR(IF(W255="",0,CEILING((W255/$H255),1)*$H255),"")</f>
        <v>0</v>
      </c>
      <c r="Y255" s="40" t="str">
        <f>IFERROR(IF(X255=0,"",ROUNDUP(X255/H255,0)*0.00753),"")</f>
        <v/>
      </c>
      <c r="Z255" s="66" t="s">
        <v>48</v>
      </c>
      <c r="AA255" s="67" t="s">
        <v>48</v>
      </c>
      <c r="AE255" s="68"/>
      <c r="BB255" s="224" t="s">
        <v>67</v>
      </c>
    </row>
    <row r="256" spans="1:54" ht="27" hidden="1" customHeight="1" x14ac:dyDescent="0.25">
      <c r="A256" s="61" t="s">
        <v>394</v>
      </c>
      <c r="B256" s="61" t="s">
        <v>395</v>
      </c>
      <c r="C256" s="35">
        <v>4301031153</v>
      </c>
      <c r="D256" s="437">
        <v>4607091387230</v>
      </c>
      <c r="E256" s="437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86</v>
      </c>
      <c r="L256" s="37" t="s">
        <v>82</v>
      </c>
      <c r="M256" s="37"/>
      <c r="N256" s="36">
        <v>40</v>
      </c>
      <c r="O256" s="5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39"/>
      <c r="Q256" s="439"/>
      <c r="R256" s="439"/>
      <c r="S256" s="440"/>
      <c r="T256" s="38" t="s">
        <v>48</v>
      </c>
      <c r="U256" s="38" t="s">
        <v>48</v>
      </c>
      <c r="V256" s="39" t="s">
        <v>0</v>
      </c>
      <c r="W256" s="57">
        <v>0</v>
      </c>
      <c r="X256" s="54">
        <f>IFERROR(IF(W256="",0,CEILING((W256/$H256),1)*$H256),"")</f>
        <v>0</v>
      </c>
      <c r="Y256" s="40" t="str">
        <f>IFERROR(IF(X256=0,"",ROUNDUP(X256/H256,0)*0.00753),"")</f>
        <v/>
      </c>
      <c r="Z256" s="66" t="s">
        <v>48</v>
      </c>
      <c r="AA256" s="67" t="s">
        <v>48</v>
      </c>
      <c r="AE256" s="68"/>
      <c r="BB256" s="225" t="s">
        <v>67</v>
      </c>
    </row>
    <row r="257" spans="1:54" ht="27" hidden="1" customHeight="1" x14ac:dyDescent="0.25">
      <c r="A257" s="61" t="s">
        <v>396</v>
      </c>
      <c r="B257" s="61" t="s">
        <v>397</v>
      </c>
      <c r="C257" s="35">
        <v>4301031152</v>
      </c>
      <c r="D257" s="437">
        <v>4607091387285</v>
      </c>
      <c r="E257" s="437"/>
      <c r="F257" s="60">
        <v>0.35</v>
      </c>
      <c r="G257" s="36">
        <v>6</v>
      </c>
      <c r="H257" s="60">
        <v>2.1</v>
      </c>
      <c r="I257" s="60">
        <v>2.23</v>
      </c>
      <c r="J257" s="36">
        <v>234</v>
      </c>
      <c r="K257" s="36" t="s">
        <v>83</v>
      </c>
      <c r="L257" s="37" t="s">
        <v>82</v>
      </c>
      <c r="M257" s="37"/>
      <c r="N257" s="36">
        <v>40</v>
      </c>
      <c r="O257" s="5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39"/>
      <c r="Q257" s="439"/>
      <c r="R257" s="439"/>
      <c r="S257" s="440"/>
      <c r="T257" s="38" t="s">
        <v>48</v>
      </c>
      <c r="U257" s="38" t="s">
        <v>48</v>
      </c>
      <c r="V257" s="39" t="s">
        <v>0</v>
      </c>
      <c r="W257" s="57">
        <v>0</v>
      </c>
      <c r="X257" s="54">
        <f>IFERROR(IF(W257="",0,CEILING((W257/$H257),1)*$H257),"")</f>
        <v>0</v>
      </c>
      <c r="Y257" s="40" t="str">
        <f>IFERROR(IF(X257=0,"",ROUNDUP(X257/H257,0)*0.00502),"")</f>
        <v/>
      </c>
      <c r="Z257" s="66" t="s">
        <v>48</v>
      </c>
      <c r="AA257" s="67" t="s">
        <v>48</v>
      </c>
      <c r="AE257" s="68"/>
      <c r="BB257" s="226" t="s">
        <v>67</v>
      </c>
    </row>
    <row r="258" spans="1:54" ht="27" hidden="1" customHeight="1" x14ac:dyDescent="0.25">
      <c r="A258" s="61" t="s">
        <v>398</v>
      </c>
      <c r="B258" s="61" t="s">
        <v>399</v>
      </c>
      <c r="C258" s="35">
        <v>4301031164</v>
      </c>
      <c r="D258" s="437">
        <v>4680115880481</v>
      </c>
      <c r="E258" s="437"/>
      <c r="F258" s="60">
        <v>0.28000000000000003</v>
      </c>
      <c r="G258" s="36">
        <v>6</v>
      </c>
      <c r="H258" s="60">
        <v>1.68</v>
      </c>
      <c r="I258" s="60">
        <v>1.78</v>
      </c>
      <c r="J258" s="36">
        <v>234</v>
      </c>
      <c r="K258" s="36" t="s">
        <v>83</v>
      </c>
      <c r="L258" s="37" t="s">
        <v>82</v>
      </c>
      <c r="M258" s="37"/>
      <c r="N258" s="36">
        <v>40</v>
      </c>
      <c r="O258" s="59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39"/>
      <c r="Q258" s="439"/>
      <c r="R258" s="439"/>
      <c r="S258" s="440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IFERROR(IF(X258=0,"",ROUNDUP(X258/H258,0)*0.00502),"")</f>
        <v/>
      </c>
      <c r="Z258" s="66" t="s">
        <v>48</v>
      </c>
      <c r="AA258" s="67" t="s">
        <v>48</v>
      </c>
      <c r="AE258" s="68"/>
      <c r="BB258" s="227" t="s">
        <v>67</v>
      </c>
    </row>
    <row r="259" spans="1:54" hidden="1" x14ac:dyDescent="0.2">
      <c r="A259" s="445"/>
      <c r="B259" s="445"/>
      <c r="C259" s="445"/>
      <c r="D259" s="445"/>
      <c r="E259" s="445"/>
      <c r="F259" s="445"/>
      <c r="G259" s="445"/>
      <c r="H259" s="445"/>
      <c r="I259" s="445"/>
      <c r="J259" s="445"/>
      <c r="K259" s="445"/>
      <c r="L259" s="445"/>
      <c r="M259" s="445"/>
      <c r="N259" s="446"/>
      <c r="O259" s="442" t="s">
        <v>43</v>
      </c>
      <c r="P259" s="443"/>
      <c r="Q259" s="443"/>
      <c r="R259" s="443"/>
      <c r="S259" s="443"/>
      <c r="T259" s="443"/>
      <c r="U259" s="444"/>
      <c r="V259" s="41" t="s">
        <v>42</v>
      </c>
      <c r="W259" s="42">
        <f>IFERROR(W255/H255,"0")+IFERROR(W256/H256,"0")+IFERROR(W257/H257,"0")+IFERROR(W258/H258,"0")</f>
        <v>0</v>
      </c>
      <c r="X259" s="42">
        <f>IFERROR(X255/H255,"0")+IFERROR(X256/H256,"0")+IFERROR(X257/H257,"0")+IFERROR(X258/H258,"0")</f>
        <v>0</v>
      </c>
      <c r="Y259" s="42">
        <f>IFERROR(IF(Y255="",0,Y255),"0")+IFERROR(IF(Y256="",0,Y256),"0")+IFERROR(IF(Y257="",0,Y257),"0")+IFERROR(IF(Y258="",0,Y258),"0")</f>
        <v>0</v>
      </c>
      <c r="Z259" s="65"/>
      <c r="AA259" s="65"/>
    </row>
    <row r="260" spans="1:54" hidden="1" x14ac:dyDescent="0.2">
      <c r="A260" s="445"/>
      <c r="B260" s="445"/>
      <c r="C260" s="445"/>
      <c r="D260" s="445"/>
      <c r="E260" s="445"/>
      <c r="F260" s="445"/>
      <c r="G260" s="445"/>
      <c r="H260" s="445"/>
      <c r="I260" s="445"/>
      <c r="J260" s="445"/>
      <c r="K260" s="445"/>
      <c r="L260" s="445"/>
      <c r="M260" s="445"/>
      <c r="N260" s="446"/>
      <c r="O260" s="442" t="s">
        <v>43</v>
      </c>
      <c r="P260" s="443"/>
      <c r="Q260" s="443"/>
      <c r="R260" s="443"/>
      <c r="S260" s="443"/>
      <c r="T260" s="443"/>
      <c r="U260" s="444"/>
      <c r="V260" s="41" t="s">
        <v>0</v>
      </c>
      <c r="W260" s="42">
        <f>IFERROR(SUM(W255:W258),"0")</f>
        <v>0</v>
      </c>
      <c r="X260" s="42">
        <f>IFERROR(SUM(X255:X258),"0")</f>
        <v>0</v>
      </c>
      <c r="Y260" s="41"/>
      <c r="Z260" s="65"/>
      <c r="AA260" s="65"/>
    </row>
    <row r="261" spans="1:54" ht="14.25" hidden="1" customHeight="1" x14ac:dyDescent="0.25">
      <c r="A261" s="436" t="s">
        <v>87</v>
      </c>
      <c r="B261" s="436"/>
      <c r="C261" s="436"/>
      <c r="D261" s="436"/>
      <c r="E261" s="436"/>
      <c r="F261" s="436"/>
      <c r="G261" s="436"/>
      <c r="H261" s="436"/>
      <c r="I261" s="436"/>
      <c r="J261" s="436"/>
      <c r="K261" s="436"/>
      <c r="L261" s="436"/>
      <c r="M261" s="436"/>
      <c r="N261" s="436"/>
      <c r="O261" s="436"/>
      <c r="P261" s="436"/>
      <c r="Q261" s="436"/>
      <c r="R261" s="436"/>
      <c r="S261" s="436"/>
      <c r="T261" s="436"/>
      <c r="U261" s="436"/>
      <c r="V261" s="436"/>
      <c r="W261" s="436"/>
      <c r="X261" s="436"/>
      <c r="Y261" s="436"/>
      <c r="Z261" s="64"/>
      <c r="AA261" s="64"/>
    </row>
    <row r="262" spans="1:54" ht="16.5" customHeight="1" x14ac:dyDescent="0.25">
      <c r="A262" s="61" t="s">
        <v>400</v>
      </c>
      <c r="B262" s="61" t="s">
        <v>401</v>
      </c>
      <c r="C262" s="35">
        <v>4301051100</v>
      </c>
      <c r="D262" s="437">
        <v>4607091387766</v>
      </c>
      <c r="E262" s="437"/>
      <c r="F262" s="60">
        <v>1.3</v>
      </c>
      <c r="G262" s="36">
        <v>6</v>
      </c>
      <c r="H262" s="60">
        <v>7.8</v>
      </c>
      <c r="I262" s="60">
        <v>8.3580000000000005</v>
      </c>
      <c r="J262" s="36">
        <v>56</v>
      </c>
      <c r="K262" s="36" t="s">
        <v>119</v>
      </c>
      <c r="L262" s="37" t="s">
        <v>138</v>
      </c>
      <c r="M262" s="37"/>
      <c r="N262" s="36">
        <v>40</v>
      </c>
      <c r="O262" s="5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39"/>
      <c r="Q262" s="439"/>
      <c r="R262" s="439"/>
      <c r="S262" s="440"/>
      <c r="T262" s="38" t="s">
        <v>48</v>
      </c>
      <c r="U262" s="38" t="s">
        <v>48</v>
      </c>
      <c r="V262" s="39" t="s">
        <v>0</v>
      </c>
      <c r="W262" s="57">
        <v>3600</v>
      </c>
      <c r="X262" s="54">
        <f t="shared" ref="X262:X270" si="15">IFERROR(IF(W262="",0,CEILING((W262/$H262),1)*$H262),"")</f>
        <v>3603.6</v>
      </c>
      <c r="Y262" s="40">
        <f>IFERROR(IF(X262=0,"",ROUNDUP(X262/H262,0)*0.02175),"")</f>
        <v>10.048499999999999</v>
      </c>
      <c r="Z262" s="66" t="s">
        <v>48</v>
      </c>
      <c r="AA262" s="67" t="s">
        <v>48</v>
      </c>
      <c r="AE262" s="68"/>
      <c r="BB262" s="228" t="s">
        <v>67</v>
      </c>
    </row>
    <row r="263" spans="1:54" ht="27" hidden="1" customHeight="1" x14ac:dyDescent="0.25">
      <c r="A263" s="61" t="s">
        <v>402</v>
      </c>
      <c r="B263" s="61" t="s">
        <v>403</v>
      </c>
      <c r="C263" s="35">
        <v>4301051116</v>
      </c>
      <c r="D263" s="437">
        <v>4607091387957</v>
      </c>
      <c r="E263" s="437"/>
      <c r="F263" s="60">
        <v>1.3</v>
      </c>
      <c r="G263" s="36">
        <v>6</v>
      </c>
      <c r="H263" s="60">
        <v>7.8</v>
      </c>
      <c r="I263" s="60">
        <v>8.3640000000000008</v>
      </c>
      <c r="J263" s="36">
        <v>56</v>
      </c>
      <c r="K263" s="36" t="s">
        <v>119</v>
      </c>
      <c r="L263" s="37" t="s">
        <v>82</v>
      </c>
      <c r="M263" s="37"/>
      <c r="N263" s="36">
        <v>40</v>
      </c>
      <c r="O263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39"/>
      <c r="Q263" s="439"/>
      <c r="R263" s="439"/>
      <c r="S263" s="440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15"/>
        <v>0</v>
      </c>
      <c r="Y263" s="40" t="str">
        <f>IFERROR(IF(X263=0,"",ROUNDUP(X263/H263,0)*0.02175),"")</f>
        <v/>
      </c>
      <c r="Z263" s="66" t="s">
        <v>48</v>
      </c>
      <c r="AA263" s="67" t="s">
        <v>48</v>
      </c>
      <c r="AE263" s="68"/>
      <c r="BB263" s="229" t="s">
        <v>67</v>
      </c>
    </row>
    <row r="264" spans="1:54" ht="27" hidden="1" customHeight="1" x14ac:dyDescent="0.25">
      <c r="A264" s="61" t="s">
        <v>404</v>
      </c>
      <c r="B264" s="61" t="s">
        <v>405</v>
      </c>
      <c r="C264" s="35">
        <v>4301051115</v>
      </c>
      <c r="D264" s="437">
        <v>4607091387964</v>
      </c>
      <c r="E264" s="437"/>
      <c r="F264" s="60">
        <v>1.35</v>
      </c>
      <c r="G264" s="36">
        <v>6</v>
      </c>
      <c r="H264" s="60">
        <v>8.1</v>
      </c>
      <c r="I264" s="60">
        <v>8.6460000000000008</v>
      </c>
      <c r="J264" s="36">
        <v>56</v>
      </c>
      <c r="K264" s="36" t="s">
        <v>119</v>
      </c>
      <c r="L264" s="37" t="s">
        <v>82</v>
      </c>
      <c r="M264" s="37"/>
      <c r="N264" s="36">
        <v>40</v>
      </c>
      <c r="O264" s="5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39"/>
      <c r="Q264" s="439"/>
      <c r="R264" s="439"/>
      <c r="S264" s="440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15"/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68"/>
      <c r="BB264" s="230" t="s">
        <v>67</v>
      </c>
    </row>
    <row r="265" spans="1:54" ht="16.5" hidden="1" customHeight="1" x14ac:dyDescent="0.25">
      <c r="A265" s="61" t="s">
        <v>406</v>
      </c>
      <c r="B265" s="61" t="s">
        <v>407</v>
      </c>
      <c r="C265" s="35">
        <v>4301051731</v>
      </c>
      <c r="D265" s="437">
        <v>4680115884618</v>
      </c>
      <c r="E265" s="437"/>
      <c r="F265" s="60">
        <v>0.6</v>
      </c>
      <c r="G265" s="36">
        <v>6</v>
      </c>
      <c r="H265" s="60">
        <v>3.6</v>
      </c>
      <c r="I265" s="60">
        <v>3.81</v>
      </c>
      <c r="J265" s="36">
        <v>120</v>
      </c>
      <c r="K265" s="36" t="s">
        <v>86</v>
      </c>
      <c r="L265" s="37" t="s">
        <v>82</v>
      </c>
      <c r="M265" s="37"/>
      <c r="N265" s="36">
        <v>45</v>
      </c>
      <c r="O265" s="59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39"/>
      <c r="Q265" s="439"/>
      <c r="R265" s="439"/>
      <c r="S265" s="440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15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68"/>
      <c r="BB265" s="231" t="s">
        <v>67</v>
      </c>
    </row>
    <row r="266" spans="1:54" ht="27" hidden="1" customHeight="1" x14ac:dyDescent="0.25">
      <c r="A266" s="61" t="s">
        <v>408</v>
      </c>
      <c r="B266" s="61" t="s">
        <v>409</v>
      </c>
      <c r="C266" s="35">
        <v>4301051134</v>
      </c>
      <c r="D266" s="437">
        <v>4607091381672</v>
      </c>
      <c r="E266" s="437"/>
      <c r="F266" s="60">
        <v>0.6</v>
      </c>
      <c r="G266" s="36">
        <v>6</v>
      </c>
      <c r="H266" s="60">
        <v>3.6</v>
      </c>
      <c r="I266" s="60">
        <v>3.8759999999999999</v>
      </c>
      <c r="J266" s="36">
        <v>120</v>
      </c>
      <c r="K266" s="36" t="s">
        <v>86</v>
      </c>
      <c r="L266" s="37" t="s">
        <v>82</v>
      </c>
      <c r="M266" s="37"/>
      <c r="N266" s="36">
        <v>40</v>
      </c>
      <c r="O266" s="59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439"/>
      <c r="Q266" s="439"/>
      <c r="R266" s="439"/>
      <c r="S266" s="440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15"/>
        <v>0</v>
      </c>
      <c r="Y266" s="40" t="str">
        <f>IFERROR(IF(X266=0,"",ROUNDUP(X266/H266,0)*0.00937),"")</f>
        <v/>
      </c>
      <c r="Z266" s="66" t="s">
        <v>48</v>
      </c>
      <c r="AA266" s="67" t="s">
        <v>48</v>
      </c>
      <c r="AE266" s="68"/>
      <c r="BB266" s="232" t="s">
        <v>67</v>
      </c>
    </row>
    <row r="267" spans="1:54" ht="27" hidden="1" customHeight="1" x14ac:dyDescent="0.25">
      <c r="A267" s="61" t="s">
        <v>410</v>
      </c>
      <c r="B267" s="61" t="s">
        <v>411</v>
      </c>
      <c r="C267" s="35">
        <v>4301051130</v>
      </c>
      <c r="D267" s="437">
        <v>4607091387537</v>
      </c>
      <c r="E267" s="437"/>
      <c r="F267" s="60">
        <v>0.45</v>
      </c>
      <c r="G267" s="36">
        <v>6</v>
      </c>
      <c r="H267" s="60">
        <v>2.7</v>
      </c>
      <c r="I267" s="60">
        <v>2.99</v>
      </c>
      <c r="J267" s="36">
        <v>156</v>
      </c>
      <c r="K267" s="36" t="s">
        <v>86</v>
      </c>
      <c r="L267" s="37" t="s">
        <v>82</v>
      </c>
      <c r="M267" s="37"/>
      <c r="N267" s="36">
        <v>40</v>
      </c>
      <c r="O267" s="60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439"/>
      <c r="Q267" s="439"/>
      <c r="R267" s="439"/>
      <c r="S267" s="440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15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68"/>
      <c r="BB267" s="233" t="s">
        <v>67</v>
      </c>
    </row>
    <row r="268" spans="1:54" ht="27" hidden="1" customHeight="1" x14ac:dyDescent="0.25">
      <c r="A268" s="61" t="s">
        <v>412</v>
      </c>
      <c r="B268" s="61" t="s">
        <v>413</v>
      </c>
      <c r="C268" s="35">
        <v>4301051132</v>
      </c>
      <c r="D268" s="437">
        <v>4607091387513</v>
      </c>
      <c r="E268" s="437"/>
      <c r="F268" s="60">
        <v>0.45</v>
      </c>
      <c r="G268" s="36">
        <v>6</v>
      </c>
      <c r="H268" s="60">
        <v>2.7</v>
      </c>
      <c r="I268" s="60">
        <v>2.9780000000000002</v>
      </c>
      <c r="J268" s="36">
        <v>156</v>
      </c>
      <c r="K268" s="36" t="s">
        <v>86</v>
      </c>
      <c r="L268" s="37" t="s">
        <v>82</v>
      </c>
      <c r="M268" s="37"/>
      <c r="N268" s="36">
        <v>40</v>
      </c>
      <c r="O268" s="6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439"/>
      <c r="Q268" s="439"/>
      <c r="R268" s="439"/>
      <c r="S268" s="440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15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68"/>
      <c r="BB268" s="234" t="s">
        <v>67</v>
      </c>
    </row>
    <row r="269" spans="1:54" ht="27" hidden="1" customHeight="1" x14ac:dyDescent="0.25">
      <c r="A269" s="61" t="s">
        <v>414</v>
      </c>
      <c r="B269" s="61" t="s">
        <v>415</v>
      </c>
      <c r="C269" s="35">
        <v>4301051277</v>
      </c>
      <c r="D269" s="437">
        <v>4680115880511</v>
      </c>
      <c r="E269" s="437"/>
      <c r="F269" s="60">
        <v>0.33</v>
      </c>
      <c r="G269" s="36">
        <v>6</v>
      </c>
      <c r="H269" s="60">
        <v>1.98</v>
      </c>
      <c r="I269" s="60">
        <v>2.1800000000000002</v>
      </c>
      <c r="J269" s="36">
        <v>156</v>
      </c>
      <c r="K269" s="36" t="s">
        <v>86</v>
      </c>
      <c r="L269" s="37" t="s">
        <v>138</v>
      </c>
      <c r="M269" s="37"/>
      <c r="N269" s="36">
        <v>40</v>
      </c>
      <c r="O269" s="60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439"/>
      <c r="Q269" s="439"/>
      <c r="R269" s="439"/>
      <c r="S269" s="440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15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68"/>
      <c r="BB269" s="235" t="s">
        <v>67</v>
      </c>
    </row>
    <row r="270" spans="1:54" ht="27" hidden="1" customHeight="1" x14ac:dyDescent="0.25">
      <c r="A270" s="61" t="s">
        <v>416</v>
      </c>
      <c r="B270" s="61" t="s">
        <v>417</v>
      </c>
      <c r="C270" s="35">
        <v>4301051344</v>
      </c>
      <c r="D270" s="437">
        <v>4680115880412</v>
      </c>
      <c r="E270" s="437"/>
      <c r="F270" s="60">
        <v>0.33</v>
      </c>
      <c r="G270" s="36">
        <v>6</v>
      </c>
      <c r="H270" s="60">
        <v>1.98</v>
      </c>
      <c r="I270" s="60">
        <v>2.246</v>
      </c>
      <c r="J270" s="36">
        <v>156</v>
      </c>
      <c r="K270" s="36" t="s">
        <v>86</v>
      </c>
      <c r="L270" s="37" t="s">
        <v>138</v>
      </c>
      <c r="M270" s="37"/>
      <c r="N270" s="36">
        <v>45</v>
      </c>
      <c r="O270" s="60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439"/>
      <c r="Q270" s="439"/>
      <c r="R270" s="439"/>
      <c r="S270" s="440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1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68"/>
      <c r="BB270" s="236" t="s">
        <v>67</v>
      </c>
    </row>
    <row r="271" spans="1:54" x14ac:dyDescent="0.2">
      <c r="A271" s="445"/>
      <c r="B271" s="445"/>
      <c r="C271" s="445"/>
      <c r="D271" s="445"/>
      <c r="E271" s="445"/>
      <c r="F271" s="445"/>
      <c r="G271" s="445"/>
      <c r="H271" s="445"/>
      <c r="I271" s="445"/>
      <c r="J271" s="445"/>
      <c r="K271" s="445"/>
      <c r="L271" s="445"/>
      <c r="M271" s="445"/>
      <c r="N271" s="446"/>
      <c r="O271" s="442" t="s">
        <v>43</v>
      </c>
      <c r="P271" s="443"/>
      <c r="Q271" s="443"/>
      <c r="R271" s="443"/>
      <c r="S271" s="443"/>
      <c r="T271" s="443"/>
      <c r="U271" s="444"/>
      <c r="V271" s="41" t="s">
        <v>42</v>
      </c>
      <c r="W271" s="42">
        <f>IFERROR(W262/H262,"0")+IFERROR(W263/H263,"0")+IFERROR(W264/H264,"0")+IFERROR(W265/H265,"0")+IFERROR(W266/H266,"0")+IFERROR(W267/H267,"0")+IFERROR(W268/H268,"0")+IFERROR(W269/H269,"0")+IFERROR(W270/H270,"0")</f>
        <v>461.53846153846155</v>
      </c>
      <c r="X271" s="42">
        <f>IFERROR(X262/H262,"0")+IFERROR(X263/H263,"0")+IFERROR(X264/H264,"0")+IFERROR(X265/H265,"0")+IFERROR(X266/H266,"0")+IFERROR(X267/H267,"0")+IFERROR(X268/H268,"0")+IFERROR(X269/H269,"0")+IFERROR(X270/H270,"0")</f>
        <v>462</v>
      </c>
      <c r="Y271" s="4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10.048499999999999</v>
      </c>
      <c r="Z271" s="65"/>
      <c r="AA271" s="65"/>
    </row>
    <row r="272" spans="1:54" x14ac:dyDescent="0.2">
      <c r="A272" s="445"/>
      <c r="B272" s="445"/>
      <c r="C272" s="445"/>
      <c r="D272" s="445"/>
      <c r="E272" s="445"/>
      <c r="F272" s="445"/>
      <c r="G272" s="445"/>
      <c r="H272" s="445"/>
      <c r="I272" s="445"/>
      <c r="J272" s="445"/>
      <c r="K272" s="445"/>
      <c r="L272" s="445"/>
      <c r="M272" s="445"/>
      <c r="N272" s="446"/>
      <c r="O272" s="442" t="s">
        <v>43</v>
      </c>
      <c r="P272" s="443"/>
      <c r="Q272" s="443"/>
      <c r="R272" s="443"/>
      <c r="S272" s="443"/>
      <c r="T272" s="443"/>
      <c r="U272" s="444"/>
      <c r="V272" s="41" t="s">
        <v>0</v>
      </c>
      <c r="W272" s="42">
        <f>IFERROR(SUM(W262:W270),"0")</f>
        <v>3600</v>
      </c>
      <c r="X272" s="42">
        <f>IFERROR(SUM(X262:X270),"0")</f>
        <v>3603.6</v>
      </c>
      <c r="Y272" s="41"/>
      <c r="Z272" s="65"/>
      <c r="AA272" s="65"/>
    </row>
    <row r="273" spans="1:54" ht="14.25" hidden="1" customHeight="1" x14ac:dyDescent="0.25">
      <c r="A273" s="436" t="s">
        <v>223</v>
      </c>
      <c r="B273" s="436"/>
      <c r="C273" s="436"/>
      <c r="D273" s="436"/>
      <c r="E273" s="436"/>
      <c r="F273" s="436"/>
      <c r="G273" s="436"/>
      <c r="H273" s="436"/>
      <c r="I273" s="436"/>
      <c r="J273" s="436"/>
      <c r="K273" s="436"/>
      <c r="L273" s="436"/>
      <c r="M273" s="436"/>
      <c r="N273" s="436"/>
      <c r="O273" s="436"/>
      <c r="P273" s="436"/>
      <c r="Q273" s="436"/>
      <c r="R273" s="436"/>
      <c r="S273" s="436"/>
      <c r="T273" s="436"/>
      <c r="U273" s="436"/>
      <c r="V273" s="436"/>
      <c r="W273" s="436"/>
      <c r="X273" s="436"/>
      <c r="Y273" s="436"/>
      <c r="Z273" s="64"/>
      <c r="AA273" s="64"/>
    </row>
    <row r="274" spans="1:54" ht="16.5" hidden="1" customHeight="1" x14ac:dyDescent="0.25">
      <c r="A274" s="61" t="s">
        <v>418</v>
      </c>
      <c r="B274" s="61" t="s">
        <v>419</v>
      </c>
      <c r="C274" s="35">
        <v>4301060326</v>
      </c>
      <c r="D274" s="437">
        <v>4607091380880</v>
      </c>
      <c r="E274" s="437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119</v>
      </c>
      <c r="L274" s="37" t="s">
        <v>82</v>
      </c>
      <c r="M274" s="37"/>
      <c r="N274" s="36">
        <v>30</v>
      </c>
      <c r="O274" s="60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39"/>
      <c r="Q274" s="439"/>
      <c r="R274" s="439"/>
      <c r="S274" s="440"/>
      <c r="T274" s="38" t="s">
        <v>48</v>
      </c>
      <c r="U274" s="38" t="s">
        <v>48</v>
      </c>
      <c r="V274" s="39" t="s">
        <v>0</v>
      </c>
      <c r="W274" s="57">
        <v>0</v>
      </c>
      <c r="X274" s="54">
        <f>IFERROR(IF(W274="",0,CEILING((W274/$H274),1)*$H274),"")</f>
        <v>0</v>
      </c>
      <c r="Y274" s="40" t="str">
        <f>IFERROR(IF(X274=0,"",ROUNDUP(X274/H274,0)*0.02175),"")</f>
        <v/>
      </c>
      <c r="Z274" s="66" t="s">
        <v>48</v>
      </c>
      <c r="AA274" s="67" t="s">
        <v>48</v>
      </c>
      <c r="AE274" s="68"/>
      <c r="BB274" s="237" t="s">
        <v>67</v>
      </c>
    </row>
    <row r="275" spans="1:54" ht="27" hidden="1" customHeight="1" x14ac:dyDescent="0.25">
      <c r="A275" s="61" t="s">
        <v>420</v>
      </c>
      <c r="B275" s="61" t="s">
        <v>421</v>
      </c>
      <c r="C275" s="35">
        <v>4301060308</v>
      </c>
      <c r="D275" s="437">
        <v>4607091384482</v>
      </c>
      <c r="E275" s="437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119</v>
      </c>
      <c r="L275" s="37" t="s">
        <v>82</v>
      </c>
      <c r="M275" s="37"/>
      <c r="N275" s="36">
        <v>30</v>
      </c>
      <c r="O275" s="60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39"/>
      <c r="Q275" s="439"/>
      <c r="R275" s="439"/>
      <c r="S275" s="440"/>
      <c r="T275" s="38" t="s">
        <v>48</v>
      </c>
      <c r="U275" s="38" t="s">
        <v>48</v>
      </c>
      <c r="V275" s="39" t="s">
        <v>0</v>
      </c>
      <c r="W275" s="57">
        <v>0</v>
      </c>
      <c r="X275" s="54">
        <f>IFERROR(IF(W275="",0,CEILING((W275/$H275),1)*$H275),"")</f>
        <v>0</v>
      </c>
      <c r="Y275" s="40" t="str">
        <f>IFERROR(IF(X275=0,"",ROUNDUP(X275/H275,0)*0.02175),"")</f>
        <v/>
      </c>
      <c r="Z275" s="66" t="s">
        <v>48</v>
      </c>
      <c r="AA275" s="67" t="s">
        <v>48</v>
      </c>
      <c r="AE275" s="68"/>
      <c r="BB275" s="238" t="s">
        <v>67</v>
      </c>
    </row>
    <row r="276" spans="1:54" ht="16.5" hidden="1" customHeight="1" x14ac:dyDescent="0.25">
      <c r="A276" s="61" t="s">
        <v>422</v>
      </c>
      <c r="B276" s="61" t="s">
        <v>423</v>
      </c>
      <c r="C276" s="35">
        <v>4301060325</v>
      </c>
      <c r="D276" s="437">
        <v>4607091380897</v>
      </c>
      <c r="E276" s="437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119</v>
      </c>
      <c r="L276" s="37" t="s">
        <v>82</v>
      </c>
      <c r="M276" s="37"/>
      <c r="N276" s="36">
        <v>30</v>
      </c>
      <c r="O276" s="6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39"/>
      <c r="Q276" s="439"/>
      <c r="R276" s="439"/>
      <c r="S276" s="440"/>
      <c r="T276" s="38" t="s">
        <v>48</v>
      </c>
      <c r="U276" s="38" t="s">
        <v>48</v>
      </c>
      <c r="V276" s="39" t="s">
        <v>0</v>
      </c>
      <c r="W276" s="57">
        <v>0</v>
      </c>
      <c r="X276" s="54">
        <f>IFERROR(IF(W276="",0,CEILING((W276/$H276),1)*$H276),"")</f>
        <v>0</v>
      </c>
      <c r="Y276" s="40" t="str">
        <f>IFERROR(IF(X276=0,"",ROUNDUP(X276/H276,0)*0.02175),"")</f>
        <v/>
      </c>
      <c r="Z276" s="66" t="s">
        <v>48</v>
      </c>
      <c r="AA276" s="67" t="s">
        <v>48</v>
      </c>
      <c r="AE276" s="68"/>
      <c r="BB276" s="239" t="s">
        <v>67</v>
      </c>
    </row>
    <row r="277" spans="1:54" hidden="1" x14ac:dyDescent="0.2">
      <c r="A277" s="445"/>
      <c r="B277" s="445"/>
      <c r="C277" s="445"/>
      <c r="D277" s="445"/>
      <c r="E277" s="445"/>
      <c r="F277" s="445"/>
      <c r="G277" s="445"/>
      <c r="H277" s="445"/>
      <c r="I277" s="445"/>
      <c r="J277" s="445"/>
      <c r="K277" s="445"/>
      <c r="L277" s="445"/>
      <c r="M277" s="445"/>
      <c r="N277" s="446"/>
      <c r="O277" s="442" t="s">
        <v>43</v>
      </c>
      <c r="P277" s="443"/>
      <c r="Q277" s="443"/>
      <c r="R277" s="443"/>
      <c r="S277" s="443"/>
      <c r="T277" s="443"/>
      <c r="U277" s="444"/>
      <c r="V277" s="41" t="s">
        <v>42</v>
      </c>
      <c r="W277" s="42">
        <f>IFERROR(W274/H274,"0")+IFERROR(W275/H275,"0")+IFERROR(W276/H276,"0")</f>
        <v>0</v>
      </c>
      <c r="X277" s="42">
        <f>IFERROR(X274/H274,"0")+IFERROR(X275/H275,"0")+IFERROR(X276/H276,"0")</f>
        <v>0</v>
      </c>
      <c r="Y277" s="42">
        <f>IFERROR(IF(Y274="",0,Y274),"0")+IFERROR(IF(Y275="",0,Y275),"0")+IFERROR(IF(Y276="",0,Y276),"0")</f>
        <v>0</v>
      </c>
      <c r="Z277" s="65"/>
      <c r="AA277" s="65"/>
    </row>
    <row r="278" spans="1:54" hidden="1" x14ac:dyDescent="0.2">
      <c r="A278" s="445"/>
      <c r="B278" s="445"/>
      <c r="C278" s="445"/>
      <c r="D278" s="445"/>
      <c r="E278" s="445"/>
      <c r="F278" s="445"/>
      <c r="G278" s="445"/>
      <c r="H278" s="445"/>
      <c r="I278" s="445"/>
      <c r="J278" s="445"/>
      <c r="K278" s="445"/>
      <c r="L278" s="445"/>
      <c r="M278" s="445"/>
      <c r="N278" s="446"/>
      <c r="O278" s="442" t="s">
        <v>43</v>
      </c>
      <c r="P278" s="443"/>
      <c r="Q278" s="443"/>
      <c r="R278" s="443"/>
      <c r="S278" s="443"/>
      <c r="T278" s="443"/>
      <c r="U278" s="444"/>
      <c r="V278" s="41" t="s">
        <v>0</v>
      </c>
      <c r="W278" s="42">
        <f>IFERROR(SUM(W274:W276),"0")</f>
        <v>0</v>
      </c>
      <c r="X278" s="42">
        <f>IFERROR(SUM(X274:X276),"0")</f>
        <v>0</v>
      </c>
      <c r="Y278" s="41"/>
      <c r="Z278" s="65"/>
      <c r="AA278" s="65"/>
    </row>
    <row r="279" spans="1:54" ht="14.25" hidden="1" customHeight="1" x14ac:dyDescent="0.25">
      <c r="A279" s="436" t="s">
        <v>101</v>
      </c>
      <c r="B279" s="436"/>
      <c r="C279" s="436"/>
      <c r="D279" s="436"/>
      <c r="E279" s="436"/>
      <c r="F279" s="436"/>
      <c r="G279" s="436"/>
      <c r="H279" s="436"/>
      <c r="I279" s="436"/>
      <c r="J279" s="436"/>
      <c r="K279" s="436"/>
      <c r="L279" s="436"/>
      <c r="M279" s="436"/>
      <c r="N279" s="436"/>
      <c r="O279" s="436"/>
      <c r="P279" s="436"/>
      <c r="Q279" s="436"/>
      <c r="R279" s="436"/>
      <c r="S279" s="436"/>
      <c r="T279" s="436"/>
      <c r="U279" s="436"/>
      <c r="V279" s="436"/>
      <c r="W279" s="436"/>
      <c r="X279" s="436"/>
      <c r="Y279" s="436"/>
      <c r="Z279" s="64"/>
      <c r="AA279" s="64"/>
    </row>
    <row r="280" spans="1:54" ht="16.5" hidden="1" customHeight="1" x14ac:dyDescent="0.25">
      <c r="A280" s="61" t="s">
        <v>424</v>
      </c>
      <c r="B280" s="61" t="s">
        <v>425</v>
      </c>
      <c r="C280" s="35">
        <v>4301030232</v>
      </c>
      <c r="D280" s="437">
        <v>4607091388374</v>
      </c>
      <c r="E280" s="437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86</v>
      </c>
      <c r="L280" s="37" t="s">
        <v>105</v>
      </c>
      <c r="M280" s="37"/>
      <c r="N280" s="36">
        <v>180</v>
      </c>
      <c r="O280" s="607" t="s">
        <v>426</v>
      </c>
      <c r="P280" s="439"/>
      <c r="Q280" s="439"/>
      <c r="R280" s="439"/>
      <c r="S280" s="440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68"/>
      <c r="BB280" s="240" t="s">
        <v>67</v>
      </c>
    </row>
    <row r="281" spans="1:54" ht="27" hidden="1" customHeight="1" x14ac:dyDescent="0.25">
      <c r="A281" s="61" t="s">
        <v>427</v>
      </c>
      <c r="B281" s="61" t="s">
        <v>428</v>
      </c>
      <c r="C281" s="35">
        <v>4301030235</v>
      </c>
      <c r="D281" s="437">
        <v>4607091388381</v>
      </c>
      <c r="E281" s="437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86</v>
      </c>
      <c r="L281" s="37" t="s">
        <v>105</v>
      </c>
      <c r="M281" s="37"/>
      <c r="N281" s="36">
        <v>180</v>
      </c>
      <c r="O281" s="608" t="s">
        <v>429</v>
      </c>
      <c r="P281" s="439"/>
      <c r="Q281" s="439"/>
      <c r="R281" s="439"/>
      <c r="S281" s="440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68"/>
      <c r="BB281" s="241" t="s">
        <v>67</v>
      </c>
    </row>
    <row r="282" spans="1:54" ht="27" hidden="1" customHeight="1" x14ac:dyDescent="0.25">
      <c r="A282" s="61" t="s">
        <v>430</v>
      </c>
      <c r="B282" s="61" t="s">
        <v>431</v>
      </c>
      <c r="C282" s="35">
        <v>4301030233</v>
      </c>
      <c r="D282" s="437">
        <v>4607091388404</v>
      </c>
      <c r="E282" s="437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86</v>
      </c>
      <c r="L282" s="37" t="s">
        <v>105</v>
      </c>
      <c r="M282" s="37"/>
      <c r="N282" s="36">
        <v>180</v>
      </c>
      <c r="O282" s="6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39"/>
      <c r="Q282" s="439"/>
      <c r="R282" s="439"/>
      <c r="S282" s="440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68"/>
      <c r="BB282" s="242" t="s">
        <v>67</v>
      </c>
    </row>
    <row r="283" spans="1:54" hidden="1" x14ac:dyDescent="0.2">
      <c r="A283" s="445"/>
      <c r="B283" s="445"/>
      <c r="C283" s="445"/>
      <c r="D283" s="445"/>
      <c r="E283" s="445"/>
      <c r="F283" s="445"/>
      <c r="G283" s="445"/>
      <c r="H283" s="445"/>
      <c r="I283" s="445"/>
      <c r="J283" s="445"/>
      <c r="K283" s="445"/>
      <c r="L283" s="445"/>
      <c r="M283" s="445"/>
      <c r="N283" s="446"/>
      <c r="O283" s="442" t="s">
        <v>43</v>
      </c>
      <c r="P283" s="443"/>
      <c r="Q283" s="443"/>
      <c r="R283" s="443"/>
      <c r="S283" s="443"/>
      <c r="T283" s="443"/>
      <c r="U283" s="444"/>
      <c r="V283" s="41" t="s">
        <v>42</v>
      </c>
      <c r="W283" s="42">
        <f>IFERROR(W280/H280,"0")+IFERROR(W281/H281,"0")+IFERROR(W282/H282,"0")</f>
        <v>0</v>
      </c>
      <c r="X283" s="42">
        <f>IFERROR(X280/H280,"0")+IFERROR(X281/H281,"0")+IFERROR(X282/H282,"0")</f>
        <v>0</v>
      </c>
      <c r="Y283" s="42">
        <f>IFERROR(IF(Y280="",0,Y280),"0")+IFERROR(IF(Y281="",0,Y281),"0")+IFERROR(IF(Y282="",0,Y282),"0")</f>
        <v>0</v>
      </c>
      <c r="Z283" s="65"/>
      <c r="AA283" s="65"/>
    </row>
    <row r="284" spans="1:54" hidden="1" x14ac:dyDescent="0.2">
      <c r="A284" s="445"/>
      <c r="B284" s="445"/>
      <c r="C284" s="445"/>
      <c r="D284" s="445"/>
      <c r="E284" s="445"/>
      <c r="F284" s="445"/>
      <c r="G284" s="445"/>
      <c r="H284" s="445"/>
      <c r="I284" s="445"/>
      <c r="J284" s="445"/>
      <c r="K284" s="445"/>
      <c r="L284" s="445"/>
      <c r="M284" s="445"/>
      <c r="N284" s="446"/>
      <c r="O284" s="442" t="s">
        <v>43</v>
      </c>
      <c r="P284" s="443"/>
      <c r="Q284" s="443"/>
      <c r="R284" s="443"/>
      <c r="S284" s="443"/>
      <c r="T284" s="443"/>
      <c r="U284" s="444"/>
      <c r="V284" s="41" t="s">
        <v>0</v>
      </c>
      <c r="W284" s="42">
        <f>IFERROR(SUM(W280:W282),"0")</f>
        <v>0</v>
      </c>
      <c r="X284" s="42">
        <f>IFERROR(SUM(X280:X282),"0")</f>
        <v>0</v>
      </c>
      <c r="Y284" s="41"/>
      <c r="Z284" s="65"/>
      <c r="AA284" s="65"/>
    </row>
    <row r="285" spans="1:54" ht="14.25" hidden="1" customHeight="1" x14ac:dyDescent="0.25">
      <c r="A285" s="436" t="s">
        <v>432</v>
      </c>
      <c r="B285" s="436"/>
      <c r="C285" s="436"/>
      <c r="D285" s="436"/>
      <c r="E285" s="436"/>
      <c r="F285" s="436"/>
      <c r="G285" s="436"/>
      <c r="H285" s="436"/>
      <c r="I285" s="436"/>
      <c r="J285" s="436"/>
      <c r="K285" s="436"/>
      <c r="L285" s="436"/>
      <c r="M285" s="436"/>
      <c r="N285" s="436"/>
      <c r="O285" s="436"/>
      <c r="P285" s="436"/>
      <c r="Q285" s="436"/>
      <c r="R285" s="436"/>
      <c r="S285" s="436"/>
      <c r="T285" s="436"/>
      <c r="U285" s="436"/>
      <c r="V285" s="436"/>
      <c r="W285" s="436"/>
      <c r="X285" s="436"/>
      <c r="Y285" s="436"/>
      <c r="Z285" s="64"/>
      <c r="AA285" s="64"/>
    </row>
    <row r="286" spans="1:54" ht="27" hidden="1" customHeight="1" x14ac:dyDescent="0.25">
      <c r="A286" s="61" t="s">
        <v>433</v>
      </c>
      <c r="B286" s="61" t="s">
        <v>434</v>
      </c>
      <c r="C286" s="35">
        <v>4301180006</v>
      </c>
      <c r="D286" s="437">
        <v>4680115881822</v>
      </c>
      <c r="E286" s="437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436</v>
      </c>
      <c r="L286" s="37" t="s">
        <v>435</v>
      </c>
      <c r="M286" s="37"/>
      <c r="N286" s="36">
        <v>730</v>
      </c>
      <c r="O286" s="61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439"/>
      <c r="Q286" s="439"/>
      <c r="R286" s="439"/>
      <c r="S286" s="440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68"/>
      <c r="BB286" s="243" t="s">
        <v>67</v>
      </c>
    </row>
    <row r="287" spans="1:54" ht="27" hidden="1" customHeight="1" x14ac:dyDescent="0.25">
      <c r="A287" s="61" t="s">
        <v>437</v>
      </c>
      <c r="B287" s="61" t="s">
        <v>438</v>
      </c>
      <c r="C287" s="35">
        <v>4301180001</v>
      </c>
      <c r="D287" s="437">
        <v>4680115880016</v>
      </c>
      <c r="E287" s="437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436</v>
      </c>
      <c r="L287" s="37" t="s">
        <v>435</v>
      </c>
      <c r="M287" s="37"/>
      <c r="N287" s="36">
        <v>730</v>
      </c>
      <c r="O287" s="61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439"/>
      <c r="Q287" s="439"/>
      <c r="R287" s="439"/>
      <c r="S287" s="440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68"/>
      <c r="BB287" s="244" t="s">
        <v>67</v>
      </c>
    </row>
    <row r="288" spans="1:54" hidden="1" x14ac:dyDescent="0.2">
      <c r="A288" s="445"/>
      <c r="B288" s="445"/>
      <c r="C288" s="445"/>
      <c r="D288" s="445"/>
      <c r="E288" s="445"/>
      <c r="F288" s="445"/>
      <c r="G288" s="445"/>
      <c r="H288" s="445"/>
      <c r="I288" s="445"/>
      <c r="J288" s="445"/>
      <c r="K288" s="445"/>
      <c r="L288" s="445"/>
      <c r="M288" s="445"/>
      <c r="N288" s="446"/>
      <c r="O288" s="442" t="s">
        <v>43</v>
      </c>
      <c r="P288" s="443"/>
      <c r="Q288" s="443"/>
      <c r="R288" s="443"/>
      <c r="S288" s="443"/>
      <c r="T288" s="443"/>
      <c r="U288" s="444"/>
      <c r="V288" s="41" t="s">
        <v>42</v>
      </c>
      <c r="W288" s="42">
        <f>IFERROR(W286/H286,"0")+IFERROR(W287/H287,"0")</f>
        <v>0</v>
      </c>
      <c r="X288" s="42">
        <f>IFERROR(X286/H286,"0")+IFERROR(X287/H287,"0")</f>
        <v>0</v>
      </c>
      <c r="Y288" s="42">
        <f>IFERROR(IF(Y286="",0,Y286),"0")+IFERROR(IF(Y287="",0,Y287),"0")</f>
        <v>0</v>
      </c>
      <c r="Z288" s="65"/>
      <c r="AA288" s="65"/>
    </row>
    <row r="289" spans="1:54" hidden="1" x14ac:dyDescent="0.2">
      <c r="A289" s="445"/>
      <c r="B289" s="445"/>
      <c r="C289" s="445"/>
      <c r="D289" s="445"/>
      <c r="E289" s="445"/>
      <c r="F289" s="445"/>
      <c r="G289" s="445"/>
      <c r="H289" s="445"/>
      <c r="I289" s="445"/>
      <c r="J289" s="445"/>
      <c r="K289" s="445"/>
      <c r="L289" s="445"/>
      <c r="M289" s="445"/>
      <c r="N289" s="446"/>
      <c r="O289" s="442" t="s">
        <v>43</v>
      </c>
      <c r="P289" s="443"/>
      <c r="Q289" s="443"/>
      <c r="R289" s="443"/>
      <c r="S289" s="443"/>
      <c r="T289" s="443"/>
      <c r="U289" s="444"/>
      <c r="V289" s="41" t="s">
        <v>0</v>
      </c>
      <c r="W289" s="42">
        <f>IFERROR(SUM(W286:W287),"0")</f>
        <v>0</v>
      </c>
      <c r="X289" s="42">
        <f>IFERROR(SUM(X286:X287),"0")</f>
        <v>0</v>
      </c>
      <c r="Y289" s="41"/>
      <c r="Z289" s="65"/>
      <c r="AA289" s="65"/>
    </row>
    <row r="290" spans="1:54" ht="16.5" hidden="1" customHeight="1" x14ac:dyDescent="0.25">
      <c r="A290" s="435" t="s">
        <v>439</v>
      </c>
      <c r="B290" s="435"/>
      <c r="C290" s="435"/>
      <c r="D290" s="435"/>
      <c r="E290" s="435"/>
      <c r="F290" s="435"/>
      <c r="G290" s="435"/>
      <c r="H290" s="435"/>
      <c r="I290" s="435"/>
      <c r="J290" s="435"/>
      <c r="K290" s="435"/>
      <c r="L290" s="435"/>
      <c r="M290" s="435"/>
      <c r="N290" s="435"/>
      <c r="O290" s="435"/>
      <c r="P290" s="435"/>
      <c r="Q290" s="435"/>
      <c r="R290" s="435"/>
      <c r="S290" s="435"/>
      <c r="T290" s="435"/>
      <c r="U290" s="435"/>
      <c r="V290" s="435"/>
      <c r="W290" s="435"/>
      <c r="X290" s="435"/>
      <c r="Y290" s="435"/>
      <c r="Z290" s="63"/>
      <c r="AA290" s="63"/>
    </row>
    <row r="291" spans="1:54" ht="14.25" hidden="1" customHeight="1" x14ac:dyDescent="0.25">
      <c r="A291" s="436" t="s">
        <v>123</v>
      </c>
      <c r="B291" s="436"/>
      <c r="C291" s="436"/>
      <c r="D291" s="436"/>
      <c r="E291" s="436"/>
      <c r="F291" s="436"/>
      <c r="G291" s="436"/>
      <c r="H291" s="436"/>
      <c r="I291" s="436"/>
      <c r="J291" s="436"/>
      <c r="K291" s="436"/>
      <c r="L291" s="436"/>
      <c r="M291" s="436"/>
      <c r="N291" s="436"/>
      <c r="O291" s="436"/>
      <c r="P291" s="436"/>
      <c r="Q291" s="436"/>
      <c r="R291" s="436"/>
      <c r="S291" s="436"/>
      <c r="T291" s="436"/>
      <c r="U291" s="436"/>
      <c r="V291" s="436"/>
      <c r="W291" s="436"/>
      <c r="X291" s="436"/>
      <c r="Y291" s="436"/>
      <c r="Z291" s="64"/>
      <c r="AA291" s="64"/>
    </row>
    <row r="292" spans="1:54" ht="27" hidden="1" customHeight="1" x14ac:dyDescent="0.25">
      <c r="A292" s="61" t="s">
        <v>440</v>
      </c>
      <c r="B292" s="61" t="s">
        <v>441</v>
      </c>
      <c r="C292" s="35">
        <v>4301011315</v>
      </c>
      <c r="D292" s="437">
        <v>4607091387421</v>
      </c>
      <c r="E292" s="437"/>
      <c r="F292" s="60">
        <v>1.35</v>
      </c>
      <c r="G292" s="36">
        <v>8</v>
      </c>
      <c r="H292" s="60">
        <v>10.8</v>
      </c>
      <c r="I292" s="60">
        <v>11.28</v>
      </c>
      <c r="J292" s="36">
        <v>56</v>
      </c>
      <c r="K292" s="36" t="s">
        <v>119</v>
      </c>
      <c r="L292" s="37" t="s">
        <v>118</v>
      </c>
      <c r="M292" s="37"/>
      <c r="N292" s="36">
        <v>55</v>
      </c>
      <c r="O292" s="6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439"/>
      <c r="Q292" s="439"/>
      <c r="R292" s="439"/>
      <c r="S292" s="440"/>
      <c r="T292" s="38" t="s">
        <v>48</v>
      </c>
      <c r="U292" s="38" t="s">
        <v>48</v>
      </c>
      <c r="V292" s="39" t="s">
        <v>0</v>
      </c>
      <c r="W292" s="57">
        <v>0</v>
      </c>
      <c r="X292" s="54">
        <f t="shared" ref="X292:X298" si="16">IFERROR(IF(W292="",0,CEILING((W292/$H292),1)*$H292),"")</f>
        <v>0</v>
      </c>
      <c r="Y292" s="40" t="str">
        <f>IFERROR(IF(X292=0,"",ROUNDUP(X292/H292,0)*0.02175),"")</f>
        <v/>
      </c>
      <c r="Z292" s="66" t="s">
        <v>48</v>
      </c>
      <c r="AA292" s="67" t="s">
        <v>48</v>
      </c>
      <c r="AE292" s="68"/>
      <c r="BB292" s="245" t="s">
        <v>67</v>
      </c>
    </row>
    <row r="293" spans="1:54" ht="27" hidden="1" customHeight="1" x14ac:dyDescent="0.25">
      <c r="A293" s="61" t="s">
        <v>440</v>
      </c>
      <c r="B293" s="61" t="s">
        <v>442</v>
      </c>
      <c r="C293" s="35">
        <v>4301011121</v>
      </c>
      <c r="D293" s="437">
        <v>4607091387421</v>
      </c>
      <c r="E293" s="437"/>
      <c r="F293" s="60">
        <v>1.35</v>
      </c>
      <c r="G293" s="36">
        <v>8</v>
      </c>
      <c r="H293" s="60">
        <v>10.8</v>
      </c>
      <c r="I293" s="60">
        <v>11.28</v>
      </c>
      <c r="J293" s="36">
        <v>48</v>
      </c>
      <c r="K293" s="36" t="s">
        <v>119</v>
      </c>
      <c r="L293" s="37" t="s">
        <v>127</v>
      </c>
      <c r="M293" s="37"/>
      <c r="N293" s="36">
        <v>55</v>
      </c>
      <c r="O293" s="61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39"/>
      <c r="Q293" s="439"/>
      <c r="R293" s="439"/>
      <c r="S293" s="440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si="16"/>
        <v>0</v>
      </c>
      <c r="Y293" s="40" t="str">
        <f>IFERROR(IF(X293=0,"",ROUNDUP(X293/H293,0)*0.02039),"")</f>
        <v/>
      </c>
      <c r="Z293" s="66" t="s">
        <v>48</v>
      </c>
      <c r="AA293" s="67" t="s">
        <v>48</v>
      </c>
      <c r="AE293" s="68"/>
      <c r="BB293" s="246" t="s">
        <v>67</v>
      </c>
    </row>
    <row r="294" spans="1:54" ht="27" hidden="1" customHeight="1" x14ac:dyDescent="0.25">
      <c r="A294" s="61" t="s">
        <v>443</v>
      </c>
      <c r="B294" s="61" t="s">
        <v>444</v>
      </c>
      <c r="C294" s="35">
        <v>4301011322</v>
      </c>
      <c r="D294" s="437">
        <v>4607091387452</v>
      </c>
      <c r="E294" s="437"/>
      <c r="F294" s="60">
        <v>1.35</v>
      </c>
      <c r="G294" s="36">
        <v>8</v>
      </c>
      <c r="H294" s="60">
        <v>10.8</v>
      </c>
      <c r="I294" s="60">
        <v>11.28</v>
      </c>
      <c r="J294" s="36">
        <v>56</v>
      </c>
      <c r="K294" s="36" t="s">
        <v>119</v>
      </c>
      <c r="L294" s="37" t="s">
        <v>138</v>
      </c>
      <c r="M294" s="37"/>
      <c r="N294" s="36">
        <v>55</v>
      </c>
      <c r="O294" s="61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439"/>
      <c r="Q294" s="439"/>
      <c r="R294" s="439"/>
      <c r="S294" s="440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16"/>
        <v>0</v>
      </c>
      <c r="Y294" s="40" t="str">
        <f>IFERROR(IF(X294=0,"",ROUNDUP(X294/H294,0)*0.02175),"")</f>
        <v/>
      </c>
      <c r="Z294" s="66" t="s">
        <v>48</v>
      </c>
      <c r="AA294" s="67" t="s">
        <v>48</v>
      </c>
      <c r="AE294" s="68"/>
      <c r="BB294" s="247" t="s">
        <v>67</v>
      </c>
    </row>
    <row r="295" spans="1:54" ht="27" hidden="1" customHeight="1" x14ac:dyDescent="0.25">
      <c r="A295" s="61" t="s">
        <v>443</v>
      </c>
      <c r="B295" s="61" t="s">
        <v>445</v>
      </c>
      <c r="C295" s="35">
        <v>4301011619</v>
      </c>
      <c r="D295" s="437">
        <v>4607091387452</v>
      </c>
      <c r="E295" s="437"/>
      <c r="F295" s="60">
        <v>1.45</v>
      </c>
      <c r="G295" s="36">
        <v>8</v>
      </c>
      <c r="H295" s="60">
        <v>11.6</v>
      </c>
      <c r="I295" s="60">
        <v>12.08</v>
      </c>
      <c r="J295" s="36">
        <v>56</v>
      </c>
      <c r="K295" s="36" t="s">
        <v>119</v>
      </c>
      <c r="L295" s="37" t="s">
        <v>118</v>
      </c>
      <c r="M295" s="37"/>
      <c r="N295" s="36">
        <v>55</v>
      </c>
      <c r="O295" s="61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39"/>
      <c r="Q295" s="439"/>
      <c r="R295" s="439"/>
      <c r="S295" s="440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16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68"/>
      <c r="BB295" s="248" t="s">
        <v>67</v>
      </c>
    </row>
    <row r="296" spans="1:54" ht="27" hidden="1" customHeight="1" x14ac:dyDescent="0.25">
      <c r="A296" s="61" t="s">
        <v>446</v>
      </c>
      <c r="B296" s="61" t="s">
        <v>447</v>
      </c>
      <c r="C296" s="35">
        <v>4301011313</v>
      </c>
      <c r="D296" s="437">
        <v>4607091385984</v>
      </c>
      <c r="E296" s="437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119</v>
      </c>
      <c r="L296" s="37" t="s">
        <v>118</v>
      </c>
      <c r="M296" s="37"/>
      <c r="N296" s="36">
        <v>55</v>
      </c>
      <c r="O296" s="6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439"/>
      <c r="Q296" s="439"/>
      <c r="R296" s="439"/>
      <c r="S296" s="440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16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68"/>
      <c r="BB296" s="249" t="s">
        <v>67</v>
      </c>
    </row>
    <row r="297" spans="1:54" ht="27" hidden="1" customHeight="1" x14ac:dyDescent="0.25">
      <c r="A297" s="61" t="s">
        <v>448</v>
      </c>
      <c r="B297" s="61" t="s">
        <v>449</v>
      </c>
      <c r="C297" s="35">
        <v>4301011316</v>
      </c>
      <c r="D297" s="437">
        <v>4607091387438</v>
      </c>
      <c r="E297" s="437"/>
      <c r="F297" s="60">
        <v>0.5</v>
      </c>
      <c r="G297" s="36">
        <v>10</v>
      </c>
      <c r="H297" s="60">
        <v>5</v>
      </c>
      <c r="I297" s="60">
        <v>5.24</v>
      </c>
      <c r="J297" s="36">
        <v>120</v>
      </c>
      <c r="K297" s="36" t="s">
        <v>86</v>
      </c>
      <c r="L297" s="37" t="s">
        <v>118</v>
      </c>
      <c r="M297" s="37"/>
      <c r="N297" s="36">
        <v>55</v>
      </c>
      <c r="O297" s="61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439"/>
      <c r="Q297" s="439"/>
      <c r="R297" s="439"/>
      <c r="S297" s="440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16"/>
        <v>0</v>
      </c>
      <c r="Y297" s="40" t="str">
        <f>IFERROR(IF(X297=0,"",ROUNDUP(X297/H297,0)*0.00937),"")</f>
        <v/>
      </c>
      <c r="Z297" s="66" t="s">
        <v>48</v>
      </c>
      <c r="AA297" s="67" t="s">
        <v>48</v>
      </c>
      <c r="AE297" s="68"/>
      <c r="BB297" s="250" t="s">
        <v>67</v>
      </c>
    </row>
    <row r="298" spans="1:54" ht="27" hidden="1" customHeight="1" x14ac:dyDescent="0.25">
      <c r="A298" s="61" t="s">
        <v>450</v>
      </c>
      <c r="B298" s="61" t="s">
        <v>451</v>
      </c>
      <c r="C298" s="35">
        <v>4301011318</v>
      </c>
      <c r="D298" s="437">
        <v>4607091387469</v>
      </c>
      <c r="E298" s="437"/>
      <c r="F298" s="60">
        <v>0.5</v>
      </c>
      <c r="G298" s="36">
        <v>10</v>
      </c>
      <c r="H298" s="60">
        <v>5</v>
      </c>
      <c r="I298" s="60">
        <v>5.21</v>
      </c>
      <c r="J298" s="36">
        <v>120</v>
      </c>
      <c r="K298" s="36" t="s">
        <v>86</v>
      </c>
      <c r="L298" s="37" t="s">
        <v>82</v>
      </c>
      <c r="M298" s="37"/>
      <c r="N298" s="36">
        <v>55</v>
      </c>
      <c r="O298" s="61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439"/>
      <c r="Q298" s="439"/>
      <c r="R298" s="439"/>
      <c r="S298" s="440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16"/>
        <v>0</v>
      </c>
      <c r="Y298" s="40" t="str">
        <f>IFERROR(IF(X298=0,"",ROUNDUP(X298/H298,0)*0.00937),"")</f>
        <v/>
      </c>
      <c r="Z298" s="66" t="s">
        <v>48</v>
      </c>
      <c r="AA298" s="67" t="s">
        <v>48</v>
      </c>
      <c r="AE298" s="68"/>
      <c r="BB298" s="251" t="s">
        <v>67</v>
      </c>
    </row>
    <row r="299" spans="1:54" hidden="1" x14ac:dyDescent="0.2">
      <c r="A299" s="445"/>
      <c r="B299" s="445"/>
      <c r="C299" s="445"/>
      <c r="D299" s="445"/>
      <c r="E299" s="445"/>
      <c r="F299" s="445"/>
      <c r="G299" s="445"/>
      <c r="H299" s="445"/>
      <c r="I299" s="445"/>
      <c r="J299" s="445"/>
      <c r="K299" s="445"/>
      <c r="L299" s="445"/>
      <c r="M299" s="445"/>
      <c r="N299" s="446"/>
      <c r="O299" s="442" t="s">
        <v>43</v>
      </c>
      <c r="P299" s="443"/>
      <c r="Q299" s="443"/>
      <c r="R299" s="443"/>
      <c r="S299" s="443"/>
      <c r="T299" s="443"/>
      <c r="U299" s="444"/>
      <c r="V299" s="41" t="s">
        <v>42</v>
      </c>
      <c r="W299" s="42">
        <f>IFERROR(W292/H292,"0")+IFERROR(W293/H293,"0")+IFERROR(W294/H294,"0")+IFERROR(W295/H295,"0")+IFERROR(W296/H296,"0")+IFERROR(W297/H297,"0")+IFERROR(W298/H298,"0")</f>
        <v>0</v>
      </c>
      <c r="X299" s="42">
        <f>IFERROR(X292/H292,"0")+IFERROR(X293/H293,"0")+IFERROR(X294/H294,"0")+IFERROR(X295/H295,"0")+IFERROR(X296/H296,"0")+IFERROR(X297/H297,"0")+IFERROR(X298/H298,"0")</f>
        <v>0</v>
      </c>
      <c r="Y299" s="42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65"/>
      <c r="AA299" s="65"/>
    </row>
    <row r="300" spans="1:54" hidden="1" x14ac:dyDescent="0.2">
      <c r="A300" s="445"/>
      <c r="B300" s="445"/>
      <c r="C300" s="445"/>
      <c r="D300" s="445"/>
      <c r="E300" s="445"/>
      <c r="F300" s="445"/>
      <c r="G300" s="445"/>
      <c r="H300" s="445"/>
      <c r="I300" s="445"/>
      <c r="J300" s="445"/>
      <c r="K300" s="445"/>
      <c r="L300" s="445"/>
      <c r="M300" s="445"/>
      <c r="N300" s="446"/>
      <c r="O300" s="442" t="s">
        <v>43</v>
      </c>
      <c r="P300" s="443"/>
      <c r="Q300" s="443"/>
      <c r="R300" s="443"/>
      <c r="S300" s="443"/>
      <c r="T300" s="443"/>
      <c r="U300" s="444"/>
      <c r="V300" s="41" t="s">
        <v>0</v>
      </c>
      <c r="W300" s="42">
        <f>IFERROR(SUM(W292:W298),"0")</f>
        <v>0</v>
      </c>
      <c r="X300" s="42">
        <f>IFERROR(SUM(X292:X298),"0")</f>
        <v>0</v>
      </c>
      <c r="Y300" s="41"/>
      <c r="Z300" s="65"/>
      <c r="AA300" s="65"/>
    </row>
    <row r="301" spans="1:54" ht="14.25" hidden="1" customHeight="1" x14ac:dyDescent="0.25">
      <c r="A301" s="436" t="s">
        <v>77</v>
      </c>
      <c r="B301" s="436"/>
      <c r="C301" s="436"/>
      <c r="D301" s="436"/>
      <c r="E301" s="436"/>
      <c r="F301" s="436"/>
      <c r="G301" s="436"/>
      <c r="H301" s="436"/>
      <c r="I301" s="436"/>
      <c r="J301" s="436"/>
      <c r="K301" s="436"/>
      <c r="L301" s="436"/>
      <c r="M301" s="436"/>
      <c r="N301" s="436"/>
      <c r="O301" s="436"/>
      <c r="P301" s="436"/>
      <c r="Q301" s="436"/>
      <c r="R301" s="436"/>
      <c r="S301" s="436"/>
      <c r="T301" s="436"/>
      <c r="U301" s="436"/>
      <c r="V301" s="436"/>
      <c r="W301" s="436"/>
      <c r="X301" s="436"/>
      <c r="Y301" s="436"/>
      <c r="Z301" s="64"/>
      <c r="AA301" s="64"/>
    </row>
    <row r="302" spans="1:54" ht="27" hidden="1" customHeight="1" x14ac:dyDescent="0.25">
      <c r="A302" s="61" t="s">
        <v>452</v>
      </c>
      <c r="B302" s="61" t="s">
        <v>453</v>
      </c>
      <c r="C302" s="35">
        <v>4301031154</v>
      </c>
      <c r="D302" s="437">
        <v>4607091387292</v>
      </c>
      <c r="E302" s="437"/>
      <c r="F302" s="60">
        <v>0.73</v>
      </c>
      <c r="G302" s="36">
        <v>6</v>
      </c>
      <c r="H302" s="60">
        <v>4.38</v>
      </c>
      <c r="I302" s="60">
        <v>4.6399999999999997</v>
      </c>
      <c r="J302" s="36">
        <v>156</v>
      </c>
      <c r="K302" s="36" t="s">
        <v>86</v>
      </c>
      <c r="L302" s="37" t="s">
        <v>82</v>
      </c>
      <c r="M302" s="37"/>
      <c r="N302" s="36">
        <v>45</v>
      </c>
      <c r="O302" s="61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439"/>
      <c r="Q302" s="439"/>
      <c r="R302" s="439"/>
      <c r="S302" s="440"/>
      <c r="T302" s="38" t="s">
        <v>48</v>
      </c>
      <c r="U302" s="38" t="s">
        <v>48</v>
      </c>
      <c r="V302" s="39" t="s">
        <v>0</v>
      </c>
      <c r="W302" s="57">
        <v>0</v>
      </c>
      <c r="X302" s="54">
        <f>IFERROR(IF(W302="",0,CEILING((W302/$H302),1)*$H302),"")</f>
        <v>0</v>
      </c>
      <c r="Y302" s="40" t="str">
        <f>IFERROR(IF(X302=0,"",ROUNDUP(X302/H302,0)*0.00753),"")</f>
        <v/>
      </c>
      <c r="Z302" s="66" t="s">
        <v>48</v>
      </c>
      <c r="AA302" s="67" t="s">
        <v>48</v>
      </c>
      <c r="AE302" s="68"/>
      <c r="BB302" s="252" t="s">
        <v>67</v>
      </c>
    </row>
    <row r="303" spans="1:54" ht="27" hidden="1" customHeight="1" x14ac:dyDescent="0.25">
      <c r="A303" s="61" t="s">
        <v>454</v>
      </c>
      <c r="B303" s="61" t="s">
        <v>455</v>
      </c>
      <c r="C303" s="35">
        <v>4301031155</v>
      </c>
      <c r="D303" s="437">
        <v>4607091387315</v>
      </c>
      <c r="E303" s="437"/>
      <c r="F303" s="60">
        <v>0.7</v>
      </c>
      <c r="G303" s="36">
        <v>4</v>
      </c>
      <c r="H303" s="60">
        <v>2.8</v>
      </c>
      <c r="I303" s="60">
        <v>3.048</v>
      </c>
      <c r="J303" s="36">
        <v>156</v>
      </c>
      <c r="K303" s="36" t="s">
        <v>86</v>
      </c>
      <c r="L303" s="37" t="s">
        <v>82</v>
      </c>
      <c r="M303" s="37"/>
      <c r="N303" s="36">
        <v>45</v>
      </c>
      <c r="O303" s="62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439"/>
      <c r="Q303" s="439"/>
      <c r="R303" s="439"/>
      <c r="S303" s="440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68"/>
      <c r="BB303" s="253" t="s">
        <v>67</v>
      </c>
    </row>
    <row r="304" spans="1:54" hidden="1" x14ac:dyDescent="0.2">
      <c r="A304" s="445"/>
      <c r="B304" s="445"/>
      <c r="C304" s="445"/>
      <c r="D304" s="445"/>
      <c r="E304" s="445"/>
      <c r="F304" s="445"/>
      <c r="G304" s="445"/>
      <c r="H304" s="445"/>
      <c r="I304" s="445"/>
      <c r="J304" s="445"/>
      <c r="K304" s="445"/>
      <c r="L304" s="445"/>
      <c r="M304" s="445"/>
      <c r="N304" s="446"/>
      <c r="O304" s="442" t="s">
        <v>43</v>
      </c>
      <c r="P304" s="443"/>
      <c r="Q304" s="443"/>
      <c r="R304" s="443"/>
      <c r="S304" s="443"/>
      <c r="T304" s="443"/>
      <c r="U304" s="444"/>
      <c r="V304" s="41" t="s">
        <v>42</v>
      </c>
      <c r="W304" s="42">
        <f>IFERROR(W302/H302,"0")+IFERROR(W303/H303,"0")</f>
        <v>0</v>
      </c>
      <c r="X304" s="42">
        <f>IFERROR(X302/H302,"0")+IFERROR(X303/H303,"0")</f>
        <v>0</v>
      </c>
      <c r="Y304" s="42">
        <f>IFERROR(IF(Y302="",0,Y302),"0")+IFERROR(IF(Y303="",0,Y303),"0")</f>
        <v>0</v>
      </c>
      <c r="Z304" s="65"/>
      <c r="AA304" s="65"/>
    </row>
    <row r="305" spans="1:54" hidden="1" x14ac:dyDescent="0.2">
      <c r="A305" s="445"/>
      <c r="B305" s="445"/>
      <c r="C305" s="445"/>
      <c r="D305" s="445"/>
      <c r="E305" s="445"/>
      <c r="F305" s="445"/>
      <c r="G305" s="445"/>
      <c r="H305" s="445"/>
      <c r="I305" s="445"/>
      <c r="J305" s="445"/>
      <c r="K305" s="445"/>
      <c r="L305" s="445"/>
      <c r="M305" s="445"/>
      <c r="N305" s="446"/>
      <c r="O305" s="442" t="s">
        <v>43</v>
      </c>
      <c r="P305" s="443"/>
      <c r="Q305" s="443"/>
      <c r="R305" s="443"/>
      <c r="S305" s="443"/>
      <c r="T305" s="443"/>
      <c r="U305" s="444"/>
      <c r="V305" s="41" t="s">
        <v>0</v>
      </c>
      <c r="W305" s="42">
        <f>IFERROR(SUM(W302:W303),"0")</f>
        <v>0</v>
      </c>
      <c r="X305" s="42">
        <f>IFERROR(SUM(X302:X303),"0")</f>
        <v>0</v>
      </c>
      <c r="Y305" s="41"/>
      <c r="Z305" s="65"/>
      <c r="AA305" s="65"/>
    </row>
    <row r="306" spans="1:54" ht="16.5" hidden="1" customHeight="1" x14ac:dyDescent="0.25">
      <c r="A306" s="435" t="s">
        <v>456</v>
      </c>
      <c r="B306" s="435"/>
      <c r="C306" s="435"/>
      <c r="D306" s="435"/>
      <c r="E306" s="435"/>
      <c r="F306" s="435"/>
      <c r="G306" s="435"/>
      <c r="H306" s="435"/>
      <c r="I306" s="435"/>
      <c r="J306" s="435"/>
      <c r="K306" s="435"/>
      <c r="L306" s="435"/>
      <c r="M306" s="435"/>
      <c r="N306" s="435"/>
      <c r="O306" s="435"/>
      <c r="P306" s="435"/>
      <c r="Q306" s="435"/>
      <c r="R306" s="435"/>
      <c r="S306" s="435"/>
      <c r="T306" s="435"/>
      <c r="U306" s="435"/>
      <c r="V306" s="435"/>
      <c r="W306" s="435"/>
      <c r="X306" s="435"/>
      <c r="Y306" s="435"/>
      <c r="Z306" s="63"/>
      <c r="AA306" s="63"/>
    </row>
    <row r="307" spans="1:54" ht="14.25" hidden="1" customHeight="1" x14ac:dyDescent="0.25">
      <c r="A307" s="436" t="s">
        <v>77</v>
      </c>
      <c r="B307" s="436"/>
      <c r="C307" s="436"/>
      <c r="D307" s="436"/>
      <c r="E307" s="436"/>
      <c r="F307" s="436"/>
      <c r="G307" s="436"/>
      <c r="H307" s="436"/>
      <c r="I307" s="436"/>
      <c r="J307" s="436"/>
      <c r="K307" s="436"/>
      <c r="L307" s="436"/>
      <c r="M307" s="436"/>
      <c r="N307" s="436"/>
      <c r="O307" s="436"/>
      <c r="P307" s="436"/>
      <c r="Q307" s="436"/>
      <c r="R307" s="436"/>
      <c r="S307" s="436"/>
      <c r="T307" s="436"/>
      <c r="U307" s="436"/>
      <c r="V307" s="436"/>
      <c r="W307" s="436"/>
      <c r="X307" s="436"/>
      <c r="Y307" s="436"/>
      <c r="Z307" s="64"/>
      <c r="AA307" s="64"/>
    </row>
    <row r="308" spans="1:54" ht="27" hidden="1" customHeight="1" x14ac:dyDescent="0.25">
      <c r="A308" s="61" t="s">
        <v>457</v>
      </c>
      <c r="B308" s="61" t="s">
        <v>458</v>
      </c>
      <c r="C308" s="35">
        <v>4301031066</v>
      </c>
      <c r="D308" s="437">
        <v>4607091383836</v>
      </c>
      <c r="E308" s="437"/>
      <c r="F308" s="60">
        <v>0.3</v>
      </c>
      <c r="G308" s="36">
        <v>6</v>
      </c>
      <c r="H308" s="60">
        <v>1.8</v>
      </c>
      <c r="I308" s="60">
        <v>2.048</v>
      </c>
      <c r="J308" s="36">
        <v>156</v>
      </c>
      <c r="K308" s="36" t="s">
        <v>86</v>
      </c>
      <c r="L308" s="37" t="s">
        <v>82</v>
      </c>
      <c r="M308" s="37"/>
      <c r="N308" s="36">
        <v>40</v>
      </c>
      <c r="O308" s="6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439"/>
      <c r="Q308" s="439"/>
      <c r="R308" s="439"/>
      <c r="S308" s="440"/>
      <c r="T308" s="38" t="s">
        <v>48</v>
      </c>
      <c r="U308" s="38" t="s">
        <v>48</v>
      </c>
      <c r="V308" s="39" t="s">
        <v>0</v>
      </c>
      <c r="W308" s="57">
        <v>0</v>
      </c>
      <c r="X308" s="54">
        <f>IFERROR(IF(W308="",0,CEILING((W308/$H308),1)*$H308),"")</f>
        <v>0</v>
      </c>
      <c r="Y308" s="40" t="str">
        <f>IFERROR(IF(X308=0,"",ROUNDUP(X308/H308,0)*0.00753),"")</f>
        <v/>
      </c>
      <c r="Z308" s="66" t="s">
        <v>48</v>
      </c>
      <c r="AA308" s="67" t="s">
        <v>48</v>
      </c>
      <c r="AE308" s="68"/>
      <c r="BB308" s="254" t="s">
        <v>67</v>
      </c>
    </row>
    <row r="309" spans="1:54" hidden="1" x14ac:dyDescent="0.2">
      <c r="A309" s="445"/>
      <c r="B309" s="445"/>
      <c r="C309" s="445"/>
      <c r="D309" s="445"/>
      <c r="E309" s="445"/>
      <c r="F309" s="445"/>
      <c r="G309" s="445"/>
      <c r="H309" s="445"/>
      <c r="I309" s="445"/>
      <c r="J309" s="445"/>
      <c r="K309" s="445"/>
      <c r="L309" s="445"/>
      <c r="M309" s="445"/>
      <c r="N309" s="446"/>
      <c r="O309" s="442" t="s">
        <v>43</v>
      </c>
      <c r="P309" s="443"/>
      <c r="Q309" s="443"/>
      <c r="R309" s="443"/>
      <c r="S309" s="443"/>
      <c r="T309" s="443"/>
      <c r="U309" s="444"/>
      <c r="V309" s="41" t="s">
        <v>42</v>
      </c>
      <c r="W309" s="42">
        <f>IFERROR(W308/H308,"0")</f>
        <v>0</v>
      </c>
      <c r="X309" s="42">
        <f>IFERROR(X308/H308,"0")</f>
        <v>0</v>
      </c>
      <c r="Y309" s="42">
        <f>IFERROR(IF(Y308="",0,Y308),"0")</f>
        <v>0</v>
      </c>
      <c r="Z309" s="65"/>
      <c r="AA309" s="65"/>
    </row>
    <row r="310" spans="1:54" hidden="1" x14ac:dyDescent="0.2">
      <c r="A310" s="445"/>
      <c r="B310" s="445"/>
      <c r="C310" s="445"/>
      <c r="D310" s="445"/>
      <c r="E310" s="445"/>
      <c r="F310" s="445"/>
      <c r="G310" s="445"/>
      <c r="H310" s="445"/>
      <c r="I310" s="445"/>
      <c r="J310" s="445"/>
      <c r="K310" s="445"/>
      <c r="L310" s="445"/>
      <c r="M310" s="445"/>
      <c r="N310" s="446"/>
      <c r="O310" s="442" t="s">
        <v>43</v>
      </c>
      <c r="P310" s="443"/>
      <c r="Q310" s="443"/>
      <c r="R310" s="443"/>
      <c r="S310" s="443"/>
      <c r="T310" s="443"/>
      <c r="U310" s="444"/>
      <c r="V310" s="41" t="s">
        <v>0</v>
      </c>
      <c r="W310" s="42">
        <f>IFERROR(SUM(W308:W308),"0")</f>
        <v>0</v>
      </c>
      <c r="X310" s="42">
        <f>IFERROR(SUM(X308:X308),"0")</f>
        <v>0</v>
      </c>
      <c r="Y310" s="41"/>
      <c r="Z310" s="65"/>
      <c r="AA310" s="65"/>
    </row>
    <row r="311" spans="1:54" ht="14.25" hidden="1" customHeight="1" x14ac:dyDescent="0.25">
      <c r="A311" s="436" t="s">
        <v>87</v>
      </c>
      <c r="B311" s="436"/>
      <c r="C311" s="436"/>
      <c r="D311" s="436"/>
      <c r="E311" s="436"/>
      <c r="F311" s="436"/>
      <c r="G311" s="436"/>
      <c r="H311" s="436"/>
      <c r="I311" s="436"/>
      <c r="J311" s="436"/>
      <c r="K311" s="436"/>
      <c r="L311" s="436"/>
      <c r="M311" s="436"/>
      <c r="N311" s="436"/>
      <c r="O311" s="436"/>
      <c r="P311" s="436"/>
      <c r="Q311" s="436"/>
      <c r="R311" s="436"/>
      <c r="S311" s="436"/>
      <c r="T311" s="436"/>
      <c r="U311" s="436"/>
      <c r="V311" s="436"/>
      <c r="W311" s="436"/>
      <c r="X311" s="436"/>
      <c r="Y311" s="436"/>
      <c r="Z311" s="64"/>
      <c r="AA311" s="64"/>
    </row>
    <row r="312" spans="1:54" ht="27" hidden="1" customHeight="1" x14ac:dyDescent="0.25">
      <c r="A312" s="61" t="s">
        <v>459</v>
      </c>
      <c r="B312" s="61" t="s">
        <v>460</v>
      </c>
      <c r="C312" s="35">
        <v>4301051142</v>
      </c>
      <c r="D312" s="437">
        <v>4607091387919</v>
      </c>
      <c r="E312" s="437"/>
      <c r="F312" s="60">
        <v>1.35</v>
      </c>
      <c r="G312" s="36">
        <v>6</v>
      </c>
      <c r="H312" s="60">
        <v>8.1</v>
      </c>
      <c r="I312" s="60">
        <v>8.6639999999999997</v>
      </c>
      <c r="J312" s="36">
        <v>56</v>
      </c>
      <c r="K312" s="36" t="s">
        <v>119</v>
      </c>
      <c r="L312" s="37" t="s">
        <v>82</v>
      </c>
      <c r="M312" s="37"/>
      <c r="N312" s="36">
        <v>45</v>
      </c>
      <c r="O312" s="6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439"/>
      <c r="Q312" s="439"/>
      <c r="R312" s="439"/>
      <c r="S312" s="440"/>
      <c r="T312" s="38" t="s">
        <v>48</v>
      </c>
      <c r="U312" s="38" t="s">
        <v>48</v>
      </c>
      <c r="V312" s="39" t="s">
        <v>0</v>
      </c>
      <c r="W312" s="57">
        <v>0</v>
      </c>
      <c r="X312" s="54">
        <f>IFERROR(IF(W312="",0,CEILING((W312/$H312),1)*$H312),"")</f>
        <v>0</v>
      </c>
      <c r="Y312" s="40" t="str">
        <f>IFERROR(IF(X312=0,"",ROUNDUP(X312/H312,0)*0.02175),"")</f>
        <v/>
      </c>
      <c r="Z312" s="66" t="s">
        <v>48</v>
      </c>
      <c r="AA312" s="67" t="s">
        <v>48</v>
      </c>
      <c r="AE312" s="68"/>
      <c r="BB312" s="255" t="s">
        <v>67</v>
      </c>
    </row>
    <row r="313" spans="1:54" ht="27" hidden="1" customHeight="1" x14ac:dyDescent="0.25">
      <c r="A313" s="61" t="s">
        <v>461</v>
      </c>
      <c r="B313" s="61" t="s">
        <v>462</v>
      </c>
      <c r="C313" s="35">
        <v>4301051461</v>
      </c>
      <c r="D313" s="437">
        <v>4680115883604</v>
      </c>
      <c r="E313" s="437"/>
      <c r="F313" s="60">
        <v>0.35</v>
      </c>
      <c r="G313" s="36">
        <v>6</v>
      </c>
      <c r="H313" s="60">
        <v>2.1</v>
      </c>
      <c r="I313" s="60">
        <v>2.3719999999999999</v>
      </c>
      <c r="J313" s="36">
        <v>156</v>
      </c>
      <c r="K313" s="36" t="s">
        <v>86</v>
      </c>
      <c r="L313" s="37" t="s">
        <v>138</v>
      </c>
      <c r="M313" s="37"/>
      <c r="N313" s="36">
        <v>45</v>
      </c>
      <c r="O313" s="62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439"/>
      <c r="Q313" s="439"/>
      <c r="R313" s="439"/>
      <c r="S313" s="440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IFERROR(IF(X313=0,"",ROUNDUP(X313/H313,0)*0.00753),"")</f>
        <v/>
      </c>
      <c r="Z313" s="66" t="s">
        <v>48</v>
      </c>
      <c r="AA313" s="67" t="s">
        <v>48</v>
      </c>
      <c r="AE313" s="68"/>
      <c r="BB313" s="256" t="s">
        <v>67</v>
      </c>
    </row>
    <row r="314" spans="1:54" ht="27" hidden="1" customHeight="1" x14ac:dyDescent="0.25">
      <c r="A314" s="61" t="s">
        <v>463</v>
      </c>
      <c r="B314" s="61" t="s">
        <v>464</v>
      </c>
      <c r="C314" s="35">
        <v>4301051485</v>
      </c>
      <c r="D314" s="437">
        <v>4680115883567</v>
      </c>
      <c r="E314" s="437"/>
      <c r="F314" s="60">
        <v>0.35</v>
      </c>
      <c r="G314" s="36">
        <v>6</v>
      </c>
      <c r="H314" s="60">
        <v>2.1</v>
      </c>
      <c r="I314" s="60">
        <v>2.36</v>
      </c>
      <c r="J314" s="36">
        <v>156</v>
      </c>
      <c r="K314" s="36" t="s">
        <v>86</v>
      </c>
      <c r="L314" s="37" t="s">
        <v>82</v>
      </c>
      <c r="M314" s="37"/>
      <c r="N314" s="36">
        <v>40</v>
      </c>
      <c r="O314" s="62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439"/>
      <c r="Q314" s="439"/>
      <c r="R314" s="439"/>
      <c r="S314" s="440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IFERROR(IF(X314=0,"",ROUNDUP(X314/H314,0)*0.00753),"")</f>
        <v/>
      </c>
      <c r="Z314" s="66" t="s">
        <v>48</v>
      </c>
      <c r="AA314" s="67" t="s">
        <v>48</v>
      </c>
      <c r="AE314" s="68"/>
      <c r="BB314" s="257" t="s">
        <v>67</v>
      </c>
    </row>
    <row r="315" spans="1:54" hidden="1" x14ac:dyDescent="0.2">
      <c r="A315" s="445"/>
      <c r="B315" s="445"/>
      <c r="C315" s="445"/>
      <c r="D315" s="445"/>
      <c r="E315" s="445"/>
      <c r="F315" s="445"/>
      <c r="G315" s="445"/>
      <c r="H315" s="445"/>
      <c r="I315" s="445"/>
      <c r="J315" s="445"/>
      <c r="K315" s="445"/>
      <c r="L315" s="445"/>
      <c r="M315" s="445"/>
      <c r="N315" s="446"/>
      <c r="O315" s="442" t="s">
        <v>43</v>
      </c>
      <c r="P315" s="443"/>
      <c r="Q315" s="443"/>
      <c r="R315" s="443"/>
      <c r="S315" s="443"/>
      <c r="T315" s="443"/>
      <c r="U315" s="444"/>
      <c r="V315" s="41" t="s">
        <v>42</v>
      </c>
      <c r="W315" s="42">
        <f>IFERROR(W312/H312,"0")+IFERROR(W313/H313,"0")+IFERROR(W314/H314,"0")</f>
        <v>0</v>
      </c>
      <c r="X315" s="42">
        <f>IFERROR(X312/H312,"0")+IFERROR(X313/H313,"0")+IFERROR(X314/H314,"0")</f>
        <v>0</v>
      </c>
      <c r="Y315" s="42">
        <f>IFERROR(IF(Y312="",0,Y312),"0")+IFERROR(IF(Y313="",0,Y313),"0")+IFERROR(IF(Y314="",0,Y314),"0")</f>
        <v>0</v>
      </c>
      <c r="Z315" s="65"/>
      <c r="AA315" s="65"/>
    </row>
    <row r="316" spans="1:54" hidden="1" x14ac:dyDescent="0.2">
      <c r="A316" s="445"/>
      <c r="B316" s="445"/>
      <c r="C316" s="445"/>
      <c r="D316" s="445"/>
      <c r="E316" s="445"/>
      <c r="F316" s="445"/>
      <c r="G316" s="445"/>
      <c r="H316" s="445"/>
      <c r="I316" s="445"/>
      <c r="J316" s="445"/>
      <c r="K316" s="445"/>
      <c r="L316" s="445"/>
      <c r="M316" s="445"/>
      <c r="N316" s="446"/>
      <c r="O316" s="442" t="s">
        <v>43</v>
      </c>
      <c r="P316" s="443"/>
      <c r="Q316" s="443"/>
      <c r="R316" s="443"/>
      <c r="S316" s="443"/>
      <c r="T316" s="443"/>
      <c r="U316" s="444"/>
      <c r="V316" s="41" t="s">
        <v>0</v>
      </c>
      <c r="W316" s="42">
        <f>IFERROR(SUM(W312:W314),"0")</f>
        <v>0</v>
      </c>
      <c r="X316" s="42">
        <f>IFERROR(SUM(X312:X314),"0")</f>
        <v>0</v>
      </c>
      <c r="Y316" s="41"/>
      <c r="Z316" s="65"/>
      <c r="AA316" s="65"/>
    </row>
    <row r="317" spans="1:54" ht="14.25" hidden="1" customHeight="1" x14ac:dyDescent="0.25">
      <c r="A317" s="436" t="s">
        <v>223</v>
      </c>
      <c r="B317" s="436"/>
      <c r="C317" s="436"/>
      <c r="D317" s="436"/>
      <c r="E317" s="436"/>
      <c r="F317" s="436"/>
      <c r="G317" s="436"/>
      <c r="H317" s="436"/>
      <c r="I317" s="436"/>
      <c r="J317" s="436"/>
      <c r="K317" s="436"/>
      <c r="L317" s="436"/>
      <c r="M317" s="436"/>
      <c r="N317" s="436"/>
      <c r="O317" s="436"/>
      <c r="P317" s="436"/>
      <c r="Q317" s="436"/>
      <c r="R317" s="436"/>
      <c r="S317" s="436"/>
      <c r="T317" s="436"/>
      <c r="U317" s="436"/>
      <c r="V317" s="436"/>
      <c r="W317" s="436"/>
      <c r="X317" s="436"/>
      <c r="Y317" s="436"/>
      <c r="Z317" s="64"/>
      <c r="AA317" s="64"/>
    </row>
    <row r="318" spans="1:54" ht="27" hidden="1" customHeight="1" x14ac:dyDescent="0.25">
      <c r="A318" s="61" t="s">
        <v>465</v>
      </c>
      <c r="B318" s="61" t="s">
        <v>466</v>
      </c>
      <c r="C318" s="35">
        <v>4301060324</v>
      </c>
      <c r="D318" s="437">
        <v>4607091388831</v>
      </c>
      <c r="E318" s="437"/>
      <c r="F318" s="60">
        <v>0.38</v>
      </c>
      <c r="G318" s="36">
        <v>6</v>
      </c>
      <c r="H318" s="60">
        <v>2.2799999999999998</v>
      </c>
      <c r="I318" s="60">
        <v>2.552</v>
      </c>
      <c r="J318" s="36">
        <v>156</v>
      </c>
      <c r="K318" s="36" t="s">
        <v>86</v>
      </c>
      <c r="L318" s="37" t="s">
        <v>82</v>
      </c>
      <c r="M318" s="37"/>
      <c r="N318" s="36">
        <v>40</v>
      </c>
      <c r="O318" s="6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439"/>
      <c r="Q318" s="439"/>
      <c r="R318" s="439"/>
      <c r="S318" s="440"/>
      <c r="T318" s="38" t="s">
        <v>48</v>
      </c>
      <c r="U318" s="38" t="s">
        <v>48</v>
      </c>
      <c r="V318" s="39" t="s">
        <v>0</v>
      </c>
      <c r="W318" s="57">
        <v>0</v>
      </c>
      <c r="X318" s="54">
        <f>IFERROR(IF(W318="",0,CEILING((W318/$H318),1)*$H318),"")</f>
        <v>0</v>
      </c>
      <c r="Y318" s="40" t="str">
        <f>IFERROR(IF(X318=0,"",ROUNDUP(X318/H318,0)*0.00753),"")</f>
        <v/>
      </c>
      <c r="Z318" s="66" t="s">
        <v>48</v>
      </c>
      <c r="AA318" s="67" t="s">
        <v>48</v>
      </c>
      <c r="AE318" s="68"/>
      <c r="BB318" s="258" t="s">
        <v>67</v>
      </c>
    </row>
    <row r="319" spans="1:54" hidden="1" x14ac:dyDescent="0.2">
      <c r="A319" s="445"/>
      <c r="B319" s="445"/>
      <c r="C319" s="445"/>
      <c r="D319" s="445"/>
      <c r="E319" s="445"/>
      <c r="F319" s="445"/>
      <c r="G319" s="445"/>
      <c r="H319" s="445"/>
      <c r="I319" s="445"/>
      <c r="J319" s="445"/>
      <c r="K319" s="445"/>
      <c r="L319" s="445"/>
      <c r="M319" s="445"/>
      <c r="N319" s="446"/>
      <c r="O319" s="442" t="s">
        <v>43</v>
      </c>
      <c r="P319" s="443"/>
      <c r="Q319" s="443"/>
      <c r="R319" s="443"/>
      <c r="S319" s="443"/>
      <c r="T319" s="443"/>
      <c r="U319" s="444"/>
      <c r="V319" s="41" t="s">
        <v>42</v>
      </c>
      <c r="W319" s="42">
        <f>IFERROR(W318/H318,"0")</f>
        <v>0</v>
      </c>
      <c r="X319" s="42">
        <f>IFERROR(X318/H318,"0")</f>
        <v>0</v>
      </c>
      <c r="Y319" s="42">
        <f>IFERROR(IF(Y318="",0,Y318),"0")</f>
        <v>0</v>
      </c>
      <c r="Z319" s="65"/>
      <c r="AA319" s="65"/>
    </row>
    <row r="320" spans="1:54" hidden="1" x14ac:dyDescent="0.2">
      <c r="A320" s="445"/>
      <c r="B320" s="445"/>
      <c r="C320" s="445"/>
      <c r="D320" s="445"/>
      <c r="E320" s="445"/>
      <c r="F320" s="445"/>
      <c r="G320" s="445"/>
      <c r="H320" s="445"/>
      <c r="I320" s="445"/>
      <c r="J320" s="445"/>
      <c r="K320" s="445"/>
      <c r="L320" s="445"/>
      <c r="M320" s="445"/>
      <c r="N320" s="446"/>
      <c r="O320" s="442" t="s">
        <v>43</v>
      </c>
      <c r="P320" s="443"/>
      <c r="Q320" s="443"/>
      <c r="R320" s="443"/>
      <c r="S320" s="443"/>
      <c r="T320" s="443"/>
      <c r="U320" s="444"/>
      <c r="V320" s="41" t="s">
        <v>0</v>
      </c>
      <c r="W320" s="42">
        <f>IFERROR(SUM(W318:W318),"0")</f>
        <v>0</v>
      </c>
      <c r="X320" s="42">
        <f>IFERROR(SUM(X318:X318),"0")</f>
        <v>0</v>
      </c>
      <c r="Y320" s="41"/>
      <c r="Z320" s="65"/>
      <c r="AA320" s="65"/>
    </row>
    <row r="321" spans="1:54" ht="14.25" hidden="1" customHeight="1" x14ac:dyDescent="0.25">
      <c r="A321" s="436" t="s">
        <v>101</v>
      </c>
      <c r="B321" s="436"/>
      <c r="C321" s="436"/>
      <c r="D321" s="436"/>
      <c r="E321" s="436"/>
      <c r="F321" s="436"/>
      <c r="G321" s="436"/>
      <c r="H321" s="436"/>
      <c r="I321" s="436"/>
      <c r="J321" s="436"/>
      <c r="K321" s="436"/>
      <c r="L321" s="436"/>
      <c r="M321" s="436"/>
      <c r="N321" s="436"/>
      <c r="O321" s="436"/>
      <c r="P321" s="436"/>
      <c r="Q321" s="436"/>
      <c r="R321" s="436"/>
      <c r="S321" s="436"/>
      <c r="T321" s="436"/>
      <c r="U321" s="436"/>
      <c r="V321" s="436"/>
      <c r="W321" s="436"/>
      <c r="X321" s="436"/>
      <c r="Y321" s="436"/>
      <c r="Z321" s="64"/>
      <c r="AA321" s="64"/>
    </row>
    <row r="322" spans="1:54" ht="27" hidden="1" customHeight="1" x14ac:dyDescent="0.25">
      <c r="A322" s="61" t="s">
        <v>467</v>
      </c>
      <c r="B322" s="61" t="s">
        <v>468</v>
      </c>
      <c r="C322" s="35">
        <v>4301032015</v>
      </c>
      <c r="D322" s="437">
        <v>4607091383102</v>
      </c>
      <c r="E322" s="437"/>
      <c r="F322" s="60">
        <v>0.17</v>
      </c>
      <c r="G322" s="36">
        <v>15</v>
      </c>
      <c r="H322" s="60">
        <v>2.5499999999999998</v>
      </c>
      <c r="I322" s="60">
        <v>2.9750000000000001</v>
      </c>
      <c r="J322" s="36">
        <v>156</v>
      </c>
      <c r="K322" s="36" t="s">
        <v>86</v>
      </c>
      <c r="L322" s="37" t="s">
        <v>105</v>
      </c>
      <c r="M322" s="37"/>
      <c r="N322" s="36">
        <v>180</v>
      </c>
      <c r="O322" s="6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439"/>
      <c r="Q322" s="439"/>
      <c r="R322" s="439"/>
      <c r="S322" s="440"/>
      <c r="T322" s="38" t="s">
        <v>48</v>
      </c>
      <c r="U322" s="38" t="s">
        <v>48</v>
      </c>
      <c r="V322" s="39" t="s">
        <v>0</v>
      </c>
      <c r="W322" s="57">
        <v>0</v>
      </c>
      <c r="X322" s="54">
        <f>IFERROR(IF(W322="",0,CEILING((W322/$H322),1)*$H322),"")</f>
        <v>0</v>
      </c>
      <c r="Y322" s="40" t="str">
        <f>IFERROR(IF(X322=0,"",ROUNDUP(X322/H322,0)*0.00753),"")</f>
        <v/>
      </c>
      <c r="Z322" s="66" t="s">
        <v>48</v>
      </c>
      <c r="AA322" s="67" t="s">
        <v>48</v>
      </c>
      <c r="AE322" s="68"/>
      <c r="BB322" s="259" t="s">
        <v>67</v>
      </c>
    </row>
    <row r="323" spans="1:54" hidden="1" x14ac:dyDescent="0.2">
      <c r="A323" s="445"/>
      <c r="B323" s="445"/>
      <c r="C323" s="445"/>
      <c r="D323" s="445"/>
      <c r="E323" s="445"/>
      <c r="F323" s="445"/>
      <c r="G323" s="445"/>
      <c r="H323" s="445"/>
      <c r="I323" s="445"/>
      <c r="J323" s="445"/>
      <c r="K323" s="445"/>
      <c r="L323" s="445"/>
      <c r="M323" s="445"/>
      <c r="N323" s="446"/>
      <c r="O323" s="442" t="s">
        <v>43</v>
      </c>
      <c r="P323" s="443"/>
      <c r="Q323" s="443"/>
      <c r="R323" s="443"/>
      <c r="S323" s="443"/>
      <c r="T323" s="443"/>
      <c r="U323" s="444"/>
      <c r="V323" s="41" t="s">
        <v>42</v>
      </c>
      <c r="W323" s="42">
        <f>IFERROR(W322/H322,"0")</f>
        <v>0</v>
      </c>
      <c r="X323" s="42">
        <f>IFERROR(X322/H322,"0")</f>
        <v>0</v>
      </c>
      <c r="Y323" s="42">
        <f>IFERROR(IF(Y322="",0,Y322),"0")</f>
        <v>0</v>
      </c>
      <c r="Z323" s="65"/>
      <c r="AA323" s="65"/>
    </row>
    <row r="324" spans="1:54" hidden="1" x14ac:dyDescent="0.2">
      <c r="A324" s="445"/>
      <c r="B324" s="445"/>
      <c r="C324" s="445"/>
      <c r="D324" s="445"/>
      <c r="E324" s="445"/>
      <c r="F324" s="445"/>
      <c r="G324" s="445"/>
      <c r="H324" s="445"/>
      <c r="I324" s="445"/>
      <c r="J324" s="445"/>
      <c r="K324" s="445"/>
      <c r="L324" s="445"/>
      <c r="M324" s="445"/>
      <c r="N324" s="446"/>
      <c r="O324" s="442" t="s">
        <v>43</v>
      </c>
      <c r="P324" s="443"/>
      <c r="Q324" s="443"/>
      <c r="R324" s="443"/>
      <c r="S324" s="443"/>
      <c r="T324" s="443"/>
      <c r="U324" s="444"/>
      <c r="V324" s="41" t="s">
        <v>0</v>
      </c>
      <c r="W324" s="42">
        <f>IFERROR(SUM(W322:W322),"0")</f>
        <v>0</v>
      </c>
      <c r="X324" s="42">
        <f>IFERROR(SUM(X322:X322),"0")</f>
        <v>0</v>
      </c>
      <c r="Y324" s="41"/>
      <c r="Z324" s="65"/>
      <c r="AA324" s="65"/>
    </row>
    <row r="325" spans="1:54" ht="27.75" hidden="1" customHeight="1" x14ac:dyDescent="0.2">
      <c r="A325" s="434" t="s">
        <v>469</v>
      </c>
      <c r="B325" s="434"/>
      <c r="C325" s="434"/>
      <c r="D325" s="434"/>
      <c r="E325" s="434"/>
      <c r="F325" s="434"/>
      <c r="G325" s="434"/>
      <c r="H325" s="434"/>
      <c r="I325" s="434"/>
      <c r="J325" s="434"/>
      <c r="K325" s="434"/>
      <c r="L325" s="434"/>
      <c r="M325" s="434"/>
      <c r="N325" s="434"/>
      <c r="O325" s="434"/>
      <c r="P325" s="434"/>
      <c r="Q325" s="434"/>
      <c r="R325" s="434"/>
      <c r="S325" s="434"/>
      <c r="T325" s="434"/>
      <c r="U325" s="434"/>
      <c r="V325" s="434"/>
      <c r="W325" s="434"/>
      <c r="X325" s="434"/>
      <c r="Y325" s="434"/>
      <c r="Z325" s="53"/>
      <c r="AA325" s="53"/>
    </row>
    <row r="326" spans="1:54" ht="16.5" hidden="1" customHeight="1" x14ac:dyDescent="0.25">
      <c r="A326" s="435" t="s">
        <v>470</v>
      </c>
      <c r="B326" s="435"/>
      <c r="C326" s="435"/>
      <c r="D326" s="435"/>
      <c r="E326" s="435"/>
      <c r="F326" s="435"/>
      <c r="G326" s="435"/>
      <c r="H326" s="435"/>
      <c r="I326" s="435"/>
      <c r="J326" s="435"/>
      <c r="K326" s="435"/>
      <c r="L326" s="435"/>
      <c r="M326" s="435"/>
      <c r="N326" s="435"/>
      <c r="O326" s="435"/>
      <c r="P326" s="435"/>
      <c r="Q326" s="435"/>
      <c r="R326" s="435"/>
      <c r="S326" s="435"/>
      <c r="T326" s="435"/>
      <c r="U326" s="435"/>
      <c r="V326" s="435"/>
      <c r="W326" s="435"/>
      <c r="X326" s="435"/>
      <c r="Y326" s="435"/>
      <c r="Z326" s="63"/>
      <c r="AA326" s="63"/>
    </row>
    <row r="327" spans="1:54" ht="14.25" hidden="1" customHeight="1" x14ac:dyDescent="0.25">
      <c r="A327" s="436" t="s">
        <v>123</v>
      </c>
      <c r="B327" s="436"/>
      <c r="C327" s="436"/>
      <c r="D327" s="436"/>
      <c r="E327" s="436"/>
      <c r="F327" s="436"/>
      <c r="G327" s="436"/>
      <c r="H327" s="436"/>
      <c r="I327" s="436"/>
      <c r="J327" s="436"/>
      <c r="K327" s="436"/>
      <c r="L327" s="436"/>
      <c r="M327" s="436"/>
      <c r="N327" s="436"/>
      <c r="O327" s="436"/>
      <c r="P327" s="436"/>
      <c r="Q327" s="436"/>
      <c r="R327" s="436"/>
      <c r="S327" s="436"/>
      <c r="T327" s="436"/>
      <c r="U327" s="436"/>
      <c r="V327" s="436"/>
      <c r="W327" s="436"/>
      <c r="X327" s="436"/>
      <c r="Y327" s="436"/>
      <c r="Z327" s="64"/>
      <c r="AA327" s="64"/>
    </row>
    <row r="328" spans="1:54" ht="27" customHeight="1" x14ac:dyDescent="0.25">
      <c r="A328" s="61" t="s">
        <v>471</v>
      </c>
      <c r="B328" s="61" t="s">
        <v>472</v>
      </c>
      <c r="C328" s="35">
        <v>4301011239</v>
      </c>
      <c r="D328" s="437">
        <v>4607091383997</v>
      </c>
      <c r="E328" s="437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119</v>
      </c>
      <c r="L328" s="37" t="s">
        <v>127</v>
      </c>
      <c r="M328" s="37"/>
      <c r="N328" s="36">
        <v>60</v>
      </c>
      <c r="O328" s="6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439"/>
      <c r="Q328" s="439"/>
      <c r="R328" s="439"/>
      <c r="S328" s="440"/>
      <c r="T328" s="38" t="s">
        <v>48</v>
      </c>
      <c r="U328" s="38" t="s">
        <v>48</v>
      </c>
      <c r="V328" s="39" t="s">
        <v>0</v>
      </c>
      <c r="W328" s="57">
        <v>1900</v>
      </c>
      <c r="X328" s="54">
        <f t="shared" ref="X328:X335" si="17">IFERROR(IF(W328="",0,CEILING((W328/$H328),1)*$H328),"")</f>
        <v>1905</v>
      </c>
      <c r="Y328" s="40">
        <f>IFERROR(IF(X328=0,"",ROUNDUP(X328/H328,0)*0.02039),"")</f>
        <v>2.5895299999999999</v>
      </c>
      <c r="Z328" s="66" t="s">
        <v>48</v>
      </c>
      <c r="AA328" s="67" t="s">
        <v>48</v>
      </c>
      <c r="AE328" s="68"/>
      <c r="BB328" s="260" t="s">
        <v>67</v>
      </c>
    </row>
    <row r="329" spans="1:54" ht="27" hidden="1" customHeight="1" x14ac:dyDescent="0.25">
      <c r="A329" s="61" t="s">
        <v>471</v>
      </c>
      <c r="B329" s="61" t="s">
        <v>473</v>
      </c>
      <c r="C329" s="35">
        <v>4301011339</v>
      </c>
      <c r="D329" s="437">
        <v>4607091383997</v>
      </c>
      <c r="E329" s="437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119</v>
      </c>
      <c r="L329" s="37" t="s">
        <v>82</v>
      </c>
      <c r="M329" s="37"/>
      <c r="N329" s="36">
        <v>60</v>
      </c>
      <c r="O329" s="6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439"/>
      <c r="Q329" s="439"/>
      <c r="R329" s="439"/>
      <c r="S329" s="440"/>
      <c r="T329" s="38" t="s">
        <v>48</v>
      </c>
      <c r="U329" s="38" t="s">
        <v>48</v>
      </c>
      <c r="V329" s="39" t="s">
        <v>0</v>
      </c>
      <c r="W329" s="57">
        <v>0</v>
      </c>
      <c r="X329" s="54">
        <f t="shared" si="17"/>
        <v>0</v>
      </c>
      <c r="Y329" s="40" t="str">
        <f>IFERROR(IF(X329=0,"",ROUNDUP(X329/H329,0)*0.02175),"")</f>
        <v/>
      </c>
      <c r="Z329" s="66" t="s">
        <v>48</v>
      </c>
      <c r="AA329" s="67" t="s">
        <v>48</v>
      </c>
      <c r="AE329" s="68"/>
      <c r="BB329" s="261" t="s">
        <v>67</v>
      </c>
    </row>
    <row r="330" spans="1:54" ht="27" hidden="1" customHeight="1" x14ac:dyDescent="0.25">
      <c r="A330" s="61" t="s">
        <v>474</v>
      </c>
      <c r="B330" s="61" t="s">
        <v>475</v>
      </c>
      <c r="C330" s="35">
        <v>4301011240</v>
      </c>
      <c r="D330" s="437">
        <v>4607091384130</v>
      </c>
      <c r="E330" s="437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119</v>
      </c>
      <c r="L330" s="37" t="s">
        <v>127</v>
      </c>
      <c r="M330" s="37"/>
      <c r="N330" s="36">
        <v>60</v>
      </c>
      <c r="O330" s="62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439"/>
      <c r="Q330" s="439"/>
      <c r="R330" s="439"/>
      <c r="S330" s="440"/>
      <c r="T330" s="38" t="s">
        <v>48</v>
      </c>
      <c r="U330" s="38" t="s">
        <v>48</v>
      </c>
      <c r="V330" s="39" t="s">
        <v>0</v>
      </c>
      <c r="W330" s="57">
        <v>0</v>
      </c>
      <c r="X330" s="54">
        <f t="shared" si="17"/>
        <v>0</v>
      </c>
      <c r="Y330" s="40" t="str">
        <f>IFERROR(IF(X330=0,"",ROUNDUP(X330/H330,0)*0.02039),"")</f>
        <v/>
      </c>
      <c r="Z330" s="66" t="s">
        <v>48</v>
      </c>
      <c r="AA330" s="67" t="s">
        <v>48</v>
      </c>
      <c r="AE330" s="68"/>
      <c r="BB330" s="262" t="s">
        <v>67</v>
      </c>
    </row>
    <row r="331" spans="1:54" ht="27" hidden="1" customHeight="1" x14ac:dyDescent="0.25">
      <c r="A331" s="61" t="s">
        <v>474</v>
      </c>
      <c r="B331" s="61" t="s">
        <v>476</v>
      </c>
      <c r="C331" s="35">
        <v>4301011326</v>
      </c>
      <c r="D331" s="437">
        <v>4607091384130</v>
      </c>
      <c r="E331" s="437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119</v>
      </c>
      <c r="L331" s="37" t="s">
        <v>82</v>
      </c>
      <c r="M331" s="37"/>
      <c r="N331" s="36">
        <v>60</v>
      </c>
      <c r="O331" s="6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439"/>
      <c r="Q331" s="439"/>
      <c r="R331" s="439"/>
      <c r="S331" s="440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17"/>
        <v>0</v>
      </c>
      <c r="Y331" s="40" t="str">
        <f>IFERROR(IF(X331=0,"",ROUNDUP(X331/H331,0)*0.02175),"")</f>
        <v/>
      </c>
      <c r="Z331" s="66" t="s">
        <v>48</v>
      </c>
      <c r="AA331" s="67" t="s">
        <v>48</v>
      </c>
      <c r="AE331" s="68"/>
      <c r="BB331" s="263" t="s">
        <v>67</v>
      </c>
    </row>
    <row r="332" spans="1:54" ht="27" hidden="1" customHeight="1" x14ac:dyDescent="0.25">
      <c r="A332" s="61" t="s">
        <v>477</v>
      </c>
      <c r="B332" s="61" t="s">
        <v>478</v>
      </c>
      <c r="C332" s="35">
        <v>4301011238</v>
      </c>
      <c r="D332" s="437">
        <v>4607091384147</v>
      </c>
      <c r="E332" s="437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119</v>
      </c>
      <c r="L332" s="37" t="s">
        <v>127</v>
      </c>
      <c r="M332" s="37"/>
      <c r="N332" s="36">
        <v>60</v>
      </c>
      <c r="O332" s="631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2" s="439"/>
      <c r="Q332" s="439"/>
      <c r="R332" s="439"/>
      <c r="S332" s="440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17"/>
        <v>0</v>
      </c>
      <c r="Y332" s="40" t="str">
        <f>IFERROR(IF(X332=0,"",ROUNDUP(X332/H332,0)*0.02039),"")</f>
        <v/>
      </c>
      <c r="Z332" s="66" t="s">
        <v>48</v>
      </c>
      <c r="AA332" s="67" t="s">
        <v>48</v>
      </c>
      <c r="AE332" s="68"/>
      <c r="BB332" s="264" t="s">
        <v>67</v>
      </c>
    </row>
    <row r="333" spans="1:54" ht="27" hidden="1" customHeight="1" x14ac:dyDescent="0.25">
      <c r="A333" s="61" t="s">
        <v>477</v>
      </c>
      <c r="B333" s="61" t="s">
        <v>479</v>
      </c>
      <c r="C333" s="35">
        <v>4301011330</v>
      </c>
      <c r="D333" s="437">
        <v>4607091384147</v>
      </c>
      <c r="E333" s="437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119</v>
      </c>
      <c r="L333" s="37" t="s">
        <v>82</v>
      </c>
      <c r="M333" s="37"/>
      <c r="N333" s="36">
        <v>60</v>
      </c>
      <c r="O333" s="63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3" s="439"/>
      <c r="Q333" s="439"/>
      <c r="R333" s="439"/>
      <c r="S333" s="440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17"/>
        <v>0</v>
      </c>
      <c r="Y333" s="40" t="str">
        <f>IFERROR(IF(X333=0,"",ROUNDUP(X333/H333,0)*0.02175),"")</f>
        <v/>
      </c>
      <c r="Z333" s="66" t="s">
        <v>48</v>
      </c>
      <c r="AA333" s="67" t="s">
        <v>48</v>
      </c>
      <c r="AE333" s="68"/>
      <c r="BB333" s="265" t="s">
        <v>67</v>
      </c>
    </row>
    <row r="334" spans="1:54" ht="27" hidden="1" customHeight="1" x14ac:dyDescent="0.25">
      <c r="A334" s="61" t="s">
        <v>480</v>
      </c>
      <c r="B334" s="61" t="s">
        <v>481</v>
      </c>
      <c r="C334" s="35">
        <v>4301011327</v>
      </c>
      <c r="D334" s="437">
        <v>4607091384154</v>
      </c>
      <c r="E334" s="437"/>
      <c r="F334" s="60">
        <v>0.5</v>
      </c>
      <c r="G334" s="36">
        <v>10</v>
      </c>
      <c r="H334" s="60">
        <v>5</v>
      </c>
      <c r="I334" s="60">
        <v>5.21</v>
      </c>
      <c r="J334" s="36">
        <v>120</v>
      </c>
      <c r="K334" s="36" t="s">
        <v>86</v>
      </c>
      <c r="L334" s="37" t="s">
        <v>82</v>
      </c>
      <c r="M334" s="37"/>
      <c r="N334" s="36">
        <v>60</v>
      </c>
      <c r="O334" s="6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439"/>
      <c r="Q334" s="439"/>
      <c r="R334" s="439"/>
      <c r="S334" s="440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17"/>
        <v>0</v>
      </c>
      <c r="Y334" s="40" t="str">
        <f>IFERROR(IF(X334=0,"",ROUNDUP(X334/H334,0)*0.00937),"")</f>
        <v/>
      </c>
      <c r="Z334" s="66" t="s">
        <v>48</v>
      </c>
      <c r="AA334" s="67" t="s">
        <v>48</v>
      </c>
      <c r="AE334" s="68"/>
      <c r="BB334" s="266" t="s">
        <v>67</v>
      </c>
    </row>
    <row r="335" spans="1:54" ht="27" hidden="1" customHeight="1" x14ac:dyDescent="0.25">
      <c r="A335" s="61" t="s">
        <v>482</v>
      </c>
      <c r="B335" s="61" t="s">
        <v>483</v>
      </c>
      <c r="C335" s="35">
        <v>4301011332</v>
      </c>
      <c r="D335" s="437">
        <v>4607091384161</v>
      </c>
      <c r="E335" s="437"/>
      <c r="F335" s="60">
        <v>0.5</v>
      </c>
      <c r="G335" s="36">
        <v>10</v>
      </c>
      <c r="H335" s="60">
        <v>5</v>
      </c>
      <c r="I335" s="60">
        <v>5.21</v>
      </c>
      <c r="J335" s="36">
        <v>120</v>
      </c>
      <c r="K335" s="36" t="s">
        <v>86</v>
      </c>
      <c r="L335" s="37" t="s">
        <v>82</v>
      </c>
      <c r="M335" s="37"/>
      <c r="N335" s="36">
        <v>60</v>
      </c>
      <c r="O335" s="6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439"/>
      <c r="Q335" s="439"/>
      <c r="R335" s="439"/>
      <c r="S335" s="440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17"/>
        <v>0</v>
      </c>
      <c r="Y335" s="40" t="str">
        <f>IFERROR(IF(X335=0,"",ROUNDUP(X335/H335,0)*0.00937),"")</f>
        <v/>
      </c>
      <c r="Z335" s="66" t="s">
        <v>48</v>
      </c>
      <c r="AA335" s="67" t="s">
        <v>48</v>
      </c>
      <c r="AE335" s="68"/>
      <c r="BB335" s="267" t="s">
        <v>67</v>
      </c>
    </row>
    <row r="336" spans="1:54" x14ac:dyDescent="0.2">
      <c r="A336" s="445"/>
      <c r="B336" s="445"/>
      <c r="C336" s="445"/>
      <c r="D336" s="445"/>
      <c r="E336" s="445"/>
      <c r="F336" s="445"/>
      <c r="G336" s="445"/>
      <c r="H336" s="445"/>
      <c r="I336" s="445"/>
      <c r="J336" s="445"/>
      <c r="K336" s="445"/>
      <c r="L336" s="445"/>
      <c r="M336" s="445"/>
      <c r="N336" s="446"/>
      <c r="O336" s="442" t="s">
        <v>43</v>
      </c>
      <c r="P336" s="443"/>
      <c r="Q336" s="443"/>
      <c r="R336" s="443"/>
      <c r="S336" s="443"/>
      <c r="T336" s="443"/>
      <c r="U336" s="444"/>
      <c r="V336" s="41" t="s">
        <v>42</v>
      </c>
      <c r="W336" s="42">
        <f>IFERROR(W328/H328,"0")+IFERROR(W329/H329,"0")+IFERROR(W330/H330,"0")+IFERROR(W331/H331,"0")+IFERROR(W332/H332,"0")+IFERROR(W333/H333,"0")+IFERROR(W334/H334,"0")+IFERROR(W335/H335,"0")</f>
        <v>126.66666666666667</v>
      </c>
      <c r="X336" s="42">
        <f>IFERROR(X328/H328,"0")+IFERROR(X329/H329,"0")+IFERROR(X330/H330,"0")+IFERROR(X331/H331,"0")+IFERROR(X332/H332,"0")+IFERROR(X333/H333,"0")+IFERROR(X334/H334,"0")+IFERROR(X335/H335,"0")</f>
        <v>127</v>
      </c>
      <c r="Y336" s="4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2.5895299999999999</v>
      </c>
      <c r="Z336" s="65"/>
      <c r="AA336" s="65"/>
    </row>
    <row r="337" spans="1:54" x14ac:dyDescent="0.2">
      <c r="A337" s="445"/>
      <c r="B337" s="445"/>
      <c r="C337" s="445"/>
      <c r="D337" s="445"/>
      <c r="E337" s="445"/>
      <c r="F337" s="445"/>
      <c r="G337" s="445"/>
      <c r="H337" s="445"/>
      <c r="I337" s="445"/>
      <c r="J337" s="445"/>
      <c r="K337" s="445"/>
      <c r="L337" s="445"/>
      <c r="M337" s="445"/>
      <c r="N337" s="446"/>
      <c r="O337" s="442" t="s">
        <v>43</v>
      </c>
      <c r="P337" s="443"/>
      <c r="Q337" s="443"/>
      <c r="R337" s="443"/>
      <c r="S337" s="443"/>
      <c r="T337" s="443"/>
      <c r="U337" s="444"/>
      <c r="V337" s="41" t="s">
        <v>0</v>
      </c>
      <c r="W337" s="42">
        <f>IFERROR(SUM(W328:W335),"0")</f>
        <v>1900</v>
      </c>
      <c r="X337" s="42">
        <f>IFERROR(SUM(X328:X335),"0")</f>
        <v>1905</v>
      </c>
      <c r="Y337" s="41"/>
      <c r="Z337" s="65"/>
      <c r="AA337" s="65"/>
    </row>
    <row r="338" spans="1:54" ht="14.25" hidden="1" customHeight="1" x14ac:dyDescent="0.25">
      <c r="A338" s="436" t="s">
        <v>115</v>
      </c>
      <c r="B338" s="436"/>
      <c r="C338" s="436"/>
      <c r="D338" s="436"/>
      <c r="E338" s="436"/>
      <c r="F338" s="436"/>
      <c r="G338" s="436"/>
      <c r="H338" s="436"/>
      <c r="I338" s="436"/>
      <c r="J338" s="436"/>
      <c r="K338" s="436"/>
      <c r="L338" s="436"/>
      <c r="M338" s="436"/>
      <c r="N338" s="436"/>
      <c r="O338" s="436"/>
      <c r="P338" s="436"/>
      <c r="Q338" s="436"/>
      <c r="R338" s="436"/>
      <c r="S338" s="436"/>
      <c r="T338" s="436"/>
      <c r="U338" s="436"/>
      <c r="V338" s="436"/>
      <c r="W338" s="436"/>
      <c r="X338" s="436"/>
      <c r="Y338" s="436"/>
      <c r="Z338" s="64"/>
      <c r="AA338" s="64"/>
    </row>
    <row r="339" spans="1:54" ht="27" hidden="1" customHeight="1" x14ac:dyDescent="0.25">
      <c r="A339" s="61" t="s">
        <v>484</v>
      </c>
      <c r="B339" s="61" t="s">
        <v>485</v>
      </c>
      <c r="C339" s="35">
        <v>4301020178</v>
      </c>
      <c r="D339" s="437">
        <v>4607091383980</v>
      </c>
      <c r="E339" s="437"/>
      <c r="F339" s="60">
        <v>2.5</v>
      </c>
      <c r="G339" s="36">
        <v>6</v>
      </c>
      <c r="H339" s="60">
        <v>15</v>
      </c>
      <c r="I339" s="60">
        <v>15.48</v>
      </c>
      <c r="J339" s="36">
        <v>48</v>
      </c>
      <c r="K339" s="36" t="s">
        <v>119</v>
      </c>
      <c r="L339" s="37" t="s">
        <v>118</v>
      </c>
      <c r="M339" s="37"/>
      <c r="N339" s="36">
        <v>50</v>
      </c>
      <c r="O339" s="6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439"/>
      <c r="Q339" s="439"/>
      <c r="R339" s="439"/>
      <c r="S339" s="440"/>
      <c r="T339" s="38" t="s">
        <v>48</v>
      </c>
      <c r="U339" s="38" t="s">
        <v>48</v>
      </c>
      <c r="V339" s="39" t="s">
        <v>0</v>
      </c>
      <c r="W339" s="57">
        <v>0</v>
      </c>
      <c r="X339" s="54">
        <f>IFERROR(IF(W339="",0,CEILING((W339/$H339),1)*$H339),"")</f>
        <v>0</v>
      </c>
      <c r="Y339" s="40" t="str">
        <f>IFERROR(IF(X339=0,"",ROUNDUP(X339/H339,0)*0.02175),"")</f>
        <v/>
      </c>
      <c r="Z339" s="66" t="s">
        <v>48</v>
      </c>
      <c r="AA339" s="67" t="s">
        <v>48</v>
      </c>
      <c r="AE339" s="68"/>
      <c r="BB339" s="268" t="s">
        <v>67</v>
      </c>
    </row>
    <row r="340" spans="1:54" ht="16.5" hidden="1" customHeight="1" x14ac:dyDescent="0.25">
      <c r="A340" s="61" t="s">
        <v>486</v>
      </c>
      <c r="B340" s="61" t="s">
        <v>487</v>
      </c>
      <c r="C340" s="35">
        <v>4301020270</v>
      </c>
      <c r="D340" s="437">
        <v>4680115883314</v>
      </c>
      <c r="E340" s="437"/>
      <c r="F340" s="60">
        <v>1.35</v>
      </c>
      <c r="G340" s="36">
        <v>8</v>
      </c>
      <c r="H340" s="60">
        <v>10.8</v>
      </c>
      <c r="I340" s="60">
        <v>11.28</v>
      </c>
      <c r="J340" s="36">
        <v>56</v>
      </c>
      <c r="K340" s="36" t="s">
        <v>119</v>
      </c>
      <c r="L340" s="37" t="s">
        <v>138</v>
      </c>
      <c r="M340" s="37"/>
      <c r="N340" s="36">
        <v>50</v>
      </c>
      <c r="O340" s="63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439"/>
      <c r="Q340" s="439"/>
      <c r="R340" s="439"/>
      <c r="S340" s="440"/>
      <c r="T340" s="38" t="s">
        <v>48</v>
      </c>
      <c r="U340" s="38" t="s">
        <v>48</v>
      </c>
      <c r="V340" s="39" t="s">
        <v>0</v>
      </c>
      <c r="W340" s="57">
        <v>0</v>
      </c>
      <c r="X340" s="54">
        <f>IFERROR(IF(W340="",0,CEILING((W340/$H340),1)*$H340),"")</f>
        <v>0</v>
      </c>
      <c r="Y340" s="40" t="str">
        <f>IFERROR(IF(X340=0,"",ROUNDUP(X340/H340,0)*0.02175),"")</f>
        <v/>
      </c>
      <c r="Z340" s="66" t="s">
        <v>48</v>
      </c>
      <c r="AA340" s="67" t="s">
        <v>48</v>
      </c>
      <c r="AE340" s="68"/>
      <c r="BB340" s="269" t="s">
        <v>67</v>
      </c>
    </row>
    <row r="341" spans="1:54" ht="27" hidden="1" customHeight="1" x14ac:dyDescent="0.25">
      <c r="A341" s="61" t="s">
        <v>488</v>
      </c>
      <c r="B341" s="61" t="s">
        <v>489</v>
      </c>
      <c r="C341" s="35">
        <v>4301020179</v>
      </c>
      <c r="D341" s="437">
        <v>4607091384178</v>
      </c>
      <c r="E341" s="437"/>
      <c r="F341" s="60">
        <v>0.4</v>
      </c>
      <c r="G341" s="36">
        <v>10</v>
      </c>
      <c r="H341" s="60">
        <v>4</v>
      </c>
      <c r="I341" s="60">
        <v>4.24</v>
      </c>
      <c r="J341" s="36">
        <v>120</v>
      </c>
      <c r="K341" s="36" t="s">
        <v>86</v>
      </c>
      <c r="L341" s="37" t="s">
        <v>118</v>
      </c>
      <c r="M341" s="37"/>
      <c r="N341" s="36">
        <v>50</v>
      </c>
      <c r="O341" s="6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439"/>
      <c r="Q341" s="439"/>
      <c r="R341" s="439"/>
      <c r="S341" s="440"/>
      <c r="T341" s="38" t="s">
        <v>48</v>
      </c>
      <c r="U341" s="38" t="s">
        <v>48</v>
      </c>
      <c r="V341" s="39" t="s">
        <v>0</v>
      </c>
      <c r="W341" s="57">
        <v>0</v>
      </c>
      <c r="X341" s="54">
        <f>IFERROR(IF(W341="",0,CEILING((W341/$H341),1)*$H341),"")</f>
        <v>0</v>
      </c>
      <c r="Y341" s="40" t="str">
        <f>IFERROR(IF(X341=0,"",ROUNDUP(X341/H341,0)*0.00937),"")</f>
        <v/>
      </c>
      <c r="Z341" s="66" t="s">
        <v>48</v>
      </c>
      <c r="AA341" s="67" t="s">
        <v>48</v>
      </c>
      <c r="AE341" s="68"/>
      <c r="BB341" s="270" t="s">
        <v>67</v>
      </c>
    </row>
    <row r="342" spans="1:54" hidden="1" x14ac:dyDescent="0.2">
      <c r="A342" s="445"/>
      <c r="B342" s="445"/>
      <c r="C342" s="445"/>
      <c r="D342" s="445"/>
      <c r="E342" s="445"/>
      <c r="F342" s="445"/>
      <c r="G342" s="445"/>
      <c r="H342" s="445"/>
      <c r="I342" s="445"/>
      <c r="J342" s="445"/>
      <c r="K342" s="445"/>
      <c r="L342" s="445"/>
      <c r="M342" s="445"/>
      <c r="N342" s="446"/>
      <c r="O342" s="442" t="s">
        <v>43</v>
      </c>
      <c r="P342" s="443"/>
      <c r="Q342" s="443"/>
      <c r="R342" s="443"/>
      <c r="S342" s="443"/>
      <c r="T342" s="443"/>
      <c r="U342" s="444"/>
      <c r="V342" s="41" t="s">
        <v>42</v>
      </c>
      <c r="W342" s="42">
        <f>IFERROR(W339/H339,"0")+IFERROR(W340/H340,"0")+IFERROR(W341/H341,"0")</f>
        <v>0</v>
      </c>
      <c r="X342" s="42">
        <f>IFERROR(X339/H339,"0")+IFERROR(X340/H340,"0")+IFERROR(X341/H341,"0")</f>
        <v>0</v>
      </c>
      <c r="Y342" s="42">
        <f>IFERROR(IF(Y339="",0,Y339),"0")+IFERROR(IF(Y340="",0,Y340),"0")+IFERROR(IF(Y341="",0,Y341),"0")</f>
        <v>0</v>
      </c>
      <c r="Z342" s="65"/>
      <c r="AA342" s="65"/>
    </row>
    <row r="343" spans="1:54" hidden="1" x14ac:dyDescent="0.2">
      <c r="A343" s="445"/>
      <c r="B343" s="445"/>
      <c r="C343" s="445"/>
      <c r="D343" s="445"/>
      <c r="E343" s="445"/>
      <c r="F343" s="445"/>
      <c r="G343" s="445"/>
      <c r="H343" s="445"/>
      <c r="I343" s="445"/>
      <c r="J343" s="445"/>
      <c r="K343" s="445"/>
      <c r="L343" s="445"/>
      <c r="M343" s="445"/>
      <c r="N343" s="446"/>
      <c r="O343" s="442" t="s">
        <v>43</v>
      </c>
      <c r="P343" s="443"/>
      <c r="Q343" s="443"/>
      <c r="R343" s="443"/>
      <c r="S343" s="443"/>
      <c r="T343" s="443"/>
      <c r="U343" s="444"/>
      <c r="V343" s="41" t="s">
        <v>0</v>
      </c>
      <c r="W343" s="42">
        <f>IFERROR(SUM(W339:W341),"0")</f>
        <v>0</v>
      </c>
      <c r="X343" s="42">
        <f>IFERROR(SUM(X339:X341),"0")</f>
        <v>0</v>
      </c>
      <c r="Y343" s="41"/>
      <c r="Z343" s="65"/>
      <c r="AA343" s="65"/>
    </row>
    <row r="344" spans="1:54" ht="14.25" hidden="1" customHeight="1" x14ac:dyDescent="0.25">
      <c r="A344" s="436" t="s">
        <v>87</v>
      </c>
      <c r="B344" s="436"/>
      <c r="C344" s="436"/>
      <c r="D344" s="436"/>
      <c r="E344" s="436"/>
      <c r="F344" s="436"/>
      <c r="G344" s="436"/>
      <c r="H344" s="436"/>
      <c r="I344" s="436"/>
      <c r="J344" s="436"/>
      <c r="K344" s="436"/>
      <c r="L344" s="436"/>
      <c r="M344" s="436"/>
      <c r="N344" s="436"/>
      <c r="O344" s="436"/>
      <c r="P344" s="436"/>
      <c r="Q344" s="436"/>
      <c r="R344" s="436"/>
      <c r="S344" s="436"/>
      <c r="T344" s="436"/>
      <c r="U344" s="436"/>
      <c r="V344" s="436"/>
      <c r="W344" s="436"/>
      <c r="X344" s="436"/>
      <c r="Y344" s="436"/>
      <c r="Z344" s="64"/>
      <c r="AA344" s="64"/>
    </row>
    <row r="345" spans="1:54" ht="27" hidden="1" customHeight="1" x14ac:dyDescent="0.25">
      <c r="A345" s="61" t="s">
        <v>490</v>
      </c>
      <c r="B345" s="61" t="s">
        <v>491</v>
      </c>
      <c r="C345" s="35">
        <v>4301051560</v>
      </c>
      <c r="D345" s="437">
        <v>4607091383928</v>
      </c>
      <c r="E345" s="437"/>
      <c r="F345" s="60">
        <v>1.3</v>
      </c>
      <c r="G345" s="36">
        <v>6</v>
      </c>
      <c r="H345" s="60">
        <v>7.8</v>
      </c>
      <c r="I345" s="60">
        <v>8.3699999999999992</v>
      </c>
      <c r="J345" s="36">
        <v>56</v>
      </c>
      <c r="K345" s="36" t="s">
        <v>119</v>
      </c>
      <c r="L345" s="37" t="s">
        <v>138</v>
      </c>
      <c r="M345" s="37"/>
      <c r="N345" s="36">
        <v>40</v>
      </c>
      <c r="O34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439"/>
      <c r="Q345" s="439"/>
      <c r="R345" s="439"/>
      <c r="S345" s="440"/>
      <c r="T345" s="38" t="s">
        <v>48</v>
      </c>
      <c r="U345" s="38" t="s">
        <v>48</v>
      </c>
      <c r="V345" s="39" t="s">
        <v>0</v>
      </c>
      <c r="W345" s="57">
        <v>0</v>
      </c>
      <c r="X345" s="54">
        <f>IFERROR(IF(W345="",0,CEILING((W345/$H345),1)*$H345),"")</f>
        <v>0</v>
      </c>
      <c r="Y345" s="40" t="str">
        <f>IFERROR(IF(X345=0,"",ROUNDUP(X345/H345,0)*0.02175),"")</f>
        <v/>
      </c>
      <c r="Z345" s="66" t="s">
        <v>48</v>
      </c>
      <c r="AA345" s="67" t="s">
        <v>48</v>
      </c>
      <c r="AE345" s="68"/>
      <c r="BB345" s="271" t="s">
        <v>67</v>
      </c>
    </row>
    <row r="346" spans="1:54" ht="27" hidden="1" customHeight="1" x14ac:dyDescent="0.25">
      <c r="A346" s="61" t="s">
        <v>492</v>
      </c>
      <c r="B346" s="61" t="s">
        <v>493</v>
      </c>
      <c r="C346" s="35">
        <v>4301051298</v>
      </c>
      <c r="D346" s="437">
        <v>4607091384260</v>
      </c>
      <c r="E346" s="437"/>
      <c r="F346" s="60">
        <v>1.3</v>
      </c>
      <c r="G346" s="36">
        <v>6</v>
      </c>
      <c r="H346" s="60">
        <v>7.8</v>
      </c>
      <c r="I346" s="60">
        <v>8.3640000000000008</v>
      </c>
      <c r="J346" s="36">
        <v>56</v>
      </c>
      <c r="K346" s="36" t="s">
        <v>119</v>
      </c>
      <c r="L346" s="37" t="s">
        <v>82</v>
      </c>
      <c r="M346" s="37"/>
      <c r="N346" s="36">
        <v>35</v>
      </c>
      <c r="O346" s="6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439"/>
      <c r="Q346" s="439"/>
      <c r="R346" s="439"/>
      <c r="S346" s="440"/>
      <c r="T346" s="38" t="s">
        <v>48</v>
      </c>
      <c r="U346" s="38" t="s">
        <v>48</v>
      </c>
      <c r="V346" s="39" t="s">
        <v>0</v>
      </c>
      <c r="W346" s="57">
        <v>0</v>
      </c>
      <c r="X346" s="54">
        <f>IFERROR(IF(W346="",0,CEILING((W346/$H346),1)*$H346),"")</f>
        <v>0</v>
      </c>
      <c r="Y346" s="40" t="str">
        <f>IFERROR(IF(X346=0,"",ROUNDUP(X346/H346,0)*0.02175),"")</f>
        <v/>
      </c>
      <c r="Z346" s="66" t="s">
        <v>48</v>
      </c>
      <c r="AA346" s="67" t="s">
        <v>48</v>
      </c>
      <c r="AE346" s="68"/>
      <c r="BB346" s="272" t="s">
        <v>67</v>
      </c>
    </row>
    <row r="347" spans="1:54" hidden="1" x14ac:dyDescent="0.2">
      <c r="A347" s="445"/>
      <c r="B347" s="445"/>
      <c r="C347" s="445"/>
      <c r="D347" s="445"/>
      <c r="E347" s="445"/>
      <c r="F347" s="445"/>
      <c r="G347" s="445"/>
      <c r="H347" s="445"/>
      <c r="I347" s="445"/>
      <c r="J347" s="445"/>
      <c r="K347" s="445"/>
      <c r="L347" s="445"/>
      <c r="M347" s="445"/>
      <c r="N347" s="446"/>
      <c r="O347" s="442" t="s">
        <v>43</v>
      </c>
      <c r="P347" s="443"/>
      <c r="Q347" s="443"/>
      <c r="R347" s="443"/>
      <c r="S347" s="443"/>
      <c r="T347" s="443"/>
      <c r="U347" s="444"/>
      <c r="V347" s="41" t="s">
        <v>42</v>
      </c>
      <c r="W347" s="42">
        <f>IFERROR(W345/H345,"0")+IFERROR(W346/H346,"0")</f>
        <v>0</v>
      </c>
      <c r="X347" s="42">
        <f>IFERROR(X345/H345,"0")+IFERROR(X346/H346,"0")</f>
        <v>0</v>
      </c>
      <c r="Y347" s="42">
        <f>IFERROR(IF(Y345="",0,Y345),"0")+IFERROR(IF(Y346="",0,Y346),"0")</f>
        <v>0</v>
      </c>
      <c r="Z347" s="65"/>
      <c r="AA347" s="65"/>
    </row>
    <row r="348" spans="1:54" hidden="1" x14ac:dyDescent="0.2">
      <c r="A348" s="445"/>
      <c r="B348" s="445"/>
      <c r="C348" s="445"/>
      <c r="D348" s="445"/>
      <c r="E348" s="445"/>
      <c r="F348" s="445"/>
      <c r="G348" s="445"/>
      <c r="H348" s="445"/>
      <c r="I348" s="445"/>
      <c r="J348" s="445"/>
      <c r="K348" s="445"/>
      <c r="L348" s="445"/>
      <c r="M348" s="445"/>
      <c r="N348" s="446"/>
      <c r="O348" s="442" t="s">
        <v>43</v>
      </c>
      <c r="P348" s="443"/>
      <c r="Q348" s="443"/>
      <c r="R348" s="443"/>
      <c r="S348" s="443"/>
      <c r="T348" s="443"/>
      <c r="U348" s="444"/>
      <c r="V348" s="41" t="s">
        <v>0</v>
      </c>
      <c r="W348" s="42">
        <f>IFERROR(SUM(W345:W346),"0")</f>
        <v>0</v>
      </c>
      <c r="X348" s="42">
        <f>IFERROR(SUM(X345:X346),"0")</f>
        <v>0</v>
      </c>
      <c r="Y348" s="41"/>
      <c r="Z348" s="65"/>
      <c r="AA348" s="65"/>
    </row>
    <row r="349" spans="1:54" ht="14.25" hidden="1" customHeight="1" x14ac:dyDescent="0.25">
      <c r="A349" s="436" t="s">
        <v>223</v>
      </c>
      <c r="B349" s="436"/>
      <c r="C349" s="436"/>
      <c r="D349" s="436"/>
      <c r="E349" s="436"/>
      <c r="F349" s="436"/>
      <c r="G349" s="436"/>
      <c r="H349" s="436"/>
      <c r="I349" s="436"/>
      <c r="J349" s="436"/>
      <c r="K349" s="436"/>
      <c r="L349" s="436"/>
      <c r="M349" s="436"/>
      <c r="N349" s="436"/>
      <c r="O349" s="436"/>
      <c r="P349" s="436"/>
      <c r="Q349" s="436"/>
      <c r="R349" s="436"/>
      <c r="S349" s="436"/>
      <c r="T349" s="436"/>
      <c r="U349" s="436"/>
      <c r="V349" s="436"/>
      <c r="W349" s="436"/>
      <c r="X349" s="436"/>
      <c r="Y349" s="436"/>
      <c r="Z349" s="64"/>
      <c r="AA349" s="64"/>
    </row>
    <row r="350" spans="1:54" ht="16.5" hidden="1" customHeight="1" x14ac:dyDescent="0.25">
      <c r="A350" s="61" t="s">
        <v>494</v>
      </c>
      <c r="B350" s="61" t="s">
        <v>495</v>
      </c>
      <c r="C350" s="35">
        <v>4301060314</v>
      </c>
      <c r="D350" s="437">
        <v>4607091384673</v>
      </c>
      <c r="E350" s="437"/>
      <c r="F350" s="60">
        <v>1.3</v>
      </c>
      <c r="G350" s="36">
        <v>6</v>
      </c>
      <c r="H350" s="60">
        <v>7.8</v>
      </c>
      <c r="I350" s="60">
        <v>8.3640000000000008</v>
      </c>
      <c r="J350" s="36">
        <v>56</v>
      </c>
      <c r="K350" s="36" t="s">
        <v>119</v>
      </c>
      <c r="L350" s="37" t="s">
        <v>82</v>
      </c>
      <c r="M350" s="37"/>
      <c r="N350" s="36">
        <v>30</v>
      </c>
      <c r="O350" s="6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439"/>
      <c r="Q350" s="439"/>
      <c r="R350" s="439"/>
      <c r="S350" s="440"/>
      <c r="T350" s="38" t="s">
        <v>48</v>
      </c>
      <c r="U350" s="38" t="s">
        <v>48</v>
      </c>
      <c r="V350" s="39" t="s">
        <v>0</v>
      </c>
      <c r="W350" s="57">
        <v>0</v>
      </c>
      <c r="X350" s="54">
        <f>IFERROR(IF(W350="",0,CEILING((W350/$H350),1)*$H350),"")</f>
        <v>0</v>
      </c>
      <c r="Y350" s="40" t="str">
        <f>IFERROR(IF(X350=0,"",ROUNDUP(X350/H350,0)*0.02175),"")</f>
        <v/>
      </c>
      <c r="Z350" s="66" t="s">
        <v>48</v>
      </c>
      <c r="AA350" s="67" t="s">
        <v>48</v>
      </c>
      <c r="AE350" s="68"/>
      <c r="BB350" s="273" t="s">
        <v>67</v>
      </c>
    </row>
    <row r="351" spans="1:54" hidden="1" x14ac:dyDescent="0.2">
      <c r="A351" s="445"/>
      <c r="B351" s="445"/>
      <c r="C351" s="445"/>
      <c r="D351" s="445"/>
      <c r="E351" s="445"/>
      <c r="F351" s="445"/>
      <c r="G351" s="445"/>
      <c r="H351" s="445"/>
      <c r="I351" s="445"/>
      <c r="J351" s="445"/>
      <c r="K351" s="445"/>
      <c r="L351" s="445"/>
      <c r="M351" s="445"/>
      <c r="N351" s="446"/>
      <c r="O351" s="442" t="s">
        <v>43</v>
      </c>
      <c r="P351" s="443"/>
      <c r="Q351" s="443"/>
      <c r="R351" s="443"/>
      <c r="S351" s="443"/>
      <c r="T351" s="443"/>
      <c r="U351" s="444"/>
      <c r="V351" s="41" t="s">
        <v>42</v>
      </c>
      <c r="W351" s="42">
        <f>IFERROR(W350/H350,"0")</f>
        <v>0</v>
      </c>
      <c r="X351" s="42">
        <f>IFERROR(X350/H350,"0")</f>
        <v>0</v>
      </c>
      <c r="Y351" s="42">
        <f>IFERROR(IF(Y350="",0,Y350),"0")</f>
        <v>0</v>
      </c>
      <c r="Z351" s="65"/>
      <c r="AA351" s="65"/>
    </row>
    <row r="352" spans="1:54" hidden="1" x14ac:dyDescent="0.2">
      <c r="A352" s="445"/>
      <c r="B352" s="445"/>
      <c r="C352" s="445"/>
      <c r="D352" s="445"/>
      <c r="E352" s="445"/>
      <c r="F352" s="445"/>
      <c r="G352" s="445"/>
      <c r="H352" s="445"/>
      <c r="I352" s="445"/>
      <c r="J352" s="445"/>
      <c r="K352" s="445"/>
      <c r="L352" s="445"/>
      <c r="M352" s="445"/>
      <c r="N352" s="446"/>
      <c r="O352" s="442" t="s">
        <v>43</v>
      </c>
      <c r="P352" s="443"/>
      <c r="Q352" s="443"/>
      <c r="R352" s="443"/>
      <c r="S352" s="443"/>
      <c r="T352" s="443"/>
      <c r="U352" s="444"/>
      <c r="V352" s="41" t="s">
        <v>0</v>
      </c>
      <c r="W352" s="42">
        <f>IFERROR(SUM(W350:W350),"0")</f>
        <v>0</v>
      </c>
      <c r="X352" s="42">
        <f>IFERROR(SUM(X350:X350),"0")</f>
        <v>0</v>
      </c>
      <c r="Y352" s="41"/>
      <c r="Z352" s="65"/>
      <c r="AA352" s="65"/>
    </row>
    <row r="353" spans="1:54" ht="16.5" hidden="1" customHeight="1" x14ac:dyDescent="0.25">
      <c r="A353" s="435" t="s">
        <v>496</v>
      </c>
      <c r="B353" s="435"/>
      <c r="C353" s="435"/>
      <c r="D353" s="435"/>
      <c r="E353" s="435"/>
      <c r="F353" s="435"/>
      <c r="G353" s="435"/>
      <c r="H353" s="435"/>
      <c r="I353" s="435"/>
      <c r="J353" s="435"/>
      <c r="K353" s="435"/>
      <c r="L353" s="435"/>
      <c r="M353" s="435"/>
      <c r="N353" s="435"/>
      <c r="O353" s="435"/>
      <c r="P353" s="435"/>
      <c r="Q353" s="435"/>
      <c r="R353" s="435"/>
      <c r="S353" s="435"/>
      <c r="T353" s="435"/>
      <c r="U353" s="435"/>
      <c r="V353" s="435"/>
      <c r="W353" s="435"/>
      <c r="X353" s="435"/>
      <c r="Y353" s="435"/>
      <c r="Z353" s="63"/>
      <c r="AA353" s="63"/>
    </row>
    <row r="354" spans="1:54" ht="14.25" hidden="1" customHeight="1" x14ac:dyDescent="0.25">
      <c r="A354" s="436" t="s">
        <v>123</v>
      </c>
      <c r="B354" s="436"/>
      <c r="C354" s="436"/>
      <c r="D354" s="436"/>
      <c r="E354" s="436"/>
      <c r="F354" s="436"/>
      <c r="G354" s="436"/>
      <c r="H354" s="436"/>
      <c r="I354" s="436"/>
      <c r="J354" s="436"/>
      <c r="K354" s="436"/>
      <c r="L354" s="436"/>
      <c r="M354" s="436"/>
      <c r="N354" s="436"/>
      <c r="O354" s="436"/>
      <c r="P354" s="436"/>
      <c r="Q354" s="436"/>
      <c r="R354" s="436"/>
      <c r="S354" s="436"/>
      <c r="T354" s="436"/>
      <c r="U354" s="436"/>
      <c r="V354" s="436"/>
      <c r="W354" s="436"/>
      <c r="X354" s="436"/>
      <c r="Y354" s="436"/>
      <c r="Z354" s="64"/>
      <c r="AA354" s="64"/>
    </row>
    <row r="355" spans="1:54" ht="37.5" hidden="1" customHeight="1" x14ac:dyDescent="0.25">
      <c r="A355" s="61" t="s">
        <v>497</v>
      </c>
      <c r="B355" s="61" t="s">
        <v>498</v>
      </c>
      <c r="C355" s="35">
        <v>4301011324</v>
      </c>
      <c r="D355" s="437">
        <v>4607091384185</v>
      </c>
      <c r="E355" s="437"/>
      <c r="F355" s="60">
        <v>0.8</v>
      </c>
      <c r="G355" s="36">
        <v>15</v>
      </c>
      <c r="H355" s="60">
        <v>12</v>
      </c>
      <c r="I355" s="60">
        <v>12.48</v>
      </c>
      <c r="J355" s="36">
        <v>56</v>
      </c>
      <c r="K355" s="36" t="s">
        <v>119</v>
      </c>
      <c r="L355" s="37" t="s">
        <v>82</v>
      </c>
      <c r="M355" s="37"/>
      <c r="N355" s="36">
        <v>60</v>
      </c>
      <c r="O355" s="6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439"/>
      <c r="Q355" s="439"/>
      <c r="R355" s="439"/>
      <c r="S355" s="440"/>
      <c r="T355" s="38" t="s">
        <v>48</v>
      </c>
      <c r="U355" s="38" t="s">
        <v>48</v>
      </c>
      <c r="V355" s="39" t="s">
        <v>0</v>
      </c>
      <c r="W355" s="57">
        <v>0</v>
      </c>
      <c r="X355" s="54">
        <f>IFERROR(IF(W355="",0,CEILING((W355/$H355),1)*$H355),"")</f>
        <v>0</v>
      </c>
      <c r="Y355" s="40" t="str">
        <f>IFERROR(IF(X355=0,"",ROUNDUP(X355/H355,0)*0.02175),"")</f>
        <v/>
      </c>
      <c r="Z355" s="66" t="s">
        <v>48</v>
      </c>
      <c r="AA355" s="67" t="s">
        <v>48</v>
      </c>
      <c r="AE355" s="68"/>
      <c r="BB355" s="274" t="s">
        <v>67</v>
      </c>
    </row>
    <row r="356" spans="1:54" ht="37.5" hidden="1" customHeight="1" x14ac:dyDescent="0.25">
      <c r="A356" s="61" t="s">
        <v>499</v>
      </c>
      <c r="B356" s="61" t="s">
        <v>500</v>
      </c>
      <c r="C356" s="35">
        <v>4301011312</v>
      </c>
      <c r="D356" s="437">
        <v>4607091384192</v>
      </c>
      <c r="E356" s="437"/>
      <c r="F356" s="60">
        <v>1.8</v>
      </c>
      <c r="G356" s="36">
        <v>6</v>
      </c>
      <c r="H356" s="60">
        <v>10.8</v>
      </c>
      <c r="I356" s="60">
        <v>11.28</v>
      </c>
      <c r="J356" s="36">
        <v>56</v>
      </c>
      <c r="K356" s="36" t="s">
        <v>119</v>
      </c>
      <c r="L356" s="37" t="s">
        <v>118</v>
      </c>
      <c r="M356" s="37"/>
      <c r="N356" s="36">
        <v>60</v>
      </c>
      <c r="O356" s="6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439"/>
      <c r="Q356" s="439"/>
      <c r="R356" s="439"/>
      <c r="S356" s="440"/>
      <c r="T356" s="38" t="s">
        <v>48</v>
      </c>
      <c r="U356" s="38" t="s">
        <v>48</v>
      </c>
      <c r="V356" s="39" t="s">
        <v>0</v>
      </c>
      <c r="W356" s="57">
        <v>0</v>
      </c>
      <c r="X356" s="54">
        <f>IFERROR(IF(W356="",0,CEILING((W356/$H356),1)*$H356),"")</f>
        <v>0</v>
      </c>
      <c r="Y356" s="40" t="str">
        <f>IFERROR(IF(X356=0,"",ROUNDUP(X356/H356,0)*0.02175),"")</f>
        <v/>
      </c>
      <c r="Z356" s="66" t="s">
        <v>48</v>
      </c>
      <c r="AA356" s="67" t="s">
        <v>48</v>
      </c>
      <c r="AE356" s="68"/>
      <c r="BB356" s="275" t="s">
        <v>67</v>
      </c>
    </row>
    <row r="357" spans="1:54" ht="27" hidden="1" customHeight="1" x14ac:dyDescent="0.25">
      <c r="A357" s="61" t="s">
        <v>501</v>
      </c>
      <c r="B357" s="61" t="s">
        <v>502</v>
      </c>
      <c r="C357" s="35">
        <v>4301011483</v>
      </c>
      <c r="D357" s="437">
        <v>4680115881907</v>
      </c>
      <c r="E357" s="437"/>
      <c r="F357" s="60">
        <v>1.8</v>
      </c>
      <c r="G357" s="36">
        <v>6</v>
      </c>
      <c r="H357" s="60">
        <v>10.8</v>
      </c>
      <c r="I357" s="60">
        <v>11.28</v>
      </c>
      <c r="J357" s="36">
        <v>56</v>
      </c>
      <c r="K357" s="36" t="s">
        <v>119</v>
      </c>
      <c r="L357" s="37" t="s">
        <v>82</v>
      </c>
      <c r="M357" s="37"/>
      <c r="N357" s="36">
        <v>60</v>
      </c>
      <c r="O357" s="64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439"/>
      <c r="Q357" s="439"/>
      <c r="R357" s="439"/>
      <c r="S357" s="440"/>
      <c r="T357" s="38" t="s">
        <v>48</v>
      </c>
      <c r="U357" s="38" t="s">
        <v>48</v>
      </c>
      <c r="V357" s="39" t="s">
        <v>0</v>
      </c>
      <c r="W357" s="57">
        <v>0</v>
      </c>
      <c r="X357" s="54">
        <f>IFERROR(IF(W357="",0,CEILING((W357/$H357),1)*$H357),"")</f>
        <v>0</v>
      </c>
      <c r="Y357" s="40" t="str">
        <f>IFERROR(IF(X357=0,"",ROUNDUP(X357/H357,0)*0.02175),"")</f>
        <v/>
      </c>
      <c r="Z357" s="66" t="s">
        <v>48</v>
      </c>
      <c r="AA357" s="67" t="s">
        <v>48</v>
      </c>
      <c r="AE357" s="68"/>
      <c r="BB357" s="276" t="s">
        <v>67</v>
      </c>
    </row>
    <row r="358" spans="1:54" ht="27" hidden="1" customHeight="1" x14ac:dyDescent="0.25">
      <c r="A358" s="61" t="s">
        <v>503</v>
      </c>
      <c r="B358" s="61" t="s">
        <v>504</v>
      </c>
      <c r="C358" s="35">
        <v>4301011655</v>
      </c>
      <c r="D358" s="437">
        <v>4680115883925</v>
      </c>
      <c r="E358" s="437"/>
      <c r="F358" s="60">
        <v>2.5</v>
      </c>
      <c r="G358" s="36">
        <v>6</v>
      </c>
      <c r="H358" s="60">
        <v>15</v>
      </c>
      <c r="I358" s="60">
        <v>15.48</v>
      </c>
      <c r="J358" s="36">
        <v>48</v>
      </c>
      <c r="K358" s="36" t="s">
        <v>119</v>
      </c>
      <c r="L358" s="37" t="s">
        <v>82</v>
      </c>
      <c r="M358" s="37"/>
      <c r="N358" s="36">
        <v>60</v>
      </c>
      <c r="O358" s="6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439"/>
      <c r="Q358" s="439"/>
      <c r="R358" s="439"/>
      <c r="S358" s="440"/>
      <c r="T358" s="38" t="s">
        <v>48</v>
      </c>
      <c r="U358" s="38" t="s">
        <v>48</v>
      </c>
      <c r="V358" s="39" t="s">
        <v>0</v>
      </c>
      <c r="W358" s="57">
        <v>0</v>
      </c>
      <c r="X358" s="54">
        <f>IFERROR(IF(W358="",0,CEILING((W358/$H358),1)*$H358),"")</f>
        <v>0</v>
      </c>
      <c r="Y358" s="40" t="str">
        <f>IFERROR(IF(X358=0,"",ROUNDUP(X358/H358,0)*0.02175),"")</f>
        <v/>
      </c>
      <c r="Z358" s="66" t="s">
        <v>48</v>
      </c>
      <c r="AA358" s="67" t="s">
        <v>48</v>
      </c>
      <c r="AE358" s="68"/>
      <c r="BB358" s="277" t="s">
        <v>67</v>
      </c>
    </row>
    <row r="359" spans="1:54" ht="37.5" hidden="1" customHeight="1" x14ac:dyDescent="0.25">
      <c r="A359" s="61" t="s">
        <v>505</v>
      </c>
      <c r="B359" s="61" t="s">
        <v>506</v>
      </c>
      <c r="C359" s="35">
        <v>4301011303</v>
      </c>
      <c r="D359" s="437">
        <v>4607091384680</v>
      </c>
      <c r="E359" s="437"/>
      <c r="F359" s="60">
        <v>0.4</v>
      </c>
      <c r="G359" s="36">
        <v>10</v>
      </c>
      <c r="H359" s="60">
        <v>4</v>
      </c>
      <c r="I359" s="60">
        <v>4.21</v>
      </c>
      <c r="J359" s="36">
        <v>120</v>
      </c>
      <c r="K359" s="36" t="s">
        <v>86</v>
      </c>
      <c r="L359" s="37" t="s">
        <v>82</v>
      </c>
      <c r="M359" s="37"/>
      <c r="N359" s="36">
        <v>60</v>
      </c>
      <c r="O359" s="6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439"/>
      <c r="Q359" s="439"/>
      <c r="R359" s="439"/>
      <c r="S359" s="440"/>
      <c r="T359" s="38" t="s">
        <v>48</v>
      </c>
      <c r="U359" s="38" t="s">
        <v>48</v>
      </c>
      <c r="V359" s="39" t="s">
        <v>0</v>
      </c>
      <c r="W359" s="57">
        <v>0</v>
      </c>
      <c r="X359" s="54">
        <f>IFERROR(IF(W359="",0,CEILING((W359/$H359),1)*$H359),"")</f>
        <v>0</v>
      </c>
      <c r="Y359" s="40" t="str">
        <f>IFERROR(IF(X359=0,"",ROUNDUP(X359/H359,0)*0.00937),"")</f>
        <v/>
      </c>
      <c r="Z359" s="66" t="s">
        <v>48</v>
      </c>
      <c r="AA359" s="67" t="s">
        <v>48</v>
      </c>
      <c r="AE359" s="68"/>
      <c r="BB359" s="278" t="s">
        <v>67</v>
      </c>
    </row>
    <row r="360" spans="1:54" hidden="1" x14ac:dyDescent="0.2">
      <c r="A360" s="445"/>
      <c r="B360" s="445"/>
      <c r="C360" s="445"/>
      <c r="D360" s="445"/>
      <c r="E360" s="445"/>
      <c r="F360" s="445"/>
      <c r="G360" s="445"/>
      <c r="H360" s="445"/>
      <c r="I360" s="445"/>
      <c r="J360" s="445"/>
      <c r="K360" s="445"/>
      <c r="L360" s="445"/>
      <c r="M360" s="445"/>
      <c r="N360" s="446"/>
      <c r="O360" s="442" t="s">
        <v>43</v>
      </c>
      <c r="P360" s="443"/>
      <c r="Q360" s="443"/>
      <c r="R360" s="443"/>
      <c r="S360" s="443"/>
      <c r="T360" s="443"/>
      <c r="U360" s="444"/>
      <c r="V360" s="41" t="s">
        <v>42</v>
      </c>
      <c r="W360" s="42">
        <f>IFERROR(W355/H355,"0")+IFERROR(W356/H356,"0")+IFERROR(W357/H357,"0")+IFERROR(W358/H358,"0")+IFERROR(W359/H359,"0")</f>
        <v>0</v>
      </c>
      <c r="X360" s="42">
        <f>IFERROR(X355/H355,"0")+IFERROR(X356/H356,"0")+IFERROR(X357/H357,"0")+IFERROR(X358/H358,"0")+IFERROR(X359/H359,"0")</f>
        <v>0</v>
      </c>
      <c r="Y360" s="42">
        <f>IFERROR(IF(Y355="",0,Y355),"0")+IFERROR(IF(Y356="",0,Y356),"0")+IFERROR(IF(Y357="",0,Y357),"0")+IFERROR(IF(Y358="",0,Y358),"0")+IFERROR(IF(Y359="",0,Y359),"0")</f>
        <v>0</v>
      </c>
      <c r="Z360" s="65"/>
      <c r="AA360" s="65"/>
    </row>
    <row r="361" spans="1:54" hidden="1" x14ac:dyDescent="0.2">
      <c r="A361" s="445"/>
      <c r="B361" s="445"/>
      <c r="C361" s="445"/>
      <c r="D361" s="445"/>
      <c r="E361" s="445"/>
      <c r="F361" s="445"/>
      <c r="G361" s="445"/>
      <c r="H361" s="445"/>
      <c r="I361" s="445"/>
      <c r="J361" s="445"/>
      <c r="K361" s="445"/>
      <c r="L361" s="445"/>
      <c r="M361" s="445"/>
      <c r="N361" s="446"/>
      <c r="O361" s="442" t="s">
        <v>43</v>
      </c>
      <c r="P361" s="443"/>
      <c r="Q361" s="443"/>
      <c r="R361" s="443"/>
      <c r="S361" s="443"/>
      <c r="T361" s="443"/>
      <c r="U361" s="444"/>
      <c r="V361" s="41" t="s">
        <v>0</v>
      </c>
      <c r="W361" s="42">
        <f>IFERROR(SUM(W355:W359),"0")</f>
        <v>0</v>
      </c>
      <c r="X361" s="42">
        <f>IFERROR(SUM(X355:X359),"0")</f>
        <v>0</v>
      </c>
      <c r="Y361" s="41"/>
      <c r="Z361" s="65"/>
      <c r="AA361" s="65"/>
    </row>
    <row r="362" spans="1:54" ht="14.25" hidden="1" customHeight="1" x14ac:dyDescent="0.25">
      <c r="A362" s="436" t="s">
        <v>77</v>
      </c>
      <c r="B362" s="436"/>
      <c r="C362" s="436"/>
      <c r="D362" s="436"/>
      <c r="E362" s="436"/>
      <c r="F362" s="436"/>
      <c r="G362" s="436"/>
      <c r="H362" s="436"/>
      <c r="I362" s="436"/>
      <c r="J362" s="436"/>
      <c r="K362" s="436"/>
      <c r="L362" s="436"/>
      <c r="M362" s="436"/>
      <c r="N362" s="436"/>
      <c r="O362" s="436"/>
      <c r="P362" s="436"/>
      <c r="Q362" s="436"/>
      <c r="R362" s="436"/>
      <c r="S362" s="436"/>
      <c r="T362" s="436"/>
      <c r="U362" s="436"/>
      <c r="V362" s="436"/>
      <c r="W362" s="436"/>
      <c r="X362" s="436"/>
      <c r="Y362" s="436"/>
      <c r="Z362" s="64"/>
      <c r="AA362" s="64"/>
    </row>
    <row r="363" spans="1:54" ht="27" hidden="1" customHeight="1" x14ac:dyDescent="0.25">
      <c r="A363" s="61" t="s">
        <v>507</v>
      </c>
      <c r="B363" s="61" t="s">
        <v>508</v>
      </c>
      <c r="C363" s="35">
        <v>4301031139</v>
      </c>
      <c r="D363" s="437">
        <v>4607091384802</v>
      </c>
      <c r="E363" s="437"/>
      <c r="F363" s="60">
        <v>0.73</v>
      </c>
      <c r="G363" s="36">
        <v>6</v>
      </c>
      <c r="H363" s="60">
        <v>4.38</v>
      </c>
      <c r="I363" s="60">
        <v>4.58</v>
      </c>
      <c r="J363" s="36">
        <v>156</v>
      </c>
      <c r="K363" s="36" t="s">
        <v>86</v>
      </c>
      <c r="L363" s="37" t="s">
        <v>82</v>
      </c>
      <c r="M363" s="37"/>
      <c r="N363" s="36">
        <v>35</v>
      </c>
      <c r="O363" s="64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439"/>
      <c r="Q363" s="439"/>
      <c r="R363" s="439"/>
      <c r="S363" s="440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IFERROR(IF(X363=0,"",ROUNDUP(X363/H363,0)*0.00753),"")</f>
        <v/>
      </c>
      <c r="Z363" s="66" t="s">
        <v>48</v>
      </c>
      <c r="AA363" s="67" t="s">
        <v>48</v>
      </c>
      <c r="AE363" s="68"/>
      <c r="BB363" s="279" t="s">
        <v>67</v>
      </c>
    </row>
    <row r="364" spans="1:54" ht="27" hidden="1" customHeight="1" x14ac:dyDescent="0.25">
      <c r="A364" s="61" t="s">
        <v>509</v>
      </c>
      <c r="B364" s="61" t="s">
        <v>510</v>
      </c>
      <c r="C364" s="35">
        <v>4301031140</v>
      </c>
      <c r="D364" s="437">
        <v>4607091384826</v>
      </c>
      <c r="E364" s="437"/>
      <c r="F364" s="60">
        <v>0.35</v>
      </c>
      <c r="G364" s="36">
        <v>8</v>
      </c>
      <c r="H364" s="60">
        <v>2.8</v>
      </c>
      <c r="I364" s="60">
        <v>2.9</v>
      </c>
      <c r="J364" s="36">
        <v>234</v>
      </c>
      <c r="K364" s="36" t="s">
        <v>83</v>
      </c>
      <c r="L364" s="37" t="s">
        <v>82</v>
      </c>
      <c r="M364" s="37"/>
      <c r="N364" s="36">
        <v>35</v>
      </c>
      <c r="O364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439"/>
      <c r="Q364" s="439"/>
      <c r="R364" s="439"/>
      <c r="S364" s="440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IFERROR(IF(X364=0,"",ROUNDUP(X364/H364,0)*0.00502),"")</f>
        <v/>
      </c>
      <c r="Z364" s="66" t="s">
        <v>48</v>
      </c>
      <c r="AA364" s="67" t="s">
        <v>48</v>
      </c>
      <c r="AE364" s="68"/>
      <c r="BB364" s="280" t="s">
        <v>67</v>
      </c>
    </row>
    <row r="365" spans="1:54" hidden="1" x14ac:dyDescent="0.2">
      <c r="A365" s="445"/>
      <c r="B365" s="445"/>
      <c r="C365" s="445"/>
      <c r="D365" s="445"/>
      <c r="E365" s="445"/>
      <c r="F365" s="445"/>
      <c r="G365" s="445"/>
      <c r="H365" s="445"/>
      <c r="I365" s="445"/>
      <c r="J365" s="445"/>
      <c r="K365" s="445"/>
      <c r="L365" s="445"/>
      <c r="M365" s="445"/>
      <c r="N365" s="446"/>
      <c r="O365" s="442" t="s">
        <v>43</v>
      </c>
      <c r="P365" s="443"/>
      <c r="Q365" s="443"/>
      <c r="R365" s="443"/>
      <c r="S365" s="443"/>
      <c r="T365" s="443"/>
      <c r="U365" s="444"/>
      <c r="V365" s="41" t="s">
        <v>42</v>
      </c>
      <c r="W365" s="42">
        <f>IFERROR(W363/H363,"0")+IFERROR(W364/H364,"0")</f>
        <v>0</v>
      </c>
      <c r="X365" s="42">
        <f>IFERROR(X363/H363,"0")+IFERROR(X364/H364,"0")</f>
        <v>0</v>
      </c>
      <c r="Y365" s="42">
        <f>IFERROR(IF(Y363="",0,Y363),"0")+IFERROR(IF(Y364="",0,Y364),"0")</f>
        <v>0</v>
      </c>
      <c r="Z365" s="65"/>
      <c r="AA365" s="65"/>
    </row>
    <row r="366" spans="1:54" hidden="1" x14ac:dyDescent="0.2">
      <c r="A366" s="445"/>
      <c r="B366" s="445"/>
      <c r="C366" s="445"/>
      <c r="D366" s="445"/>
      <c r="E366" s="445"/>
      <c r="F366" s="445"/>
      <c r="G366" s="445"/>
      <c r="H366" s="445"/>
      <c r="I366" s="445"/>
      <c r="J366" s="445"/>
      <c r="K366" s="445"/>
      <c r="L366" s="445"/>
      <c r="M366" s="445"/>
      <c r="N366" s="446"/>
      <c r="O366" s="442" t="s">
        <v>43</v>
      </c>
      <c r="P366" s="443"/>
      <c r="Q366" s="443"/>
      <c r="R366" s="443"/>
      <c r="S366" s="443"/>
      <c r="T366" s="443"/>
      <c r="U366" s="444"/>
      <c r="V366" s="41" t="s">
        <v>0</v>
      </c>
      <c r="W366" s="42">
        <f>IFERROR(SUM(W363:W364),"0")</f>
        <v>0</v>
      </c>
      <c r="X366" s="42">
        <f>IFERROR(SUM(X363:X364),"0")</f>
        <v>0</v>
      </c>
      <c r="Y366" s="41"/>
      <c r="Z366" s="65"/>
      <c r="AA366" s="65"/>
    </row>
    <row r="367" spans="1:54" ht="14.25" hidden="1" customHeight="1" x14ac:dyDescent="0.25">
      <c r="A367" s="436" t="s">
        <v>87</v>
      </c>
      <c r="B367" s="436"/>
      <c r="C367" s="436"/>
      <c r="D367" s="436"/>
      <c r="E367" s="436"/>
      <c r="F367" s="436"/>
      <c r="G367" s="436"/>
      <c r="H367" s="436"/>
      <c r="I367" s="436"/>
      <c r="J367" s="436"/>
      <c r="K367" s="436"/>
      <c r="L367" s="436"/>
      <c r="M367" s="436"/>
      <c r="N367" s="436"/>
      <c r="O367" s="436"/>
      <c r="P367" s="436"/>
      <c r="Q367" s="436"/>
      <c r="R367" s="436"/>
      <c r="S367" s="436"/>
      <c r="T367" s="436"/>
      <c r="U367" s="436"/>
      <c r="V367" s="436"/>
      <c r="W367" s="436"/>
      <c r="X367" s="436"/>
      <c r="Y367" s="436"/>
      <c r="Z367" s="64"/>
      <c r="AA367" s="64"/>
    </row>
    <row r="368" spans="1:54" ht="27" hidden="1" customHeight="1" x14ac:dyDescent="0.25">
      <c r="A368" s="61" t="s">
        <v>511</v>
      </c>
      <c r="B368" s="61" t="s">
        <v>512</v>
      </c>
      <c r="C368" s="35">
        <v>4301051303</v>
      </c>
      <c r="D368" s="437">
        <v>4607091384246</v>
      </c>
      <c r="E368" s="437"/>
      <c r="F368" s="60">
        <v>1.3</v>
      </c>
      <c r="G368" s="36">
        <v>6</v>
      </c>
      <c r="H368" s="60">
        <v>7.8</v>
      </c>
      <c r="I368" s="60">
        <v>8.3640000000000008</v>
      </c>
      <c r="J368" s="36">
        <v>56</v>
      </c>
      <c r="K368" s="36" t="s">
        <v>119</v>
      </c>
      <c r="L368" s="37" t="s">
        <v>82</v>
      </c>
      <c r="M368" s="37"/>
      <c r="N368" s="36">
        <v>40</v>
      </c>
      <c r="O368" s="6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439"/>
      <c r="Q368" s="439"/>
      <c r="R368" s="439"/>
      <c r="S368" s="440"/>
      <c r="T368" s="38" t="s">
        <v>48</v>
      </c>
      <c r="U368" s="38" t="s">
        <v>48</v>
      </c>
      <c r="V368" s="39" t="s">
        <v>0</v>
      </c>
      <c r="W368" s="57">
        <v>0</v>
      </c>
      <c r="X368" s="54">
        <f>IFERROR(IF(W368="",0,CEILING((W368/$H368),1)*$H368),"")</f>
        <v>0</v>
      </c>
      <c r="Y368" s="40" t="str">
        <f>IFERROR(IF(X368=0,"",ROUNDUP(X368/H368,0)*0.02175),"")</f>
        <v/>
      </c>
      <c r="Z368" s="66" t="s">
        <v>48</v>
      </c>
      <c r="AA368" s="67" t="s">
        <v>48</v>
      </c>
      <c r="AE368" s="68"/>
      <c r="BB368" s="281" t="s">
        <v>67</v>
      </c>
    </row>
    <row r="369" spans="1:54" ht="27" hidden="1" customHeight="1" x14ac:dyDescent="0.25">
      <c r="A369" s="61" t="s">
        <v>513</v>
      </c>
      <c r="B369" s="61" t="s">
        <v>514</v>
      </c>
      <c r="C369" s="35">
        <v>4301051445</v>
      </c>
      <c r="D369" s="437">
        <v>4680115881976</v>
      </c>
      <c r="E369" s="437"/>
      <c r="F369" s="60">
        <v>1.3</v>
      </c>
      <c r="G369" s="36">
        <v>6</v>
      </c>
      <c r="H369" s="60">
        <v>7.8</v>
      </c>
      <c r="I369" s="60">
        <v>8.2799999999999994</v>
      </c>
      <c r="J369" s="36">
        <v>56</v>
      </c>
      <c r="K369" s="36" t="s">
        <v>119</v>
      </c>
      <c r="L369" s="37" t="s">
        <v>82</v>
      </c>
      <c r="M369" s="37"/>
      <c r="N369" s="36">
        <v>40</v>
      </c>
      <c r="O369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439"/>
      <c r="Q369" s="439"/>
      <c r="R369" s="439"/>
      <c r="S369" s="440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IFERROR(IF(X369=0,"",ROUNDUP(X369/H369,0)*0.02175),"")</f>
        <v/>
      </c>
      <c r="Z369" s="66" t="s">
        <v>48</v>
      </c>
      <c r="AA369" s="67" t="s">
        <v>48</v>
      </c>
      <c r="AE369" s="68"/>
      <c r="BB369" s="282" t="s">
        <v>67</v>
      </c>
    </row>
    <row r="370" spans="1:54" ht="27" hidden="1" customHeight="1" x14ac:dyDescent="0.25">
      <c r="A370" s="61" t="s">
        <v>515</v>
      </c>
      <c r="B370" s="61" t="s">
        <v>516</v>
      </c>
      <c r="C370" s="35">
        <v>4301051297</v>
      </c>
      <c r="D370" s="437">
        <v>4607091384253</v>
      </c>
      <c r="E370" s="437"/>
      <c r="F370" s="60">
        <v>0.4</v>
      </c>
      <c r="G370" s="36">
        <v>6</v>
      </c>
      <c r="H370" s="60">
        <v>2.4</v>
      </c>
      <c r="I370" s="60">
        <v>2.6840000000000002</v>
      </c>
      <c r="J370" s="36">
        <v>156</v>
      </c>
      <c r="K370" s="36" t="s">
        <v>86</v>
      </c>
      <c r="L370" s="37" t="s">
        <v>82</v>
      </c>
      <c r="M370" s="37"/>
      <c r="N370" s="36">
        <v>40</v>
      </c>
      <c r="O370" s="6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439"/>
      <c r="Q370" s="439"/>
      <c r="R370" s="439"/>
      <c r="S370" s="440"/>
      <c r="T370" s="38" t="s">
        <v>48</v>
      </c>
      <c r="U370" s="38" t="s">
        <v>48</v>
      </c>
      <c r="V370" s="39" t="s">
        <v>0</v>
      </c>
      <c r="W370" s="57">
        <v>0</v>
      </c>
      <c r="X370" s="54">
        <f>IFERROR(IF(W370="",0,CEILING((W370/$H370),1)*$H370),"")</f>
        <v>0</v>
      </c>
      <c r="Y370" s="40" t="str">
        <f>IFERROR(IF(X370=0,"",ROUNDUP(X370/H370,0)*0.00753),"")</f>
        <v/>
      </c>
      <c r="Z370" s="66" t="s">
        <v>48</v>
      </c>
      <c r="AA370" s="67" t="s">
        <v>48</v>
      </c>
      <c r="AE370" s="68"/>
      <c r="BB370" s="283" t="s">
        <v>67</v>
      </c>
    </row>
    <row r="371" spans="1:54" ht="27" hidden="1" customHeight="1" x14ac:dyDescent="0.25">
      <c r="A371" s="61" t="s">
        <v>517</v>
      </c>
      <c r="B371" s="61" t="s">
        <v>518</v>
      </c>
      <c r="C371" s="35">
        <v>4301051444</v>
      </c>
      <c r="D371" s="437">
        <v>4680115881969</v>
      </c>
      <c r="E371" s="437"/>
      <c r="F371" s="60">
        <v>0.4</v>
      </c>
      <c r="G371" s="36">
        <v>6</v>
      </c>
      <c r="H371" s="60">
        <v>2.4</v>
      </c>
      <c r="I371" s="60">
        <v>2.6</v>
      </c>
      <c r="J371" s="36">
        <v>156</v>
      </c>
      <c r="K371" s="36" t="s">
        <v>86</v>
      </c>
      <c r="L371" s="37" t="s">
        <v>82</v>
      </c>
      <c r="M371" s="37"/>
      <c r="N371" s="36">
        <v>40</v>
      </c>
      <c r="O371" s="6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439"/>
      <c r="Q371" s="439"/>
      <c r="R371" s="439"/>
      <c r="S371" s="440"/>
      <c r="T371" s="38" t="s">
        <v>48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IFERROR(IF(X371=0,"",ROUNDUP(X371/H371,0)*0.00753),"")</f>
        <v/>
      </c>
      <c r="Z371" s="66" t="s">
        <v>48</v>
      </c>
      <c r="AA371" s="67" t="s">
        <v>48</v>
      </c>
      <c r="AE371" s="68"/>
      <c r="BB371" s="284" t="s">
        <v>67</v>
      </c>
    </row>
    <row r="372" spans="1:54" hidden="1" x14ac:dyDescent="0.2">
      <c r="A372" s="445"/>
      <c r="B372" s="445"/>
      <c r="C372" s="445"/>
      <c r="D372" s="445"/>
      <c r="E372" s="445"/>
      <c r="F372" s="445"/>
      <c r="G372" s="445"/>
      <c r="H372" s="445"/>
      <c r="I372" s="445"/>
      <c r="J372" s="445"/>
      <c r="K372" s="445"/>
      <c r="L372" s="445"/>
      <c r="M372" s="445"/>
      <c r="N372" s="446"/>
      <c r="O372" s="442" t="s">
        <v>43</v>
      </c>
      <c r="P372" s="443"/>
      <c r="Q372" s="443"/>
      <c r="R372" s="443"/>
      <c r="S372" s="443"/>
      <c r="T372" s="443"/>
      <c r="U372" s="444"/>
      <c r="V372" s="41" t="s">
        <v>42</v>
      </c>
      <c r="W372" s="42">
        <f>IFERROR(W368/H368,"0")+IFERROR(W369/H369,"0")+IFERROR(W370/H370,"0")+IFERROR(W371/H371,"0")</f>
        <v>0</v>
      </c>
      <c r="X372" s="42">
        <f>IFERROR(X368/H368,"0")+IFERROR(X369/H369,"0")+IFERROR(X370/H370,"0")+IFERROR(X371/H371,"0")</f>
        <v>0</v>
      </c>
      <c r="Y372" s="42">
        <f>IFERROR(IF(Y368="",0,Y368),"0")+IFERROR(IF(Y369="",0,Y369),"0")+IFERROR(IF(Y370="",0,Y370),"0")+IFERROR(IF(Y371="",0,Y371),"0")</f>
        <v>0</v>
      </c>
      <c r="Z372" s="65"/>
      <c r="AA372" s="65"/>
    </row>
    <row r="373" spans="1:54" hidden="1" x14ac:dyDescent="0.2">
      <c r="A373" s="445"/>
      <c r="B373" s="445"/>
      <c r="C373" s="445"/>
      <c r="D373" s="445"/>
      <c r="E373" s="445"/>
      <c r="F373" s="445"/>
      <c r="G373" s="445"/>
      <c r="H373" s="445"/>
      <c r="I373" s="445"/>
      <c r="J373" s="445"/>
      <c r="K373" s="445"/>
      <c r="L373" s="445"/>
      <c r="M373" s="445"/>
      <c r="N373" s="446"/>
      <c r="O373" s="442" t="s">
        <v>43</v>
      </c>
      <c r="P373" s="443"/>
      <c r="Q373" s="443"/>
      <c r="R373" s="443"/>
      <c r="S373" s="443"/>
      <c r="T373" s="443"/>
      <c r="U373" s="444"/>
      <c r="V373" s="41" t="s">
        <v>0</v>
      </c>
      <c r="W373" s="42">
        <f>IFERROR(SUM(W368:W371),"0")</f>
        <v>0</v>
      </c>
      <c r="X373" s="42">
        <f>IFERROR(SUM(X368:X371),"0")</f>
        <v>0</v>
      </c>
      <c r="Y373" s="41"/>
      <c r="Z373" s="65"/>
      <c r="AA373" s="65"/>
    </row>
    <row r="374" spans="1:54" ht="14.25" hidden="1" customHeight="1" x14ac:dyDescent="0.25">
      <c r="A374" s="436" t="s">
        <v>223</v>
      </c>
      <c r="B374" s="436"/>
      <c r="C374" s="436"/>
      <c r="D374" s="436"/>
      <c r="E374" s="436"/>
      <c r="F374" s="436"/>
      <c r="G374" s="436"/>
      <c r="H374" s="436"/>
      <c r="I374" s="436"/>
      <c r="J374" s="436"/>
      <c r="K374" s="436"/>
      <c r="L374" s="436"/>
      <c r="M374" s="436"/>
      <c r="N374" s="436"/>
      <c r="O374" s="436"/>
      <c r="P374" s="436"/>
      <c r="Q374" s="436"/>
      <c r="R374" s="436"/>
      <c r="S374" s="436"/>
      <c r="T374" s="436"/>
      <c r="U374" s="436"/>
      <c r="V374" s="436"/>
      <c r="W374" s="436"/>
      <c r="X374" s="436"/>
      <c r="Y374" s="436"/>
      <c r="Z374" s="64"/>
      <c r="AA374" s="64"/>
    </row>
    <row r="375" spans="1:54" ht="27" hidden="1" customHeight="1" x14ac:dyDescent="0.25">
      <c r="A375" s="61" t="s">
        <v>519</v>
      </c>
      <c r="B375" s="61" t="s">
        <v>520</v>
      </c>
      <c r="C375" s="35">
        <v>4301060322</v>
      </c>
      <c r="D375" s="437">
        <v>4607091389357</v>
      </c>
      <c r="E375" s="437"/>
      <c r="F375" s="60">
        <v>1.3</v>
      </c>
      <c r="G375" s="36">
        <v>6</v>
      </c>
      <c r="H375" s="60">
        <v>7.8</v>
      </c>
      <c r="I375" s="60">
        <v>8.2799999999999994</v>
      </c>
      <c r="J375" s="36">
        <v>56</v>
      </c>
      <c r="K375" s="36" t="s">
        <v>119</v>
      </c>
      <c r="L375" s="37" t="s">
        <v>82</v>
      </c>
      <c r="M375" s="37"/>
      <c r="N375" s="36">
        <v>40</v>
      </c>
      <c r="O375" s="65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439"/>
      <c r="Q375" s="439"/>
      <c r="R375" s="439"/>
      <c r="S375" s="440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IFERROR(IF(X375=0,"",ROUNDUP(X375/H375,0)*0.02175),"")</f>
        <v/>
      </c>
      <c r="Z375" s="66" t="s">
        <v>48</v>
      </c>
      <c r="AA375" s="67" t="s">
        <v>48</v>
      </c>
      <c r="AE375" s="68"/>
      <c r="BB375" s="285" t="s">
        <v>67</v>
      </c>
    </row>
    <row r="376" spans="1:54" hidden="1" x14ac:dyDescent="0.2">
      <c r="A376" s="445"/>
      <c r="B376" s="445"/>
      <c r="C376" s="445"/>
      <c r="D376" s="445"/>
      <c r="E376" s="445"/>
      <c r="F376" s="445"/>
      <c r="G376" s="445"/>
      <c r="H376" s="445"/>
      <c r="I376" s="445"/>
      <c r="J376" s="445"/>
      <c r="K376" s="445"/>
      <c r="L376" s="445"/>
      <c r="M376" s="445"/>
      <c r="N376" s="446"/>
      <c r="O376" s="442" t="s">
        <v>43</v>
      </c>
      <c r="P376" s="443"/>
      <c r="Q376" s="443"/>
      <c r="R376" s="443"/>
      <c r="S376" s="443"/>
      <c r="T376" s="443"/>
      <c r="U376" s="444"/>
      <c r="V376" s="41" t="s">
        <v>42</v>
      </c>
      <c r="W376" s="42">
        <f>IFERROR(W375/H375,"0")</f>
        <v>0</v>
      </c>
      <c r="X376" s="42">
        <f>IFERROR(X375/H375,"0")</f>
        <v>0</v>
      </c>
      <c r="Y376" s="42">
        <f>IFERROR(IF(Y375="",0,Y375),"0")</f>
        <v>0</v>
      </c>
      <c r="Z376" s="65"/>
      <c r="AA376" s="65"/>
    </row>
    <row r="377" spans="1:54" hidden="1" x14ac:dyDescent="0.2">
      <c r="A377" s="445"/>
      <c r="B377" s="445"/>
      <c r="C377" s="445"/>
      <c r="D377" s="445"/>
      <c r="E377" s="445"/>
      <c r="F377" s="445"/>
      <c r="G377" s="445"/>
      <c r="H377" s="445"/>
      <c r="I377" s="445"/>
      <c r="J377" s="445"/>
      <c r="K377" s="445"/>
      <c r="L377" s="445"/>
      <c r="M377" s="445"/>
      <c r="N377" s="446"/>
      <c r="O377" s="442" t="s">
        <v>43</v>
      </c>
      <c r="P377" s="443"/>
      <c r="Q377" s="443"/>
      <c r="R377" s="443"/>
      <c r="S377" s="443"/>
      <c r="T377" s="443"/>
      <c r="U377" s="444"/>
      <c r="V377" s="41" t="s">
        <v>0</v>
      </c>
      <c r="W377" s="42">
        <f>IFERROR(SUM(W375:W375),"0")</f>
        <v>0</v>
      </c>
      <c r="X377" s="42">
        <f>IFERROR(SUM(X375:X375),"0")</f>
        <v>0</v>
      </c>
      <c r="Y377" s="41"/>
      <c r="Z377" s="65"/>
      <c r="AA377" s="65"/>
    </row>
    <row r="378" spans="1:54" ht="27.75" hidden="1" customHeight="1" x14ac:dyDescent="0.2">
      <c r="A378" s="434" t="s">
        <v>521</v>
      </c>
      <c r="B378" s="434"/>
      <c r="C378" s="434"/>
      <c r="D378" s="434"/>
      <c r="E378" s="434"/>
      <c r="F378" s="434"/>
      <c r="G378" s="434"/>
      <c r="H378" s="434"/>
      <c r="I378" s="434"/>
      <c r="J378" s="434"/>
      <c r="K378" s="434"/>
      <c r="L378" s="434"/>
      <c r="M378" s="434"/>
      <c r="N378" s="434"/>
      <c r="O378" s="434"/>
      <c r="P378" s="434"/>
      <c r="Q378" s="434"/>
      <c r="R378" s="434"/>
      <c r="S378" s="434"/>
      <c r="T378" s="434"/>
      <c r="U378" s="434"/>
      <c r="V378" s="434"/>
      <c r="W378" s="434"/>
      <c r="X378" s="434"/>
      <c r="Y378" s="434"/>
      <c r="Z378" s="53"/>
      <c r="AA378" s="53"/>
    </row>
    <row r="379" spans="1:54" ht="16.5" hidden="1" customHeight="1" x14ac:dyDescent="0.25">
      <c r="A379" s="435" t="s">
        <v>522</v>
      </c>
      <c r="B379" s="435"/>
      <c r="C379" s="435"/>
      <c r="D379" s="435"/>
      <c r="E379" s="435"/>
      <c r="F379" s="435"/>
      <c r="G379" s="435"/>
      <c r="H379" s="435"/>
      <c r="I379" s="435"/>
      <c r="J379" s="435"/>
      <c r="K379" s="435"/>
      <c r="L379" s="435"/>
      <c r="M379" s="435"/>
      <c r="N379" s="435"/>
      <c r="O379" s="435"/>
      <c r="P379" s="435"/>
      <c r="Q379" s="435"/>
      <c r="R379" s="435"/>
      <c r="S379" s="435"/>
      <c r="T379" s="435"/>
      <c r="U379" s="435"/>
      <c r="V379" s="435"/>
      <c r="W379" s="435"/>
      <c r="X379" s="435"/>
      <c r="Y379" s="435"/>
      <c r="Z379" s="63"/>
      <c r="AA379" s="63"/>
    </row>
    <row r="380" spans="1:54" ht="14.25" hidden="1" customHeight="1" x14ac:dyDescent="0.25">
      <c r="A380" s="436" t="s">
        <v>123</v>
      </c>
      <c r="B380" s="436"/>
      <c r="C380" s="436"/>
      <c r="D380" s="436"/>
      <c r="E380" s="436"/>
      <c r="F380" s="436"/>
      <c r="G380" s="436"/>
      <c r="H380" s="436"/>
      <c r="I380" s="436"/>
      <c r="J380" s="436"/>
      <c r="K380" s="436"/>
      <c r="L380" s="436"/>
      <c r="M380" s="436"/>
      <c r="N380" s="436"/>
      <c r="O380" s="436"/>
      <c r="P380" s="436"/>
      <c r="Q380" s="436"/>
      <c r="R380" s="436"/>
      <c r="S380" s="436"/>
      <c r="T380" s="436"/>
      <c r="U380" s="436"/>
      <c r="V380" s="436"/>
      <c r="W380" s="436"/>
      <c r="X380" s="436"/>
      <c r="Y380" s="436"/>
      <c r="Z380" s="64"/>
      <c r="AA380" s="64"/>
    </row>
    <row r="381" spans="1:54" ht="27" hidden="1" customHeight="1" x14ac:dyDescent="0.25">
      <c r="A381" s="61" t="s">
        <v>523</v>
      </c>
      <c r="B381" s="61" t="s">
        <v>524</v>
      </c>
      <c r="C381" s="35">
        <v>4301011428</v>
      </c>
      <c r="D381" s="437">
        <v>4607091389708</v>
      </c>
      <c r="E381" s="437"/>
      <c r="F381" s="60">
        <v>0.45</v>
      </c>
      <c r="G381" s="36">
        <v>6</v>
      </c>
      <c r="H381" s="60">
        <v>2.7</v>
      </c>
      <c r="I381" s="60">
        <v>2.9</v>
      </c>
      <c r="J381" s="36">
        <v>156</v>
      </c>
      <c r="K381" s="36" t="s">
        <v>86</v>
      </c>
      <c r="L381" s="37" t="s">
        <v>118</v>
      </c>
      <c r="M381" s="37"/>
      <c r="N381" s="36">
        <v>50</v>
      </c>
      <c r="O381" s="6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439"/>
      <c r="Q381" s="439"/>
      <c r="R381" s="439"/>
      <c r="S381" s="440"/>
      <c r="T381" s="38" t="s">
        <v>48</v>
      </c>
      <c r="U381" s="38" t="s">
        <v>48</v>
      </c>
      <c r="V381" s="39" t="s">
        <v>0</v>
      </c>
      <c r="W381" s="57">
        <v>0</v>
      </c>
      <c r="X381" s="54">
        <f>IFERROR(IF(W381="",0,CEILING((W381/$H381),1)*$H381),"")</f>
        <v>0</v>
      </c>
      <c r="Y381" s="40" t="str">
        <f>IFERROR(IF(X381=0,"",ROUNDUP(X381/H381,0)*0.00753),"")</f>
        <v/>
      </c>
      <c r="Z381" s="66" t="s">
        <v>48</v>
      </c>
      <c r="AA381" s="67" t="s">
        <v>48</v>
      </c>
      <c r="AE381" s="68"/>
      <c r="BB381" s="286" t="s">
        <v>67</v>
      </c>
    </row>
    <row r="382" spans="1:54" ht="27" hidden="1" customHeight="1" x14ac:dyDescent="0.25">
      <c r="A382" s="61" t="s">
        <v>525</v>
      </c>
      <c r="B382" s="61" t="s">
        <v>526</v>
      </c>
      <c r="C382" s="35">
        <v>4301011427</v>
      </c>
      <c r="D382" s="437">
        <v>4607091389692</v>
      </c>
      <c r="E382" s="437"/>
      <c r="F382" s="60">
        <v>0.45</v>
      </c>
      <c r="G382" s="36">
        <v>6</v>
      </c>
      <c r="H382" s="60">
        <v>2.7</v>
      </c>
      <c r="I382" s="60">
        <v>2.9</v>
      </c>
      <c r="J382" s="36">
        <v>156</v>
      </c>
      <c r="K382" s="36" t="s">
        <v>86</v>
      </c>
      <c r="L382" s="37" t="s">
        <v>118</v>
      </c>
      <c r="M382" s="37"/>
      <c r="N382" s="36">
        <v>50</v>
      </c>
      <c r="O382" s="6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439"/>
      <c r="Q382" s="439"/>
      <c r="R382" s="439"/>
      <c r="S382" s="440"/>
      <c r="T382" s="38" t="s">
        <v>48</v>
      </c>
      <c r="U382" s="38" t="s">
        <v>48</v>
      </c>
      <c r="V382" s="39" t="s">
        <v>0</v>
      </c>
      <c r="W382" s="57">
        <v>0</v>
      </c>
      <c r="X382" s="54">
        <f>IFERROR(IF(W382="",0,CEILING((W382/$H382),1)*$H382),"")</f>
        <v>0</v>
      </c>
      <c r="Y382" s="40" t="str">
        <f>IFERROR(IF(X382=0,"",ROUNDUP(X382/H382,0)*0.00753),"")</f>
        <v/>
      </c>
      <c r="Z382" s="66" t="s">
        <v>48</v>
      </c>
      <c r="AA382" s="67" t="s">
        <v>48</v>
      </c>
      <c r="AE382" s="68"/>
      <c r="BB382" s="287" t="s">
        <v>67</v>
      </c>
    </row>
    <row r="383" spans="1:54" hidden="1" x14ac:dyDescent="0.2">
      <c r="A383" s="445"/>
      <c r="B383" s="445"/>
      <c r="C383" s="445"/>
      <c r="D383" s="445"/>
      <c r="E383" s="445"/>
      <c r="F383" s="445"/>
      <c r="G383" s="445"/>
      <c r="H383" s="445"/>
      <c r="I383" s="445"/>
      <c r="J383" s="445"/>
      <c r="K383" s="445"/>
      <c r="L383" s="445"/>
      <c r="M383" s="445"/>
      <c r="N383" s="446"/>
      <c r="O383" s="442" t="s">
        <v>43</v>
      </c>
      <c r="P383" s="443"/>
      <c r="Q383" s="443"/>
      <c r="R383" s="443"/>
      <c r="S383" s="443"/>
      <c r="T383" s="443"/>
      <c r="U383" s="444"/>
      <c r="V383" s="41" t="s">
        <v>42</v>
      </c>
      <c r="W383" s="42">
        <f>IFERROR(W381/H381,"0")+IFERROR(W382/H382,"0")</f>
        <v>0</v>
      </c>
      <c r="X383" s="42">
        <f>IFERROR(X381/H381,"0")+IFERROR(X382/H382,"0")</f>
        <v>0</v>
      </c>
      <c r="Y383" s="42">
        <f>IFERROR(IF(Y381="",0,Y381),"0")+IFERROR(IF(Y382="",0,Y382),"0")</f>
        <v>0</v>
      </c>
      <c r="Z383" s="65"/>
      <c r="AA383" s="65"/>
    </row>
    <row r="384" spans="1:54" hidden="1" x14ac:dyDescent="0.2">
      <c r="A384" s="445"/>
      <c r="B384" s="445"/>
      <c r="C384" s="445"/>
      <c r="D384" s="445"/>
      <c r="E384" s="445"/>
      <c r="F384" s="445"/>
      <c r="G384" s="445"/>
      <c r="H384" s="445"/>
      <c r="I384" s="445"/>
      <c r="J384" s="445"/>
      <c r="K384" s="445"/>
      <c r="L384" s="445"/>
      <c r="M384" s="445"/>
      <c r="N384" s="446"/>
      <c r="O384" s="442" t="s">
        <v>43</v>
      </c>
      <c r="P384" s="443"/>
      <c r="Q384" s="443"/>
      <c r="R384" s="443"/>
      <c r="S384" s="443"/>
      <c r="T384" s="443"/>
      <c r="U384" s="444"/>
      <c r="V384" s="41" t="s">
        <v>0</v>
      </c>
      <c r="W384" s="42">
        <f>IFERROR(SUM(W381:W382),"0")</f>
        <v>0</v>
      </c>
      <c r="X384" s="42">
        <f>IFERROR(SUM(X381:X382),"0")</f>
        <v>0</v>
      </c>
      <c r="Y384" s="41"/>
      <c r="Z384" s="65"/>
      <c r="AA384" s="65"/>
    </row>
    <row r="385" spans="1:54" ht="14.25" hidden="1" customHeight="1" x14ac:dyDescent="0.25">
      <c r="A385" s="436" t="s">
        <v>77</v>
      </c>
      <c r="B385" s="436"/>
      <c r="C385" s="436"/>
      <c r="D385" s="436"/>
      <c r="E385" s="436"/>
      <c r="F385" s="436"/>
      <c r="G385" s="436"/>
      <c r="H385" s="436"/>
      <c r="I385" s="436"/>
      <c r="J385" s="436"/>
      <c r="K385" s="436"/>
      <c r="L385" s="436"/>
      <c r="M385" s="436"/>
      <c r="N385" s="436"/>
      <c r="O385" s="436"/>
      <c r="P385" s="436"/>
      <c r="Q385" s="436"/>
      <c r="R385" s="436"/>
      <c r="S385" s="436"/>
      <c r="T385" s="436"/>
      <c r="U385" s="436"/>
      <c r="V385" s="436"/>
      <c r="W385" s="436"/>
      <c r="X385" s="436"/>
      <c r="Y385" s="436"/>
      <c r="Z385" s="64"/>
      <c r="AA385" s="64"/>
    </row>
    <row r="386" spans="1:54" ht="27" hidden="1" customHeight="1" x14ac:dyDescent="0.25">
      <c r="A386" s="61" t="s">
        <v>527</v>
      </c>
      <c r="B386" s="61" t="s">
        <v>528</v>
      </c>
      <c r="C386" s="35">
        <v>4301031177</v>
      </c>
      <c r="D386" s="437">
        <v>4607091389753</v>
      </c>
      <c r="E386" s="437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86</v>
      </c>
      <c r="L386" s="37" t="s">
        <v>82</v>
      </c>
      <c r="M386" s="37"/>
      <c r="N386" s="36">
        <v>45</v>
      </c>
      <c r="O386" s="6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439"/>
      <c r="Q386" s="439"/>
      <c r="R386" s="439"/>
      <c r="S386" s="440"/>
      <c r="T386" s="38" t="s">
        <v>48</v>
      </c>
      <c r="U386" s="38" t="s">
        <v>48</v>
      </c>
      <c r="V386" s="39" t="s">
        <v>0</v>
      </c>
      <c r="W386" s="57">
        <v>0</v>
      </c>
      <c r="X386" s="54">
        <f t="shared" ref="X386:X398" si="18">IFERROR(IF(W386="",0,CEILING((W386/$H386),1)*$H386),"")</f>
        <v>0</v>
      </c>
      <c r="Y386" s="40" t="str">
        <f>IFERROR(IF(X386=0,"",ROUNDUP(X386/H386,0)*0.00753),"")</f>
        <v/>
      </c>
      <c r="Z386" s="66" t="s">
        <v>48</v>
      </c>
      <c r="AA386" s="67" t="s">
        <v>48</v>
      </c>
      <c r="AE386" s="68"/>
      <c r="BB386" s="288" t="s">
        <v>67</v>
      </c>
    </row>
    <row r="387" spans="1:54" ht="27" hidden="1" customHeight="1" x14ac:dyDescent="0.25">
      <c r="A387" s="61" t="s">
        <v>529</v>
      </c>
      <c r="B387" s="61" t="s">
        <v>530</v>
      </c>
      <c r="C387" s="35">
        <v>4301031174</v>
      </c>
      <c r="D387" s="437">
        <v>4607091389760</v>
      </c>
      <c r="E387" s="437"/>
      <c r="F387" s="60">
        <v>0.7</v>
      </c>
      <c r="G387" s="36">
        <v>6</v>
      </c>
      <c r="H387" s="60">
        <v>4.2</v>
      </c>
      <c r="I387" s="60">
        <v>4.43</v>
      </c>
      <c r="J387" s="36">
        <v>156</v>
      </c>
      <c r="K387" s="36" t="s">
        <v>86</v>
      </c>
      <c r="L387" s="37" t="s">
        <v>82</v>
      </c>
      <c r="M387" s="37"/>
      <c r="N387" s="36">
        <v>45</v>
      </c>
      <c r="O387" s="6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439"/>
      <c r="Q387" s="439"/>
      <c r="R387" s="439"/>
      <c r="S387" s="440"/>
      <c r="T387" s="38" t="s">
        <v>48</v>
      </c>
      <c r="U387" s="38" t="s">
        <v>48</v>
      </c>
      <c r="V387" s="39" t="s">
        <v>0</v>
      </c>
      <c r="W387" s="57">
        <v>0</v>
      </c>
      <c r="X387" s="54">
        <f t="shared" si="18"/>
        <v>0</v>
      </c>
      <c r="Y387" s="40" t="str">
        <f>IFERROR(IF(X387=0,"",ROUNDUP(X387/H387,0)*0.00753),"")</f>
        <v/>
      </c>
      <c r="Z387" s="66" t="s">
        <v>48</v>
      </c>
      <c r="AA387" s="67" t="s">
        <v>48</v>
      </c>
      <c r="AE387" s="68"/>
      <c r="BB387" s="289" t="s">
        <v>67</v>
      </c>
    </row>
    <row r="388" spans="1:54" ht="27" hidden="1" customHeight="1" x14ac:dyDescent="0.25">
      <c r="A388" s="61" t="s">
        <v>531</v>
      </c>
      <c r="B388" s="61" t="s">
        <v>532</v>
      </c>
      <c r="C388" s="35">
        <v>4301031175</v>
      </c>
      <c r="D388" s="437">
        <v>4607091389746</v>
      </c>
      <c r="E388" s="437"/>
      <c r="F388" s="60">
        <v>0.7</v>
      </c>
      <c r="G388" s="36">
        <v>6</v>
      </c>
      <c r="H388" s="60">
        <v>4.2</v>
      </c>
      <c r="I388" s="60">
        <v>4.43</v>
      </c>
      <c r="J388" s="36">
        <v>156</v>
      </c>
      <c r="K388" s="36" t="s">
        <v>86</v>
      </c>
      <c r="L388" s="37" t="s">
        <v>82</v>
      </c>
      <c r="M388" s="37"/>
      <c r="N388" s="36">
        <v>45</v>
      </c>
      <c r="O388" s="65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439"/>
      <c r="Q388" s="439"/>
      <c r="R388" s="439"/>
      <c r="S388" s="440"/>
      <c r="T388" s="38" t="s">
        <v>48</v>
      </c>
      <c r="U388" s="38" t="s">
        <v>48</v>
      </c>
      <c r="V388" s="39" t="s">
        <v>0</v>
      </c>
      <c r="W388" s="57">
        <v>0</v>
      </c>
      <c r="X388" s="54">
        <f t="shared" si="18"/>
        <v>0</v>
      </c>
      <c r="Y388" s="40" t="str">
        <f>IFERROR(IF(X388=0,"",ROUNDUP(X388/H388,0)*0.00753),"")</f>
        <v/>
      </c>
      <c r="Z388" s="66" t="s">
        <v>48</v>
      </c>
      <c r="AA388" s="67" t="s">
        <v>48</v>
      </c>
      <c r="AE388" s="68"/>
      <c r="BB388" s="290" t="s">
        <v>67</v>
      </c>
    </row>
    <row r="389" spans="1:54" ht="37.5" hidden="1" customHeight="1" x14ac:dyDescent="0.25">
      <c r="A389" s="61" t="s">
        <v>533</v>
      </c>
      <c r="B389" s="61" t="s">
        <v>534</v>
      </c>
      <c r="C389" s="35">
        <v>4301031236</v>
      </c>
      <c r="D389" s="437">
        <v>4680115882928</v>
      </c>
      <c r="E389" s="437"/>
      <c r="F389" s="60">
        <v>0.28000000000000003</v>
      </c>
      <c r="G389" s="36">
        <v>6</v>
      </c>
      <c r="H389" s="60">
        <v>1.68</v>
      </c>
      <c r="I389" s="60">
        <v>2.6</v>
      </c>
      <c r="J389" s="36">
        <v>156</v>
      </c>
      <c r="K389" s="36" t="s">
        <v>86</v>
      </c>
      <c r="L389" s="37" t="s">
        <v>82</v>
      </c>
      <c r="M389" s="37"/>
      <c r="N389" s="36">
        <v>35</v>
      </c>
      <c r="O389" s="6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439"/>
      <c r="Q389" s="439"/>
      <c r="R389" s="439"/>
      <c r="S389" s="440"/>
      <c r="T389" s="38" t="s">
        <v>48</v>
      </c>
      <c r="U389" s="38" t="s">
        <v>48</v>
      </c>
      <c r="V389" s="39" t="s">
        <v>0</v>
      </c>
      <c r="W389" s="57">
        <v>0</v>
      </c>
      <c r="X389" s="54">
        <f t="shared" si="18"/>
        <v>0</v>
      </c>
      <c r="Y389" s="40" t="str">
        <f>IFERROR(IF(X389=0,"",ROUNDUP(X389/H389,0)*0.00753),"")</f>
        <v/>
      </c>
      <c r="Z389" s="66" t="s">
        <v>48</v>
      </c>
      <c r="AA389" s="67" t="s">
        <v>48</v>
      </c>
      <c r="AE389" s="68"/>
      <c r="BB389" s="291" t="s">
        <v>67</v>
      </c>
    </row>
    <row r="390" spans="1:54" ht="27" hidden="1" customHeight="1" x14ac:dyDescent="0.25">
      <c r="A390" s="61" t="s">
        <v>535</v>
      </c>
      <c r="B390" s="61" t="s">
        <v>536</v>
      </c>
      <c r="C390" s="35">
        <v>4301031257</v>
      </c>
      <c r="D390" s="437">
        <v>4680115883147</v>
      </c>
      <c r="E390" s="437"/>
      <c r="F390" s="60">
        <v>0.28000000000000003</v>
      </c>
      <c r="G390" s="36">
        <v>6</v>
      </c>
      <c r="H390" s="60">
        <v>1.68</v>
      </c>
      <c r="I390" s="60">
        <v>1.81</v>
      </c>
      <c r="J390" s="36">
        <v>234</v>
      </c>
      <c r="K390" s="36" t="s">
        <v>83</v>
      </c>
      <c r="L390" s="37" t="s">
        <v>82</v>
      </c>
      <c r="M390" s="37"/>
      <c r="N390" s="36">
        <v>45</v>
      </c>
      <c r="O390" s="6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439"/>
      <c r="Q390" s="439"/>
      <c r="R390" s="439"/>
      <c r="S390" s="440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si="18"/>
        <v>0</v>
      </c>
      <c r="Y390" s="40" t="str">
        <f t="shared" ref="Y390:Y398" si="19">IFERROR(IF(X390=0,"",ROUNDUP(X390/H390,0)*0.00502),"")</f>
        <v/>
      </c>
      <c r="Z390" s="66" t="s">
        <v>48</v>
      </c>
      <c r="AA390" s="67" t="s">
        <v>48</v>
      </c>
      <c r="AE390" s="68"/>
      <c r="BB390" s="292" t="s">
        <v>67</v>
      </c>
    </row>
    <row r="391" spans="1:54" ht="27" hidden="1" customHeight="1" x14ac:dyDescent="0.25">
      <c r="A391" s="61" t="s">
        <v>537</v>
      </c>
      <c r="B391" s="61" t="s">
        <v>538</v>
      </c>
      <c r="C391" s="35">
        <v>4301031178</v>
      </c>
      <c r="D391" s="437">
        <v>4607091384338</v>
      </c>
      <c r="E391" s="437"/>
      <c r="F391" s="60">
        <v>0.35</v>
      </c>
      <c r="G391" s="36">
        <v>6</v>
      </c>
      <c r="H391" s="60">
        <v>2.1</v>
      </c>
      <c r="I391" s="60">
        <v>2.23</v>
      </c>
      <c r="J391" s="36">
        <v>234</v>
      </c>
      <c r="K391" s="36" t="s">
        <v>83</v>
      </c>
      <c r="L391" s="37" t="s">
        <v>82</v>
      </c>
      <c r="M391" s="37"/>
      <c r="N391" s="36">
        <v>45</v>
      </c>
      <c r="O391" s="6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439"/>
      <c r="Q391" s="439"/>
      <c r="R391" s="439"/>
      <c r="S391" s="440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18"/>
        <v>0</v>
      </c>
      <c r="Y391" s="40" t="str">
        <f t="shared" si="19"/>
        <v/>
      </c>
      <c r="Z391" s="66" t="s">
        <v>48</v>
      </c>
      <c r="AA391" s="67" t="s">
        <v>48</v>
      </c>
      <c r="AE391" s="68"/>
      <c r="BB391" s="293" t="s">
        <v>67</v>
      </c>
    </row>
    <row r="392" spans="1:54" ht="37.5" hidden="1" customHeight="1" x14ac:dyDescent="0.25">
      <c r="A392" s="61" t="s">
        <v>539</v>
      </c>
      <c r="B392" s="61" t="s">
        <v>540</v>
      </c>
      <c r="C392" s="35">
        <v>4301031254</v>
      </c>
      <c r="D392" s="437">
        <v>4680115883154</v>
      </c>
      <c r="E392" s="437"/>
      <c r="F392" s="60">
        <v>0.28000000000000003</v>
      </c>
      <c r="G392" s="36">
        <v>6</v>
      </c>
      <c r="H392" s="60">
        <v>1.68</v>
      </c>
      <c r="I392" s="60">
        <v>1.81</v>
      </c>
      <c r="J392" s="36">
        <v>234</v>
      </c>
      <c r="K392" s="36" t="s">
        <v>83</v>
      </c>
      <c r="L392" s="37" t="s">
        <v>82</v>
      </c>
      <c r="M392" s="37"/>
      <c r="N392" s="36">
        <v>45</v>
      </c>
      <c r="O392" s="6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439"/>
      <c r="Q392" s="439"/>
      <c r="R392" s="439"/>
      <c r="S392" s="440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18"/>
        <v>0</v>
      </c>
      <c r="Y392" s="40" t="str">
        <f t="shared" si="19"/>
        <v/>
      </c>
      <c r="Z392" s="66" t="s">
        <v>48</v>
      </c>
      <c r="AA392" s="67" t="s">
        <v>48</v>
      </c>
      <c r="AE392" s="68"/>
      <c r="BB392" s="294" t="s">
        <v>67</v>
      </c>
    </row>
    <row r="393" spans="1:54" ht="37.5" hidden="1" customHeight="1" x14ac:dyDescent="0.25">
      <c r="A393" s="61" t="s">
        <v>541</v>
      </c>
      <c r="B393" s="61" t="s">
        <v>542</v>
      </c>
      <c r="C393" s="35">
        <v>4301031171</v>
      </c>
      <c r="D393" s="437">
        <v>4607091389524</v>
      </c>
      <c r="E393" s="437"/>
      <c r="F393" s="60">
        <v>0.35</v>
      </c>
      <c r="G393" s="36">
        <v>6</v>
      </c>
      <c r="H393" s="60">
        <v>2.1</v>
      </c>
      <c r="I393" s="60">
        <v>2.23</v>
      </c>
      <c r="J393" s="36">
        <v>234</v>
      </c>
      <c r="K393" s="36" t="s">
        <v>83</v>
      </c>
      <c r="L393" s="37" t="s">
        <v>82</v>
      </c>
      <c r="M393" s="37"/>
      <c r="N393" s="36">
        <v>45</v>
      </c>
      <c r="O393" s="6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439"/>
      <c r="Q393" s="439"/>
      <c r="R393" s="439"/>
      <c r="S393" s="440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18"/>
        <v>0</v>
      </c>
      <c r="Y393" s="40" t="str">
        <f t="shared" si="19"/>
        <v/>
      </c>
      <c r="Z393" s="66" t="s">
        <v>48</v>
      </c>
      <c r="AA393" s="67" t="s">
        <v>48</v>
      </c>
      <c r="AE393" s="68"/>
      <c r="BB393" s="295" t="s">
        <v>67</v>
      </c>
    </row>
    <row r="394" spans="1:54" ht="27" hidden="1" customHeight="1" x14ac:dyDescent="0.25">
      <c r="A394" s="61" t="s">
        <v>543</v>
      </c>
      <c r="B394" s="61" t="s">
        <v>544</v>
      </c>
      <c r="C394" s="35">
        <v>4301031258</v>
      </c>
      <c r="D394" s="437">
        <v>4680115883161</v>
      </c>
      <c r="E394" s="437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83</v>
      </c>
      <c r="L394" s="37" t="s">
        <v>82</v>
      </c>
      <c r="M394" s="37"/>
      <c r="N394" s="36">
        <v>45</v>
      </c>
      <c r="O394" s="66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439"/>
      <c r="Q394" s="439"/>
      <c r="R394" s="439"/>
      <c r="S394" s="440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18"/>
        <v>0</v>
      </c>
      <c r="Y394" s="40" t="str">
        <f t="shared" si="19"/>
        <v/>
      </c>
      <c r="Z394" s="66" t="s">
        <v>48</v>
      </c>
      <c r="AA394" s="67" t="s">
        <v>48</v>
      </c>
      <c r="AE394" s="68"/>
      <c r="BB394" s="296" t="s">
        <v>67</v>
      </c>
    </row>
    <row r="395" spans="1:54" ht="27" hidden="1" customHeight="1" x14ac:dyDescent="0.25">
      <c r="A395" s="61" t="s">
        <v>545</v>
      </c>
      <c r="B395" s="61" t="s">
        <v>546</v>
      </c>
      <c r="C395" s="35">
        <v>4301031170</v>
      </c>
      <c r="D395" s="437">
        <v>4607091384345</v>
      </c>
      <c r="E395" s="437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83</v>
      </c>
      <c r="L395" s="37" t="s">
        <v>82</v>
      </c>
      <c r="M395" s="37"/>
      <c r="N395" s="36">
        <v>45</v>
      </c>
      <c r="O395" s="6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439"/>
      <c r="Q395" s="439"/>
      <c r="R395" s="439"/>
      <c r="S395" s="440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18"/>
        <v>0</v>
      </c>
      <c r="Y395" s="40" t="str">
        <f t="shared" si="19"/>
        <v/>
      </c>
      <c r="Z395" s="66" t="s">
        <v>48</v>
      </c>
      <c r="AA395" s="67" t="s">
        <v>48</v>
      </c>
      <c r="AE395" s="68"/>
      <c r="BB395" s="297" t="s">
        <v>67</v>
      </c>
    </row>
    <row r="396" spans="1:54" ht="27" hidden="1" customHeight="1" x14ac:dyDescent="0.25">
      <c r="A396" s="61" t="s">
        <v>547</v>
      </c>
      <c r="B396" s="61" t="s">
        <v>548</v>
      </c>
      <c r="C396" s="35">
        <v>4301031256</v>
      </c>
      <c r="D396" s="437">
        <v>4680115883178</v>
      </c>
      <c r="E396" s="437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83</v>
      </c>
      <c r="L396" s="37" t="s">
        <v>82</v>
      </c>
      <c r="M396" s="37"/>
      <c r="N396" s="36">
        <v>45</v>
      </c>
      <c r="O396" s="6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439"/>
      <c r="Q396" s="439"/>
      <c r="R396" s="439"/>
      <c r="S396" s="440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18"/>
        <v>0</v>
      </c>
      <c r="Y396" s="40" t="str">
        <f t="shared" si="19"/>
        <v/>
      </c>
      <c r="Z396" s="66" t="s">
        <v>48</v>
      </c>
      <c r="AA396" s="67" t="s">
        <v>48</v>
      </c>
      <c r="AE396" s="68"/>
      <c r="BB396" s="298" t="s">
        <v>67</v>
      </c>
    </row>
    <row r="397" spans="1:54" ht="27" hidden="1" customHeight="1" x14ac:dyDescent="0.25">
      <c r="A397" s="61" t="s">
        <v>549</v>
      </c>
      <c r="B397" s="61" t="s">
        <v>550</v>
      </c>
      <c r="C397" s="35">
        <v>4301031172</v>
      </c>
      <c r="D397" s="437">
        <v>4607091389531</v>
      </c>
      <c r="E397" s="437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83</v>
      </c>
      <c r="L397" s="37" t="s">
        <v>82</v>
      </c>
      <c r="M397" s="37"/>
      <c r="N397" s="36">
        <v>45</v>
      </c>
      <c r="O397" s="6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439"/>
      <c r="Q397" s="439"/>
      <c r="R397" s="439"/>
      <c r="S397" s="440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18"/>
        <v>0</v>
      </c>
      <c r="Y397" s="40" t="str">
        <f t="shared" si="19"/>
        <v/>
      </c>
      <c r="Z397" s="66" t="s">
        <v>48</v>
      </c>
      <c r="AA397" s="67" t="s">
        <v>48</v>
      </c>
      <c r="AE397" s="68"/>
      <c r="BB397" s="299" t="s">
        <v>67</v>
      </c>
    </row>
    <row r="398" spans="1:54" ht="27" hidden="1" customHeight="1" x14ac:dyDescent="0.25">
      <c r="A398" s="61" t="s">
        <v>551</v>
      </c>
      <c r="B398" s="61" t="s">
        <v>552</v>
      </c>
      <c r="C398" s="35">
        <v>4301031255</v>
      </c>
      <c r="D398" s="437">
        <v>4680115883185</v>
      </c>
      <c r="E398" s="437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83</v>
      </c>
      <c r="L398" s="37" t="s">
        <v>82</v>
      </c>
      <c r="M398" s="37"/>
      <c r="N398" s="36">
        <v>45</v>
      </c>
      <c r="O398" s="6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439"/>
      <c r="Q398" s="439"/>
      <c r="R398" s="439"/>
      <c r="S398" s="440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18"/>
        <v>0</v>
      </c>
      <c r="Y398" s="40" t="str">
        <f t="shared" si="19"/>
        <v/>
      </c>
      <c r="Z398" s="66" t="s">
        <v>48</v>
      </c>
      <c r="AA398" s="67" t="s">
        <v>48</v>
      </c>
      <c r="AE398" s="68"/>
      <c r="BB398" s="300" t="s">
        <v>67</v>
      </c>
    </row>
    <row r="399" spans="1:54" hidden="1" x14ac:dyDescent="0.2">
      <c r="A399" s="445"/>
      <c r="B399" s="445"/>
      <c r="C399" s="445"/>
      <c r="D399" s="445"/>
      <c r="E399" s="445"/>
      <c r="F399" s="445"/>
      <c r="G399" s="445"/>
      <c r="H399" s="445"/>
      <c r="I399" s="445"/>
      <c r="J399" s="445"/>
      <c r="K399" s="445"/>
      <c r="L399" s="445"/>
      <c r="M399" s="445"/>
      <c r="N399" s="446"/>
      <c r="O399" s="442" t="s">
        <v>43</v>
      </c>
      <c r="P399" s="443"/>
      <c r="Q399" s="443"/>
      <c r="R399" s="443"/>
      <c r="S399" s="443"/>
      <c r="T399" s="443"/>
      <c r="U399" s="444"/>
      <c r="V399" s="41" t="s">
        <v>42</v>
      </c>
      <c r="W399" s="4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4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4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</v>
      </c>
      <c r="Z399" s="65"/>
      <c r="AA399" s="65"/>
    </row>
    <row r="400" spans="1:54" hidden="1" x14ac:dyDescent="0.2">
      <c r="A400" s="445"/>
      <c r="B400" s="445"/>
      <c r="C400" s="445"/>
      <c r="D400" s="445"/>
      <c r="E400" s="445"/>
      <c r="F400" s="445"/>
      <c r="G400" s="445"/>
      <c r="H400" s="445"/>
      <c r="I400" s="445"/>
      <c r="J400" s="445"/>
      <c r="K400" s="445"/>
      <c r="L400" s="445"/>
      <c r="M400" s="445"/>
      <c r="N400" s="446"/>
      <c r="O400" s="442" t="s">
        <v>43</v>
      </c>
      <c r="P400" s="443"/>
      <c r="Q400" s="443"/>
      <c r="R400" s="443"/>
      <c r="S400" s="443"/>
      <c r="T400" s="443"/>
      <c r="U400" s="444"/>
      <c r="V400" s="41" t="s">
        <v>0</v>
      </c>
      <c r="W400" s="42">
        <f>IFERROR(SUM(W386:W398),"0")</f>
        <v>0</v>
      </c>
      <c r="X400" s="42">
        <f>IFERROR(SUM(X386:X398),"0")</f>
        <v>0</v>
      </c>
      <c r="Y400" s="41"/>
      <c r="Z400" s="65"/>
      <c r="AA400" s="65"/>
    </row>
    <row r="401" spans="1:54" ht="14.25" hidden="1" customHeight="1" x14ac:dyDescent="0.25">
      <c r="A401" s="436" t="s">
        <v>87</v>
      </c>
      <c r="B401" s="436"/>
      <c r="C401" s="436"/>
      <c r="D401" s="436"/>
      <c r="E401" s="436"/>
      <c r="F401" s="436"/>
      <c r="G401" s="436"/>
      <c r="H401" s="436"/>
      <c r="I401" s="436"/>
      <c r="J401" s="436"/>
      <c r="K401" s="436"/>
      <c r="L401" s="436"/>
      <c r="M401" s="436"/>
      <c r="N401" s="436"/>
      <c r="O401" s="436"/>
      <c r="P401" s="436"/>
      <c r="Q401" s="436"/>
      <c r="R401" s="436"/>
      <c r="S401" s="436"/>
      <c r="T401" s="436"/>
      <c r="U401" s="436"/>
      <c r="V401" s="436"/>
      <c r="W401" s="436"/>
      <c r="X401" s="436"/>
      <c r="Y401" s="436"/>
      <c r="Z401" s="64"/>
      <c r="AA401" s="64"/>
    </row>
    <row r="402" spans="1:54" ht="27" hidden="1" customHeight="1" x14ac:dyDescent="0.25">
      <c r="A402" s="61" t="s">
        <v>553</v>
      </c>
      <c r="B402" s="61" t="s">
        <v>554</v>
      </c>
      <c r="C402" s="35">
        <v>4301051258</v>
      </c>
      <c r="D402" s="437">
        <v>4607091389685</v>
      </c>
      <c r="E402" s="437"/>
      <c r="F402" s="60">
        <v>1.3</v>
      </c>
      <c r="G402" s="36">
        <v>6</v>
      </c>
      <c r="H402" s="60">
        <v>7.8</v>
      </c>
      <c r="I402" s="60">
        <v>8.3460000000000001</v>
      </c>
      <c r="J402" s="36">
        <v>56</v>
      </c>
      <c r="K402" s="36" t="s">
        <v>119</v>
      </c>
      <c r="L402" s="37" t="s">
        <v>138</v>
      </c>
      <c r="M402" s="37"/>
      <c r="N402" s="36">
        <v>45</v>
      </c>
      <c r="O402" s="6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439"/>
      <c r="Q402" s="439"/>
      <c r="R402" s="439"/>
      <c r="S402" s="440"/>
      <c r="T402" s="38" t="s">
        <v>48</v>
      </c>
      <c r="U402" s="38" t="s">
        <v>48</v>
      </c>
      <c r="V402" s="39" t="s">
        <v>0</v>
      </c>
      <c r="W402" s="57">
        <v>0</v>
      </c>
      <c r="X402" s="54">
        <f>IFERROR(IF(W402="",0,CEILING((W402/$H402),1)*$H402),"")</f>
        <v>0</v>
      </c>
      <c r="Y402" s="40" t="str">
        <f>IFERROR(IF(X402=0,"",ROUNDUP(X402/H402,0)*0.02175),"")</f>
        <v/>
      </c>
      <c r="Z402" s="66" t="s">
        <v>48</v>
      </c>
      <c r="AA402" s="67" t="s">
        <v>48</v>
      </c>
      <c r="AE402" s="68"/>
      <c r="BB402" s="301" t="s">
        <v>67</v>
      </c>
    </row>
    <row r="403" spans="1:54" ht="27" hidden="1" customHeight="1" x14ac:dyDescent="0.25">
      <c r="A403" s="61" t="s">
        <v>555</v>
      </c>
      <c r="B403" s="61" t="s">
        <v>556</v>
      </c>
      <c r="C403" s="35">
        <v>4301051431</v>
      </c>
      <c r="D403" s="437">
        <v>4607091389654</v>
      </c>
      <c r="E403" s="437"/>
      <c r="F403" s="60">
        <v>0.33</v>
      </c>
      <c r="G403" s="36">
        <v>6</v>
      </c>
      <c r="H403" s="60">
        <v>1.98</v>
      </c>
      <c r="I403" s="60">
        <v>2.258</v>
      </c>
      <c r="J403" s="36">
        <v>156</v>
      </c>
      <c r="K403" s="36" t="s">
        <v>86</v>
      </c>
      <c r="L403" s="37" t="s">
        <v>138</v>
      </c>
      <c r="M403" s="37"/>
      <c r="N403" s="36">
        <v>45</v>
      </c>
      <c r="O403" s="6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439"/>
      <c r="Q403" s="439"/>
      <c r="R403" s="439"/>
      <c r="S403" s="440"/>
      <c r="T403" s="38" t="s">
        <v>48</v>
      </c>
      <c r="U403" s="38" t="s">
        <v>48</v>
      </c>
      <c r="V403" s="39" t="s">
        <v>0</v>
      </c>
      <c r="W403" s="57">
        <v>0</v>
      </c>
      <c r="X403" s="54">
        <f>IFERROR(IF(W403="",0,CEILING((W403/$H403),1)*$H403),"")</f>
        <v>0</v>
      </c>
      <c r="Y403" s="40" t="str">
        <f>IFERROR(IF(X403=0,"",ROUNDUP(X403/H403,0)*0.00753),"")</f>
        <v/>
      </c>
      <c r="Z403" s="66" t="s">
        <v>48</v>
      </c>
      <c r="AA403" s="67" t="s">
        <v>48</v>
      </c>
      <c r="AE403" s="68"/>
      <c r="BB403" s="302" t="s">
        <v>67</v>
      </c>
    </row>
    <row r="404" spans="1:54" ht="27" hidden="1" customHeight="1" x14ac:dyDescent="0.25">
      <c r="A404" s="61" t="s">
        <v>557</v>
      </c>
      <c r="B404" s="61" t="s">
        <v>558</v>
      </c>
      <c r="C404" s="35">
        <v>4301051284</v>
      </c>
      <c r="D404" s="437">
        <v>4607091384352</v>
      </c>
      <c r="E404" s="437"/>
      <c r="F404" s="60">
        <v>0.6</v>
      </c>
      <c r="G404" s="36">
        <v>4</v>
      </c>
      <c r="H404" s="60">
        <v>2.4</v>
      </c>
      <c r="I404" s="60">
        <v>2.6459999999999999</v>
      </c>
      <c r="J404" s="36">
        <v>120</v>
      </c>
      <c r="K404" s="36" t="s">
        <v>86</v>
      </c>
      <c r="L404" s="37" t="s">
        <v>138</v>
      </c>
      <c r="M404" s="37"/>
      <c r="N404" s="36">
        <v>45</v>
      </c>
      <c r="O404" s="6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439"/>
      <c r="Q404" s="439"/>
      <c r="R404" s="439"/>
      <c r="S404" s="440"/>
      <c r="T404" s="38" t="s">
        <v>48</v>
      </c>
      <c r="U404" s="38" t="s">
        <v>48</v>
      </c>
      <c r="V404" s="39" t="s">
        <v>0</v>
      </c>
      <c r="W404" s="57">
        <v>0</v>
      </c>
      <c r="X404" s="54">
        <f>IFERROR(IF(W404="",0,CEILING((W404/$H404),1)*$H404),"")</f>
        <v>0</v>
      </c>
      <c r="Y404" s="40" t="str">
        <f>IFERROR(IF(X404=0,"",ROUNDUP(X404/H404,0)*0.00937),"")</f>
        <v/>
      </c>
      <c r="Z404" s="66" t="s">
        <v>48</v>
      </c>
      <c r="AA404" s="67" t="s">
        <v>48</v>
      </c>
      <c r="AE404" s="68"/>
      <c r="BB404" s="303" t="s">
        <v>67</v>
      </c>
    </row>
    <row r="405" spans="1:54" hidden="1" x14ac:dyDescent="0.2">
      <c r="A405" s="445"/>
      <c r="B405" s="445"/>
      <c r="C405" s="445"/>
      <c r="D405" s="445"/>
      <c r="E405" s="445"/>
      <c r="F405" s="445"/>
      <c r="G405" s="445"/>
      <c r="H405" s="445"/>
      <c r="I405" s="445"/>
      <c r="J405" s="445"/>
      <c r="K405" s="445"/>
      <c r="L405" s="445"/>
      <c r="M405" s="445"/>
      <c r="N405" s="446"/>
      <c r="O405" s="442" t="s">
        <v>43</v>
      </c>
      <c r="P405" s="443"/>
      <c r="Q405" s="443"/>
      <c r="R405" s="443"/>
      <c r="S405" s="443"/>
      <c r="T405" s="443"/>
      <c r="U405" s="444"/>
      <c r="V405" s="41" t="s">
        <v>42</v>
      </c>
      <c r="W405" s="42">
        <f>IFERROR(W402/H402,"0")+IFERROR(W403/H403,"0")+IFERROR(W404/H404,"0")</f>
        <v>0</v>
      </c>
      <c r="X405" s="42">
        <f>IFERROR(X402/H402,"0")+IFERROR(X403/H403,"0")+IFERROR(X404/H404,"0")</f>
        <v>0</v>
      </c>
      <c r="Y405" s="42">
        <f>IFERROR(IF(Y402="",0,Y402),"0")+IFERROR(IF(Y403="",0,Y403),"0")+IFERROR(IF(Y404="",0,Y404),"0")</f>
        <v>0</v>
      </c>
      <c r="Z405" s="65"/>
      <c r="AA405" s="65"/>
    </row>
    <row r="406" spans="1:54" hidden="1" x14ac:dyDescent="0.2">
      <c r="A406" s="445"/>
      <c r="B406" s="445"/>
      <c r="C406" s="445"/>
      <c r="D406" s="445"/>
      <c r="E406" s="445"/>
      <c r="F406" s="445"/>
      <c r="G406" s="445"/>
      <c r="H406" s="445"/>
      <c r="I406" s="445"/>
      <c r="J406" s="445"/>
      <c r="K406" s="445"/>
      <c r="L406" s="445"/>
      <c r="M406" s="445"/>
      <c r="N406" s="446"/>
      <c r="O406" s="442" t="s">
        <v>43</v>
      </c>
      <c r="P406" s="443"/>
      <c r="Q406" s="443"/>
      <c r="R406" s="443"/>
      <c r="S406" s="443"/>
      <c r="T406" s="443"/>
      <c r="U406" s="444"/>
      <c r="V406" s="41" t="s">
        <v>0</v>
      </c>
      <c r="W406" s="42">
        <f>IFERROR(SUM(W402:W404),"0")</f>
        <v>0</v>
      </c>
      <c r="X406" s="42">
        <f>IFERROR(SUM(X402:X404),"0")</f>
        <v>0</v>
      </c>
      <c r="Y406" s="41"/>
      <c r="Z406" s="65"/>
      <c r="AA406" s="65"/>
    </row>
    <row r="407" spans="1:54" ht="14.25" hidden="1" customHeight="1" x14ac:dyDescent="0.25">
      <c r="A407" s="436" t="s">
        <v>223</v>
      </c>
      <c r="B407" s="436"/>
      <c r="C407" s="436"/>
      <c r="D407" s="436"/>
      <c r="E407" s="436"/>
      <c r="F407" s="436"/>
      <c r="G407" s="436"/>
      <c r="H407" s="436"/>
      <c r="I407" s="436"/>
      <c r="J407" s="436"/>
      <c r="K407" s="436"/>
      <c r="L407" s="436"/>
      <c r="M407" s="436"/>
      <c r="N407" s="436"/>
      <c r="O407" s="436"/>
      <c r="P407" s="436"/>
      <c r="Q407" s="436"/>
      <c r="R407" s="436"/>
      <c r="S407" s="436"/>
      <c r="T407" s="436"/>
      <c r="U407" s="436"/>
      <c r="V407" s="436"/>
      <c r="W407" s="436"/>
      <c r="X407" s="436"/>
      <c r="Y407" s="436"/>
      <c r="Z407" s="64"/>
      <c r="AA407" s="64"/>
    </row>
    <row r="408" spans="1:54" ht="27" hidden="1" customHeight="1" x14ac:dyDescent="0.25">
      <c r="A408" s="61" t="s">
        <v>559</v>
      </c>
      <c r="B408" s="61" t="s">
        <v>560</v>
      </c>
      <c r="C408" s="35">
        <v>4301060352</v>
      </c>
      <c r="D408" s="437">
        <v>4680115881648</v>
      </c>
      <c r="E408" s="437"/>
      <c r="F408" s="60">
        <v>1</v>
      </c>
      <c r="G408" s="36">
        <v>4</v>
      </c>
      <c r="H408" s="60">
        <v>4</v>
      </c>
      <c r="I408" s="60">
        <v>4.4039999999999999</v>
      </c>
      <c r="J408" s="36">
        <v>104</v>
      </c>
      <c r="K408" s="36" t="s">
        <v>119</v>
      </c>
      <c r="L408" s="37" t="s">
        <v>82</v>
      </c>
      <c r="M408" s="37"/>
      <c r="N408" s="36">
        <v>35</v>
      </c>
      <c r="O408" s="6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439"/>
      <c r="Q408" s="439"/>
      <c r="R408" s="439"/>
      <c r="S408" s="440"/>
      <c r="T408" s="38" t="s">
        <v>48</v>
      </c>
      <c r="U408" s="38" t="s">
        <v>48</v>
      </c>
      <c r="V408" s="39" t="s">
        <v>0</v>
      </c>
      <c r="W408" s="57">
        <v>0</v>
      </c>
      <c r="X408" s="54">
        <f>IFERROR(IF(W408="",0,CEILING((W408/$H408),1)*$H408),"")</f>
        <v>0</v>
      </c>
      <c r="Y408" s="40" t="str">
        <f>IFERROR(IF(X408=0,"",ROUNDUP(X408/H408,0)*0.01196),"")</f>
        <v/>
      </c>
      <c r="Z408" s="66" t="s">
        <v>48</v>
      </c>
      <c r="AA408" s="67" t="s">
        <v>48</v>
      </c>
      <c r="AE408" s="68"/>
      <c r="BB408" s="304" t="s">
        <v>67</v>
      </c>
    </row>
    <row r="409" spans="1:54" hidden="1" x14ac:dyDescent="0.2">
      <c r="A409" s="445"/>
      <c r="B409" s="445"/>
      <c r="C409" s="445"/>
      <c r="D409" s="445"/>
      <c r="E409" s="445"/>
      <c r="F409" s="445"/>
      <c r="G409" s="445"/>
      <c r="H409" s="445"/>
      <c r="I409" s="445"/>
      <c r="J409" s="445"/>
      <c r="K409" s="445"/>
      <c r="L409" s="445"/>
      <c r="M409" s="445"/>
      <c r="N409" s="446"/>
      <c r="O409" s="442" t="s">
        <v>43</v>
      </c>
      <c r="P409" s="443"/>
      <c r="Q409" s="443"/>
      <c r="R409" s="443"/>
      <c r="S409" s="443"/>
      <c r="T409" s="443"/>
      <c r="U409" s="444"/>
      <c r="V409" s="41" t="s">
        <v>42</v>
      </c>
      <c r="W409" s="42">
        <f>IFERROR(W408/H408,"0")</f>
        <v>0</v>
      </c>
      <c r="X409" s="42">
        <f>IFERROR(X408/H408,"0")</f>
        <v>0</v>
      </c>
      <c r="Y409" s="42">
        <f>IFERROR(IF(Y408="",0,Y408),"0")</f>
        <v>0</v>
      </c>
      <c r="Z409" s="65"/>
      <c r="AA409" s="65"/>
    </row>
    <row r="410" spans="1:54" hidden="1" x14ac:dyDescent="0.2">
      <c r="A410" s="445"/>
      <c r="B410" s="445"/>
      <c r="C410" s="445"/>
      <c r="D410" s="445"/>
      <c r="E410" s="445"/>
      <c r="F410" s="445"/>
      <c r="G410" s="445"/>
      <c r="H410" s="445"/>
      <c r="I410" s="445"/>
      <c r="J410" s="445"/>
      <c r="K410" s="445"/>
      <c r="L410" s="445"/>
      <c r="M410" s="445"/>
      <c r="N410" s="446"/>
      <c r="O410" s="442" t="s">
        <v>43</v>
      </c>
      <c r="P410" s="443"/>
      <c r="Q410" s="443"/>
      <c r="R410" s="443"/>
      <c r="S410" s="443"/>
      <c r="T410" s="443"/>
      <c r="U410" s="444"/>
      <c r="V410" s="41" t="s">
        <v>0</v>
      </c>
      <c r="W410" s="42">
        <f>IFERROR(SUM(W408:W408),"0")</f>
        <v>0</v>
      </c>
      <c r="X410" s="42">
        <f>IFERROR(SUM(X408:X408),"0")</f>
        <v>0</v>
      </c>
      <c r="Y410" s="41"/>
      <c r="Z410" s="65"/>
      <c r="AA410" s="65"/>
    </row>
    <row r="411" spans="1:54" ht="14.25" hidden="1" customHeight="1" x14ac:dyDescent="0.25">
      <c r="A411" s="436" t="s">
        <v>101</v>
      </c>
      <c r="B411" s="436"/>
      <c r="C411" s="436"/>
      <c r="D411" s="436"/>
      <c r="E411" s="436"/>
      <c r="F411" s="436"/>
      <c r="G411" s="436"/>
      <c r="H411" s="436"/>
      <c r="I411" s="436"/>
      <c r="J411" s="436"/>
      <c r="K411" s="436"/>
      <c r="L411" s="436"/>
      <c r="M411" s="436"/>
      <c r="N411" s="436"/>
      <c r="O411" s="436"/>
      <c r="P411" s="436"/>
      <c r="Q411" s="436"/>
      <c r="R411" s="436"/>
      <c r="S411" s="436"/>
      <c r="T411" s="436"/>
      <c r="U411" s="436"/>
      <c r="V411" s="436"/>
      <c r="W411" s="436"/>
      <c r="X411" s="436"/>
      <c r="Y411" s="436"/>
      <c r="Z411" s="64"/>
      <c r="AA411" s="64"/>
    </row>
    <row r="412" spans="1:54" ht="27" hidden="1" customHeight="1" x14ac:dyDescent="0.25">
      <c r="A412" s="61" t="s">
        <v>561</v>
      </c>
      <c r="B412" s="61" t="s">
        <v>562</v>
      </c>
      <c r="C412" s="35">
        <v>4301032045</v>
      </c>
      <c r="D412" s="437">
        <v>4680115884335</v>
      </c>
      <c r="E412" s="437"/>
      <c r="F412" s="60">
        <v>0.06</v>
      </c>
      <c r="G412" s="36">
        <v>20</v>
      </c>
      <c r="H412" s="60">
        <v>1.2</v>
      </c>
      <c r="I412" s="60">
        <v>1.8</v>
      </c>
      <c r="J412" s="36">
        <v>200</v>
      </c>
      <c r="K412" s="36" t="s">
        <v>564</v>
      </c>
      <c r="L412" s="37" t="s">
        <v>563</v>
      </c>
      <c r="M412" s="37"/>
      <c r="N412" s="36">
        <v>60</v>
      </c>
      <c r="O412" s="67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439"/>
      <c r="Q412" s="439"/>
      <c r="R412" s="439"/>
      <c r="S412" s="440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IFERROR(IF(X412=0,"",ROUNDUP(X412/H412,0)*0.00627),"")</f>
        <v/>
      </c>
      <c r="Z412" s="66" t="s">
        <v>48</v>
      </c>
      <c r="AA412" s="67" t="s">
        <v>48</v>
      </c>
      <c r="AE412" s="68"/>
      <c r="BB412" s="305" t="s">
        <v>67</v>
      </c>
    </row>
    <row r="413" spans="1:54" ht="27" hidden="1" customHeight="1" x14ac:dyDescent="0.25">
      <c r="A413" s="61" t="s">
        <v>565</v>
      </c>
      <c r="B413" s="61" t="s">
        <v>566</v>
      </c>
      <c r="C413" s="35">
        <v>4301032047</v>
      </c>
      <c r="D413" s="437">
        <v>4680115884342</v>
      </c>
      <c r="E413" s="437"/>
      <c r="F413" s="60">
        <v>0.06</v>
      </c>
      <c r="G413" s="36">
        <v>20</v>
      </c>
      <c r="H413" s="60">
        <v>1.2</v>
      </c>
      <c r="I413" s="60">
        <v>1.8</v>
      </c>
      <c r="J413" s="36">
        <v>200</v>
      </c>
      <c r="K413" s="36" t="s">
        <v>564</v>
      </c>
      <c r="L413" s="37" t="s">
        <v>563</v>
      </c>
      <c r="M413" s="37"/>
      <c r="N413" s="36">
        <v>60</v>
      </c>
      <c r="O413" s="67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439"/>
      <c r="Q413" s="439"/>
      <c r="R413" s="439"/>
      <c r="S413" s="440"/>
      <c r="T413" s="38" t="s">
        <v>48</v>
      </c>
      <c r="U413" s="38" t="s">
        <v>48</v>
      </c>
      <c r="V413" s="39" t="s">
        <v>0</v>
      </c>
      <c r="W413" s="57">
        <v>0</v>
      </c>
      <c r="X413" s="54">
        <f>IFERROR(IF(W413="",0,CEILING((W413/$H413),1)*$H413),"")</f>
        <v>0</v>
      </c>
      <c r="Y413" s="40" t="str">
        <f>IFERROR(IF(X413=0,"",ROUNDUP(X413/H413,0)*0.00627),"")</f>
        <v/>
      </c>
      <c r="Z413" s="66" t="s">
        <v>48</v>
      </c>
      <c r="AA413" s="67" t="s">
        <v>48</v>
      </c>
      <c r="AE413" s="68"/>
      <c r="BB413" s="306" t="s">
        <v>67</v>
      </c>
    </row>
    <row r="414" spans="1:54" ht="27" hidden="1" customHeight="1" x14ac:dyDescent="0.25">
      <c r="A414" s="61" t="s">
        <v>567</v>
      </c>
      <c r="B414" s="61" t="s">
        <v>568</v>
      </c>
      <c r="C414" s="35">
        <v>4301170011</v>
      </c>
      <c r="D414" s="437">
        <v>4680115884113</v>
      </c>
      <c r="E414" s="437"/>
      <c r="F414" s="60">
        <v>0.11</v>
      </c>
      <c r="G414" s="36">
        <v>12</v>
      </c>
      <c r="H414" s="60">
        <v>1.32</v>
      </c>
      <c r="I414" s="60">
        <v>1.88</v>
      </c>
      <c r="J414" s="36">
        <v>200</v>
      </c>
      <c r="K414" s="36" t="s">
        <v>564</v>
      </c>
      <c r="L414" s="37" t="s">
        <v>563</v>
      </c>
      <c r="M414" s="37"/>
      <c r="N414" s="36">
        <v>150</v>
      </c>
      <c r="O414" s="6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439"/>
      <c r="Q414" s="439"/>
      <c r="R414" s="439"/>
      <c r="S414" s="440"/>
      <c r="T414" s="38" t="s">
        <v>48</v>
      </c>
      <c r="U414" s="38" t="s">
        <v>48</v>
      </c>
      <c r="V414" s="39" t="s">
        <v>0</v>
      </c>
      <c r="W414" s="57">
        <v>0</v>
      </c>
      <c r="X414" s="54">
        <f>IFERROR(IF(W414="",0,CEILING((W414/$H414),1)*$H414),"")</f>
        <v>0</v>
      </c>
      <c r="Y414" s="40" t="str">
        <f>IFERROR(IF(X414=0,"",ROUNDUP(X414/H414,0)*0.00627),"")</f>
        <v/>
      </c>
      <c r="Z414" s="66" t="s">
        <v>48</v>
      </c>
      <c r="AA414" s="67" t="s">
        <v>48</v>
      </c>
      <c r="AE414" s="68"/>
      <c r="BB414" s="307" t="s">
        <v>67</v>
      </c>
    </row>
    <row r="415" spans="1:54" hidden="1" x14ac:dyDescent="0.2">
      <c r="A415" s="445"/>
      <c r="B415" s="445"/>
      <c r="C415" s="445"/>
      <c r="D415" s="445"/>
      <c r="E415" s="445"/>
      <c r="F415" s="445"/>
      <c r="G415" s="445"/>
      <c r="H415" s="445"/>
      <c r="I415" s="445"/>
      <c r="J415" s="445"/>
      <c r="K415" s="445"/>
      <c r="L415" s="445"/>
      <c r="M415" s="445"/>
      <c r="N415" s="446"/>
      <c r="O415" s="442" t="s">
        <v>43</v>
      </c>
      <c r="P415" s="443"/>
      <c r="Q415" s="443"/>
      <c r="R415" s="443"/>
      <c r="S415" s="443"/>
      <c r="T415" s="443"/>
      <c r="U415" s="444"/>
      <c r="V415" s="41" t="s">
        <v>42</v>
      </c>
      <c r="W415" s="42">
        <f>IFERROR(W412/H412,"0")+IFERROR(W413/H413,"0")+IFERROR(W414/H414,"0")</f>
        <v>0</v>
      </c>
      <c r="X415" s="42">
        <f>IFERROR(X412/H412,"0")+IFERROR(X413/H413,"0")+IFERROR(X414/H414,"0")</f>
        <v>0</v>
      </c>
      <c r="Y415" s="42">
        <f>IFERROR(IF(Y412="",0,Y412),"0")+IFERROR(IF(Y413="",0,Y413),"0")+IFERROR(IF(Y414="",0,Y414),"0")</f>
        <v>0</v>
      </c>
      <c r="Z415" s="65"/>
      <c r="AA415" s="65"/>
    </row>
    <row r="416" spans="1:54" hidden="1" x14ac:dyDescent="0.2">
      <c r="A416" s="445"/>
      <c r="B416" s="445"/>
      <c r="C416" s="445"/>
      <c r="D416" s="445"/>
      <c r="E416" s="445"/>
      <c r="F416" s="445"/>
      <c r="G416" s="445"/>
      <c r="H416" s="445"/>
      <c r="I416" s="445"/>
      <c r="J416" s="445"/>
      <c r="K416" s="445"/>
      <c r="L416" s="445"/>
      <c r="M416" s="445"/>
      <c r="N416" s="446"/>
      <c r="O416" s="442" t="s">
        <v>43</v>
      </c>
      <c r="P416" s="443"/>
      <c r="Q416" s="443"/>
      <c r="R416" s="443"/>
      <c r="S416" s="443"/>
      <c r="T416" s="443"/>
      <c r="U416" s="444"/>
      <c r="V416" s="41" t="s">
        <v>0</v>
      </c>
      <c r="W416" s="42">
        <f>IFERROR(SUM(W412:W414),"0")</f>
        <v>0</v>
      </c>
      <c r="X416" s="42">
        <f>IFERROR(SUM(X412:X414),"0")</f>
        <v>0</v>
      </c>
      <c r="Y416" s="41"/>
      <c r="Z416" s="65"/>
      <c r="AA416" s="65"/>
    </row>
    <row r="417" spans="1:54" ht="16.5" hidden="1" customHeight="1" x14ac:dyDescent="0.25">
      <c r="A417" s="435" t="s">
        <v>569</v>
      </c>
      <c r="B417" s="435"/>
      <c r="C417" s="435"/>
      <c r="D417" s="435"/>
      <c r="E417" s="435"/>
      <c r="F417" s="435"/>
      <c r="G417" s="435"/>
      <c r="H417" s="435"/>
      <c r="I417" s="435"/>
      <c r="J417" s="435"/>
      <c r="K417" s="435"/>
      <c r="L417" s="435"/>
      <c r="M417" s="435"/>
      <c r="N417" s="435"/>
      <c r="O417" s="435"/>
      <c r="P417" s="435"/>
      <c r="Q417" s="435"/>
      <c r="R417" s="435"/>
      <c r="S417" s="435"/>
      <c r="T417" s="435"/>
      <c r="U417" s="435"/>
      <c r="V417" s="435"/>
      <c r="W417" s="435"/>
      <c r="X417" s="435"/>
      <c r="Y417" s="435"/>
      <c r="Z417" s="63"/>
      <c r="AA417" s="63"/>
    </row>
    <row r="418" spans="1:54" ht="14.25" hidden="1" customHeight="1" x14ac:dyDescent="0.25">
      <c r="A418" s="436" t="s">
        <v>115</v>
      </c>
      <c r="B418" s="436"/>
      <c r="C418" s="436"/>
      <c r="D418" s="436"/>
      <c r="E418" s="436"/>
      <c r="F418" s="436"/>
      <c r="G418" s="436"/>
      <c r="H418" s="436"/>
      <c r="I418" s="436"/>
      <c r="J418" s="436"/>
      <c r="K418" s="436"/>
      <c r="L418" s="436"/>
      <c r="M418" s="436"/>
      <c r="N418" s="436"/>
      <c r="O418" s="436"/>
      <c r="P418" s="436"/>
      <c r="Q418" s="436"/>
      <c r="R418" s="436"/>
      <c r="S418" s="436"/>
      <c r="T418" s="436"/>
      <c r="U418" s="436"/>
      <c r="V418" s="436"/>
      <c r="W418" s="436"/>
      <c r="X418" s="436"/>
      <c r="Y418" s="436"/>
      <c r="Z418" s="64"/>
      <c r="AA418" s="64"/>
    </row>
    <row r="419" spans="1:54" ht="27" hidden="1" customHeight="1" x14ac:dyDescent="0.25">
      <c r="A419" s="61" t="s">
        <v>570</v>
      </c>
      <c r="B419" s="61" t="s">
        <v>571</v>
      </c>
      <c r="C419" s="35">
        <v>4301020214</v>
      </c>
      <c r="D419" s="437">
        <v>4607091389388</v>
      </c>
      <c r="E419" s="437"/>
      <c r="F419" s="60">
        <v>1.3</v>
      </c>
      <c r="G419" s="36">
        <v>4</v>
      </c>
      <c r="H419" s="60">
        <v>5.2</v>
      </c>
      <c r="I419" s="60">
        <v>5.6079999999999997</v>
      </c>
      <c r="J419" s="36">
        <v>104</v>
      </c>
      <c r="K419" s="36" t="s">
        <v>119</v>
      </c>
      <c r="L419" s="37" t="s">
        <v>118</v>
      </c>
      <c r="M419" s="37"/>
      <c r="N419" s="36">
        <v>35</v>
      </c>
      <c r="O419" s="6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439"/>
      <c r="Q419" s="439"/>
      <c r="R419" s="439"/>
      <c r="S419" s="440"/>
      <c r="T419" s="38" t="s">
        <v>48</v>
      </c>
      <c r="U419" s="38" t="s">
        <v>48</v>
      </c>
      <c r="V419" s="39" t="s">
        <v>0</v>
      </c>
      <c r="W419" s="57">
        <v>0</v>
      </c>
      <c r="X419" s="54">
        <f>IFERROR(IF(W419="",0,CEILING((W419/$H419),1)*$H419),"")</f>
        <v>0</v>
      </c>
      <c r="Y419" s="40" t="str">
        <f>IFERROR(IF(X419=0,"",ROUNDUP(X419/H419,0)*0.01196),"")</f>
        <v/>
      </c>
      <c r="Z419" s="66" t="s">
        <v>48</v>
      </c>
      <c r="AA419" s="67" t="s">
        <v>48</v>
      </c>
      <c r="AE419" s="68"/>
      <c r="BB419" s="308" t="s">
        <v>67</v>
      </c>
    </row>
    <row r="420" spans="1:54" ht="27" hidden="1" customHeight="1" x14ac:dyDescent="0.25">
      <c r="A420" s="61" t="s">
        <v>572</v>
      </c>
      <c r="B420" s="61" t="s">
        <v>573</v>
      </c>
      <c r="C420" s="35">
        <v>4301020185</v>
      </c>
      <c r="D420" s="437">
        <v>4607091389364</v>
      </c>
      <c r="E420" s="437"/>
      <c r="F420" s="60">
        <v>0.42</v>
      </c>
      <c r="G420" s="36">
        <v>6</v>
      </c>
      <c r="H420" s="60">
        <v>2.52</v>
      </c>
      <c r="I420" s="60">
        <v>2.75</v>
      </c>
      <c r="J420" s="36">
        <v>156</v>
      </c>
      <c r="K420" s="36" t="s">
        <v>86</v>
      </c>
      <c r="L420" s="37" t="s">
        <v>138</v>
      </c>
      <c r="M420" s="37"/>
      <c r="N420" s="36">
        <v>35</v>
      </c>
      <c r="O420" s="6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439"/>
      <c r="Q420" s="439"/>
      <c r="R420" s="439"/>
      <c r="S420" s="440"/>
      <c r="T420" s="38" t="s">
        <v>48</v>
      </c>
      <c r="U420" s="38" t="s">
        <v>48</v>
      </c>
      <c r="V420" s="39" t="s">
        <v>0</v>
      </c>
      <c r="W420" s="57">
        <v>0</v>
      </c>
      <c r="X420" s="54">
        <f>IFERROR(IF(W420="",0,CEILING((W420/$H420),1)*$H420),"")</f>
        <v>0</v>
      </c>
      <c r="Y420" s="40" t="str">
        <f>IFERROR(IF(X420=0,"",ROUNDUP(X420/H420,0)*0.00753),"")</f>
        <v/>
      </c>
      <c r="Z420" s="66" t="s">
        <v>48</v>
      </c>
      <c r="AA420" s="67" t="s">
        <v>48</v>
      </c>
      <c r="AE420" s="68"/>
      <c r="BB420" s="309" t="s">
        <v>67</v>
      </c>
    </row>
    <row r="421" spans="1:54" hidden="1" x14ac:dyDescent="0.2">
      <c r="A421" s="445"/>
      <c r="B421" s="445"/>
      <c r="C421" s="445"/>
      <c r="D421" s="445"/>
      <c r="E421" s="445"/>
      <c r="F421" s="445"/>
      <c r="G421" s="445"/>
      <c r="H421" s="445"/>
      <c r="I421" s="445"/>
      <c r="J421" s="445"/>
      <c r="K421" s="445"/>
      <c r="L421" s="445"/>
      <c r="M421" s="445"/>
      <c r="N421" s="446"/>
      <c r="O421" s="442" t="s">
        <v>43</v>
      </c>
      <c r="P421" s="443"/>
      <c r="Q421" s="443"/>
      <c r="R421" s="443"/>
      <c r="S421" s="443"/>
      <c r="T421" s="443"/>
      <c r="U421" s="444"/>
      <c r="V421" s="41" t="s">
        <v>42</v>
      </c>
      <c r="W421" s="42">
        <f>IFERROR(W419/H419,"0")+IFERROR(W420/H420,"0")</f>
        <v>0</v>
      </c>
      <c r="X421" s="42">
        <f>IFERROR(X419/H419,"0")+IFERROR(X420/H420,"0")</f>
        <v>0</v>
      </c>
      <c r="Y421" s="42">
        <f>IFERROR(IF(Y419="",0,Y419),"0")+IFERROR(IF(Y420="",0,Y420),"0")</f>
        <v>0</v>
      </c>
      <c r="Z421" s="65"/>
      <c r="AA421" s="65"/>
    </row>
    <row r="422" spans="1:54" hidden="1" x14ac:dyDescent="0.2">
      <c r="A422" s="445"/>
      <c r="B422" s="445"/>
      <c r="C422" s="445"/>
      <c r="D422" s="445"/>
      <c r="E422" s="445"/>
      <c r="F422" s="445"/>
      <c r="G422" s="445"/>
      <c r="H422" s="445"/>
      <c r="I422" s="445"/>
      <c r="J422" s="445"/>
      <c r="K422" s="445"/>
      <c r="L422" s="445"/>
      <c r="M422" s="445"/>
      <c r="N422" s="446"/>
      <c r="O422" s="442" t="s">
        <v>43</v>
      </c>
      <c r="P422" s="443"/>
      <c r="Q422" s="443"/>
      <c r="R422" s="443"/>
      <c r="S422" s="443"/>
      <c r="T422" s="443"/>
      <c r="U422" s="444"/>
      <c r="V422" s="41" t="s">
        <v>0</v>
      </c>
      <c r="W422" s="42">
        <f>IFERROR(SUM(W419:W420),"0")</f>
        <v>0</v>
      </c>
      <c r="X422" s="42">
        <f>IFERROR(SUM(X419:X420),"0")</f>
        <v>0</v>
      </c>
      <c r="Y422" s="41"/>
      <c r="Z422" s="65"/>
      <c r="AA422" s="65"/>
    </row>
    <row r="423" spans="1:54" ht="14.25" hidden="1" customHeight="1" x14ac:dyDescent="0.25">
      <c r="A423" s="436" t="s">
        <v>77</v>
      </c>
      <c r="B423" s="436"/>
      <c r="C423" s="436"/>
      <c r="D423" s="436"/>
      <c r="E423" s="436"/>
      <c r="F423" s="436"/>
      <c r="G423" s="436"/>
      <c r="H423" s="436"/>
      <c r="I423" s="436"/>
      <c r="J423" s="436"/>
      <c r="K423" s="436"/>
      <c r="L423" s="436"/>
      <c r="M423" s="436"/>
      <c r="N423" s="436"/>
      <c r="O423" s="436"/>
      <c r="P423" s="436"/>
      <c r="Q423" s="436"/>
      <c r="R423" s="436"/>
      <c r="S423" s="436"/>
      <c r="T423" s="436"/>
      <c r="U423" s="436"/>
      <c r="V423" s="436"/>
      <c r="W423" s="436"/>
      <c r="X423" s="436"/>
      <c r="Y423" s="436"/>
      <c r="Z423" s="64"/>
      <c r="AA423" s="64"/>
    </row>
    <row r="424" spans="1:54" ht="27" hidden="1" customHeight="1" x14ac:dyDescent="0.25">
      <c r="A424" s="61" t="s">
        <v>574</v>
      </c>
      <c r="B424" s="61" t="s">
        <v>575</v>
      </c>
      <c r="C424" s="35">
        <v>4301031212</v>
      </c>
      <c r="D424" s="437">
        <v>4607091389739</v>
      </c>
      <c r="E424" s="437"/>
      <c r="F424" s="60">
        <v>0.7</v>
      </c>
      <c r="G424" s="36">
        <v>6</v>
      </c>
      <c r="H424" s="60">
        <v>4.2</v>
      </c>
      <c r="I424" s="60">
        <v>4.43</v>
      </c>
      <c r="J424" s="36">
        <v>156</v>
      </c>
      <c r="K424" s="36" t="s">
        <v>86</v>
      </c>
      <c r="L424" s="37" t="s">
        <v>118</v>
      </c>
      <c r="M424" s="37"/>
      <c r="N424" s="36">
        <v>45</v>
      </c>
      <c r="O424" s="6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439"/>
      <c r="Q424" s="439"/>
      <c r="R424" s="439"/>
      <c r="S424" s="440"/>
      <c r="T424" s="38" t="s">
        <v>48</v>
      </c>
      <c r="U424" s="38" t="s">
        <v>48</v>
      </c>
      <c r="V424" s="39" t="s">
        <v>0</v>
      </c>
      <c r="W424" s="57">
        <v>0</v>
      </c>
      <c r="X424" s="54">
        <f t="shared" ref="X424:X430" si="20">IFERROR(IF(W424="",0,CEILING((W424/$H424),1)*$H424),"")</f>
        <v>0</v>
      </c>
      <c r="Y424" s="40" t="str">
        <f>IFERROR(IF(X424=0,"",ROUNDUP(X424/H424,0)*0.00753),"")</f>
        <v/>
      </c>
      <c r="Z424" s="66" t="s">
        <v>48</v>
      </c>
      <c r="AA424" s="67" t="s">
        <v>48</v>
      </c>
      <c r="AE424" s="68"/>
      <c r="BB424" s="310" t="s">
        <v>67</v>
      </c>
    </row>
    <row r="425" spans="1:54" ht="27" hidden="1" customHeight="1" x14ac:dyDescent="0.25">
      <c r="A425" s="61" t="s">
        <v>576</v>
      </c>
      <c r="B425" s="61" t="s">
        <v>577</v>
      </c>
      <c r="C425" s="35">
        <v>4301031247</v>
      </c>
      <c r="D425" s="437">
        <v>4680115883048</v>
      </c>
      <c r="E425" s="437"/>
      <c r="F425" s="60">
        <v>1</v>
      </c>
      <c r="G425" s="36">
        <v>4</v>
      </c>
      <c r="H425" s="60">
        <v>4</v>
      </c>
      <c r="I425" s="60">
        <v>4.21</v>
      </c>
      <c r="J425" s="36">
        <v>120</v>
      </c>
      <c r="K425" s="36" t="s">
        <v>86</v>
      </c>
      <c r="L425" s="37" t="s">
        <v>82</v>
      </c>
      <c r="M425" s="37"/>
      <c r="N425" s="36">
        <v>40</v>
      </c>
      <c r="O425" s="67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439"/>
      <c r="Q425" s="439"/>
      <c r="R425" s="439"/>
      <c r="S425" s="440"/>
      <c r="T425" s="38" t="s">
        <v>48</v>
      </c>
      <c r="U425" s="38" t="s">
        <v>48</v>
      </c>
      <c r="V425" s="39" t="s">
        <v>0</v>
      </c>
      <c r="W425" s="57">
        <v>0</v>
      </c>
      <c r="X425" s="54">
        <f t="shared" si="20"/>
        <v>0</v>
      </c>
      <c r="Y425" s="40" t="str">
        <f>IFERROR(IF(X425=0,"",ROUNDUP(X425/H425,0)*0.00937),"")</f>
        <v/>
      </c>
      <c r="Z425" s="66" t="s">
        <v>48</v>
      </c>
      <c r="AA425" s="67" t="s">
        <v>48</v>
      </c>
      <c r="AE425" s="68"/>
      <c r="BB425" s="311" t="s">
        <v>67</v>
      </c>
    </row>
    <row r="426" spans="1:54" ht="27" hidden="1" customHeight="1" x14ac:dyDescent="0.25">
      <c r="A426" s="61" t="s">
        <v>578</v>
      </c>
      <c r="B426" s="61" t="s">
        <v>579</v>
      </c>
      <c r="C426" s="35">
        <v>4301031176</v>
      </c>
      <c r="D426" s="437">
        <v>4607091389425</v>
      </c>
      <c r="E426" s="437"/>
      <c r="F426" s="60">
        <v>0.35</v>
      </c>
      <c r="G426" s="36">
        <v>6</v>
      </c>
      <c r="H426" s="60">
        <v>2.1</v>
      </c>
      <c r="I426" s="60">
        <v>2.23</v>
      </c>
      <c r="J426" s="36">
        <v>234</v>
      </c>
      <c r="K426" s="36" t="s">
        <v>83</v>
      </c>
      <c r="L426" s="37" t="s">
        <v>82</v>
      </c>
      <c r="M426" s="37"/>
      <c r="N426" s="36">
        <v>45</v>
      </c>
      <c r="O426" s="67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439"/>
      <c r="Q426" s="439"/>
      <c r="R426" s="439"/>
      <c r="S426" s="440"/>
      <c r="T426" s="38" t="s">
        <v>48</v>
      </c>
      <c r="U426" s="38" t="s">
        <v>48</v>
      </c>
      <c r="V426" s="39" t="s">
        <v>0</v>
      </c>
      <c r="W426" s="57">
        <v>0</v>
      </c>
      <c r="X426" s="54">
        <f t="shared" si="20"/>
        <v>0</v>
      </c>
      <c r="Y426" s="40" t="str">
        <f>IFERROR(IF(X426=0,"",ROUNDUP(X426/H426,0)*0.00502),"")</f>
        <v/>
      </c>
      <c r="Z426" s="66" t="s">
        <v>48</v>
      </c>
      <c r="AA426" s="67" t="s">
        <v>48</v>
      </c>
      <c r="AE426" s="68"/>
      <c r="BB426" s="312" t="s">
        <v>67</v>
      </c>
    </row>
    <row r="427" spans="1:54" ht="27" hidden="1" customHeight="1" x14ac:dyDescent="0.25">
      <c r="A427" s="61" t="s">
        <v>580</v>
      </c>
      <c r="B427" s="61" t="s">
        <v>581</v>
      </c>
      <c r="C427" s="35">
        <v>4301031215</v>
      </c>
      <c r="D427" s="437">
        <v>4680115882911</v>
      </c>
      <c r="E427" s="437"/>
      <c r="F427" s="60">
        <v>0.4</v>
      </c>
      <c r="G427" s="36">
        <v>6</v>
      </c>
      <c r="H427" s="60">
        <v>2.4</v>
      </c>
      <c r="I427" s="60">
        <v>2.5299999999999998</v>
      </c>
      <c r="J427" s="36">
        <v>234</v>
      </c>
      <c r="K427" s="36" t="s">
        <v>83</v>
      </c>
      <c r="L427" s="37" t="s">
        <v>82</v>
      </c>
      <c r="M427" s="37"/>
      <c r="N427" s="36">
        <v>40</v>
      </c>
      <c r="O427" s="68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439"/>
      <c r="Q427" s="439"/>
      <c r="R427" s="439"/>
      <c r="S427" s="440"/>
      <c r="T427" s="38" t="s">
        <v>48</v>
      </c>
      <c r="U427" s="38" t="s">
        <v>48</v>
      </c>
      <c r="V427" s="39" t="s">
        <v>0</v>
      </c>
      <c r="W427" s="57">
        <v>0</v>
      </c>
      <c r="X427" s="54">
        <f t="shared" si="20"/>
        <v>0</v>
      </c>
      <c r="Y427" s="40" t="str">
        <f>IFERROR(IF(X427=0,"",ROUNDUP(X427/H427,0)*0.00502),"")</f>
        <v/>
      </c>
      <c r="Z427" s="66" t="s">
        <v>48</v>
      </c>
      <c r="AA427" s="67" t="s">
        <v>48</v>
      </c>
      <c r="AE427" s="68"/>
      <c r="BB427" s="313" t="s">
        <v>67</v>
      </c>
    </row>
    <row r="428" spans="1:54" ht="27" hidden="1" customHeight="1" x14ac:dyDescent="0.25">
      <c r="A428" s="61" t="s">
        <v>582</v>
      </c>
      <c r="B428" s="61" t="s">
        <v>583</v>
      </c>
      <c r="C428" s="35">
        <v>4301031167</v>
      </c>
      <c r="D428" s="437">
        <v>4680115880771</v>
      </c>
      <c r="E428" s="437"/>
      <c r="F428" s="60">
        <v>0.28000000000000003</v>
      </c>
      <c r="G428" s="36">
        <v>6</v>
      </c>
      <c r="H428" s="60">
        <v>1.68</v>
      </c>
      <c r="I428" s="60">
        <v>1.81</v>
      </c>
      <c r="J428" s="36">
        <v>234</v>
      </c>
      <c r="K428" s="36" t="s">
        <v>83</v>
      </c>
      <c r="L428" s="37" t="s">
        <v>82</v>
      </c>
      <c r="M428" s="37"/>
      <c r="N428" s="36">
        <v>45</v>
      </c>
      <c r="O428" s="6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439"/>
      <c r="Q428" s="439"/>
      <c r="R428" s="439"/>
      <c r="S428" s="440"/>
      <c r="T428" s="38" t="s">
        <v>48</v>
      </c>
      <c r="U428" s="38" t="s">
        <v>48</v>
      </c>
      <c r="V428" s="39" t="s">
        <v>0</v>
      </c>
      <c r="W428" s="57">
        <v>0</v>
      </c>
      <c r="X428" s="54">
        <f t="shared" si="20"/>
        <v>0</v>
      </c>
      <c r="Y428" s="40" t="str">
        <f>IFERROR(IF(X428=0,"",ROUNDUP(X428/H428,0)*0.00502),"")</f>
        <v/>
      </c>
      <c r="Z428" s="66" t="s">
        <v>48</v>
      </c>
      <c r="AA428" s="67" t="s">
        <v>48</v>
      </c>
      <c r="AE428" s="68"/>
      <c r="BB428" s="314" t="s">
        <v>67</v>
      </c>
    </row>
    <row r="429" spans="1:54" ht="27" hidden="1" customHeight="1" x14ac:dyDescent="0.25">
      <c r="A429" s="61" t="s">
        <v>584</v>
      </c>
      <c r="B429" s="61" t="s">
        <v>585</v>
      </c>
      <c r="C429" s="35">
        <v>4301031173</v>
      </c>
      <c r="D429" s="437">
        <v>4607091389500</v>
      </c>
      <c r="E429" s="437"/>
      <c r="F429" s="60">
        <v>0.35</v>
      </c>
      <c r="G429" s="36">
        <v>6</v>
      </c>
      <c r="H429" s="60">
        <v>2.1</v>
      </c>
      <c r="I429" s="60">
        <v>2.23</v>
      </c>
      <c r="J429" s="36">
        <v>234</v>
      </c>
      <c r="K429" s="36" t="s">
        <v>83</v>
      </c>
      <c r="L429" s="37" t="s">
        <v>82</v>
      </c>
      <c r="M429" s="37"/>
      <c r="N429" s="36">
        <v>45</v>
      </c>
      <c r="O429" s="6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439"/>
      <c r="Q429" s="439"/>
      <c r="R429" s="439"/>
      <c r="S429" s="440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si="20"/>
        <v>0</v>
      </c>
      <c r="Y429" s="40" t="str">
        <f>IFERROR(IF(X429=0,"",ROUNDUP(X429/H429,0)*0.00502),"")</f>
        <v/>
      </c>
      <c r="Z429" s="66" t="s">
        <v>48</v>
      </c>
      <c r="AA429" s="67" t="s">
        <v>48</v>
      </c>
      <c r="AE429" s="68"/>
      <c r="BB429" s="315" t="s">
        <v>67</v>
      </c>
    </row>
    <row r="430" spans="1:54" ht="27" hidden="1" customHeight="1" x14ac:dyDescent="0.25">
      <c r="A430" s="61" t="s">
        <v>586</v>
      </c>
      <c r="B430" s="61" t="s">
        <v>587</v>
      </c>
      <c r="C430" s="35">
        <v>4301031103</v>
      </c>
      <c r="D430" s="437">
        <v>4680115881983</v>
      </c>
      <c r="E430" s="437"/>
      <c r="F430" s="60">
        <v>0.28000000000000003</v>
      </c>
      <c r="G430" s="36">
        <v>4</v>
      </c>
      <c r="H430" s="60">
        <v>1.1200000000000001</v>
      </c>
      <c r="I430" s="60">
        <v>1.252</v>
      </c>
      <c r="J430" s="36">
        <v>234</v>
      </c>
      <c r="K430" s="36" t="s">
        <v>83</v>
      </c>
      <c r="L430" s="37" t="s">
        <v>82</v>
      </c>
      <c r="M430" s="37"/>
      <c r="N430" s="36">
        <v>40</v>
      </c>
      <c r="O430" s="68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439"/>
      <c r="Q430" s="439"/>
      <c r="R430" s="439"/>
      <c r="S430" s="440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20"/>
        <v>0</v>
      </c>
      <c r="Y430" s="40" t="str">
        <f>IFERROR(IF(X430=0,"",ROUNDUP(X430/H430,0)*0.00502),"")</f>
        <v/>
      </c>
      <c r="Z430" s="66" t="s">
        <v>48</v>
      </c>
      <c r="AA430" s="67" t="s">
        <v>48</v>
      </c>
      <c r="AE430" s="68"/>
      <c r="BB430" s="316" t="s">
        <v>67</v>
      </c>
    </row>
    <row r="431" spans="1:54" hidden="1" x14ac:dyDescent="0.2">
      <c r="A431" s="445"/>
      <c r="B431" s="445"/>
      <c r="C431" s="445"/>
      <c r="D431" s="445"/>
      <c r="E431" s="445"/>
      <c r="F431" s="445"/>
      <c r="G431" s="445"/>
      <c r="H431" s="445"/>
      <c r="I431" s="445"/>
      <c r="J431" s="445"/>
      <c r="K431" s="445"/>
      <c r="L431" s="445"/>
      <c r="M431" s="445"/>
      <c r="N431" s="446"/>
      <c r="O431" s="442" t="s">
        <v>43</v>
      </c>
      <c r="P431" s="443"/>
      <c r="Q431" s="443"/>
      <c r="R431" s="443"/>
      <c r="S431" s="443"/>
      <c r="T431" s="443"/>
      <c r="U431" s="444"/>
      <c r="V431" s="41" t="s">
        <v>42</v>
      </c>
      <c r="W431" s="42">
        <f>IFERROR(W424/H424,"0")+IFERROR(W425/H425,"0")+IFERROR(W426/H426,"0")+IFERROR(W427/H427,"0")+IFERROR(W428/H428,"0")+IFERROR(W429/H429,"0")+IFERROR(W430/H430,"0")</f>
        <v>0</v>
      </c>
      <c r="X431" s="42">
        <f>IFERROR(X424/H424,"0")+IFERROR(X425/H425,"0")+IFERROR(X426/H426,"0")+IFERROR(X427/H427,"0")+IFERROR(X428/H428,"0")+IFERROR(X429/H429,"0")+IFERROR(X430/H430,"0")</f>
        <v>0</v>
      </c>
      <c r="Y431" s="4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65"/>
      <c r="AA431" s="65"/>
    </row>
    <row r="432" spans="1:54" hidden="1" x14ac:dyDescent="0.2">
      <c r="A432" s="445"/>
      <c r="B432" s="445"/>
      <c r="C432" s="445"/>
      <c r="D432" s="445"/>
      <c r="E432" s="445"/>
      <c r="F432" s="445"/>
      <c r="G432" s="445"/>
      <c r="H432" s="445"/>
      <c r="I432" s="445"/>
      <c r="J432" s="445"/>
      <c r="K432" s="445"/>
      <c r="L432" s="445"/>
      <c r="M432" s="445"/>
      <c r="N432" s="446"/>
      <c r="O432" s="442" t="s">
        <v>43</v>
      </c>
      <c r="P432" s="443"/>
      <c r="Q432" s="443"/>
      <c r="R432" s="443"/>
      <c r="S432" s="443"/>
      <c r="T432" s="443"/>
      <c r="U432" s="444"/>
      <c r="V432" s="41" t="s">
        <v>0</v>
      </c>
      <c r="W432" s="42">
        <f>IFERROR(SUM(W424:W430),"0")</f>
        <v>0</v>
      </c>
      <c r="X432" s="42">
        <f>IFERROR(SUM(X424:X430),"0")</f>
        <v>0</v>
      </c>
      <c r="Y432" s="41"/>
      <c r="Z432" s="65"/>
      <c r="AA432" s="65"/>
    </row>
    <row r="433" spans="1:54" ht="14.25" hidden="1" customHeight="1" x14ac:dyDescent="0.25">
      <c r="A433" s="436" t="s">
        <v>101</v>
      </c>
      <c r="B433" s="436"/>
      <c r="C433" s="436"/>
      <c r="D433" s="436"/>
      <c r="E433" s="436"/>
      <c r="F433" s="436"/>
      <c r="G433" s="436"/>
      <c r="H433" s="436"/>
      <c r="I433" s="436"/>
      <c r="J433" s="436"/>
      <c r="K433" s="436"/>
      <c r="L433" s="436"/>
      <c r="M433" s="436"/>
      <c r="N433" s="436"/>
      <c r="O433" s="436"/>
      <c r="P433" s="436"/>
      <c r="Q433" s="436"/>
      <c r="R433" s="436"/>
      <c r="S433" s="436"/>
      <c r="T433" s="436"/>
      <c r="U433" s="436"/>
      <c r="V433" s="436"/>
      <c r="W433" s="436"/>
      <c r="X433" s="436"/>
      <c r="Y433" s="436"/>
      <c r="Z433" s="64"/>
      <c r="AA433" s="64"/>
    </row>
    <row r="434" spans="1:54" ht="27" hidden="1" customHeight="1" x14ac:dyDescent="0.25">
      <c r="A434" s="61" t="s">
        <v>588</v>
      </c>
      <c r="B434" s="61" t="s">
        <v>589</v>
      </c>
      <c r="C434" s="35">
        <v>4301032046</v>
      </c>
      <c r="D434" s="437">
        <v>4680115884359</v>
      </c>
      <c r="E434" s="437"/>
      <c r="F434" s="60">
        <v>0.06</v>
      </c>
      <c r="G434" s="36">
        <v>20</v>
      </c>
      <c r="H434" s="60">
        <v>1.2</v>
      </c>
      <c r="I434" s="60">
        <v>1.8</v>
      </c>
      <c r="J434" s="36">
        <v>200</v>
      </c>
      <c r="K434" s="36" t="s">
        <v>564</v>
      </c>
      <c r="L434" s="37" t="s">
        <v>563</v>
      </c>
      <c r="M434" s="37"/>
      <c r="N434" s="36">
        <v>60</v>
      </c>
      <c r="O434" s="68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439"/>
      <c r="Q434" s="439"/>
      <c r="R434" s="439"/>
      <c r="S434" s="440"/>
      <c r="T434" s="38" t="s">
        <v>48</v>
      </c>
      <c r="U434" s="38" t="s">
        <v>48</v>
      </c>
      <c r="V434" s="39" t="s">
        <v>0</v>
      </c>
      <c r="W434" s="57">
        <v>0</v>
      </c>
      <c r="X434" s="54">
        <f>IFERROR(IF(W434="",0,CEILING((W434/$H434),1)*$H434),"")</f>
        <v>0</v>
      </c>
      <c r="Y434" s="40" t="str">
        <f>IFERROR(IF(X434=0,"",ROUNDUP(X434/H434,0)*0.00627),"")</f>
        <v/>
      </c>
      <c r="Z434" s="66" t="s">
        <v>48</v>
      </c>
      <c r="AA434" s="67" t="s">
        <v>48</v>
      </c>
      <c r="AE434" s="68"/>
      <c r="BB434" s="317" t="s">
        <v>67</v>
      </c>
    </row>
    <row r="435" spans="1:54" ht="27" hidden="1" customHeight="1" x14ac:dyDescent="0.25">
      <c r="A435" s="61" t="s">
        <v>590</v>
      </c>
      <c r="B435" s="61" t="s">
        <v>591</v>
      </c>
      <c r="C435" s="35">
        <v>4301040358</v>
      </c>
      <c r="D435" s="437">
        <v>4680115884571</v>
      </c>
      <c r="E435" s="437"/>
      <c r="F435" s="60">
        <v>0.1</v>
      </c>
      <c r="G435" s="36">
        <v>20</v>
      </c>
      <c r="H435" s="60">
        <v>2</v>
      </c>
      <c r="I435" s="60">
        <v>2.6</v>
      </c>
      <c r="J435" s="36">
        <v>200</v>
      </c>
      <c r="K435" s="36" t="s">
        <v>564</v>
      </c>
      <c r="L435" s="37" t="s">
        <v>563</v>
      </c>
      <c r="M435" s="37"/>
      <c r="N435" s="36">
        <v>60</v>
      </c>
      <c r="O435" s="68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439"/>
      <c r="Q435" s="439"/>
      <c r="R435" s="439"/>
      <c r="S435" s="440"/>
      <c r="T435" s="38" t="s">
        <v>48</v>
      </c>
      <c r="U435" s="38" t="s">
        <v>48</v>
      </c>
      <c r="V435" s="39" t="s">
        <v>0</v>
      </c>
      <c r="W435" s="57">
        <v>0</v>
      </c>
      <c r="X435" s="54">
        <f>IFERROR(IF(W435="",0,CEILING((W435/$H435),1)*$H435),"")</f>
        <v>0</v>
      </c>
      <c r="Y435" s="40" t="str">
        <f>IFERROR(IF(X435=0,"",ROUNDUP(X435/H435,0)*0.00627),"")</f>
        <v/>
      </c>
      <c r="Z435" s="66" t="s">
        <v>48</v>
      </c>
      <c r="AA435" s="67" t="s">
        <v>48</v>
      </c>
      <c r="AE435" s="68"/>
      <c r="BB435" s="318" t="s">
        <v>67</v>
      </c>
    </row>
    <row r="436" spans="1:54" hidden="1" x14ac:dyDescent="0.2">
      <c r="A436" s="445"/>
      <c r="B436" s="445"/>
      <c r="C436" s="445"/>
      <c r="D436" s="445"/>
      <c r="E436" s="445"/>
      <c r="F436" s="445"/>
      <c r="G436" s="445"/>
      <c r="H436" s="445"/>
      <c r="I436" s="445"/>
      <c r="J436" s="445"/>
      <c r="K436" s="445"/>
      <c r="L436" s="445"/>
      <c r="M436" s="445"/>
      <c r="N436" s="446"/>
      <c r="O436" s="442" t="s">
        <v>43</v>
      </c>
      <c r="P436" s="443"/>
      <c r="Q436" s="443"/>
      <c r="R436" s="443"/>
      <c r="S436" s="443"/>
      <c r="T436" s="443"/>
      <c r="U436" s="444"/>
      <c r="V436" s="41" t="s">
        <v>42</v>
      </c>
      <c r="W436" s="42">
        <f>IFERROR(W434/H434,"0")+IFERROR(W435/H435,"0")</f>
        <v>0</v>
      </c>
      <c r="X436" s="42">
        <f>IFERROR(X434/H434,"0")+IFERROR(X435/H435,"0")</f>
        <v>0</v>
      </c>
      <c r="Y436" s="42">
        <f>IFERROR(IF(Y434="",0,Y434),"0")+IFERROR(IF(Y435="",0,Y435),"0")</f>
        <v>0</v>
      </c>
      <c r="Z436" s="65"/>
      <c r="AA436" s="65"/>
    </row>
    <row r="437" spans="1:54" hidden="1" x14ac:dyDescent="0.2">
      <c r="A437" s="445"/>
      <c r="B437" s="445"/>
      <c r="C437" s="445"/>
      <c r="D437" s="445"/>
      <c r="E437" s="445"/>
      <c r="F437" s="445"/>
      <c r="G437" s="445"/>
      <c r="H437" s="445"/>
      <c r="I437" s="445"/>
      <c r="J437" s="445"/>
      <c r="K437" s="445"/>
      <c r="L437" s="445"/>
      <c r="M437" s="445"/>
      <c r="N437" s="446"/>
      <c r="O437" s="442" t="s">
        <v>43</v>
      </c>
      <c r="P437" s="443"/>
      <c r="Q437" s="443"/>
      <c r="R437" s="443"/>
      <c r="S437" s="443"/>
      <c r="T437" s="443"/>
      <c r="U437" s="444"/>
      <c r="V437" s="41" t="s">
        <v>0</v>
      </c>
      <c r="W437" s="42">
        <f>IFERROR(SUM(W434:W435),"0")</f>
        <v>0</v>
      </c>
      <c r="X437" s="42">
        <f>IFERROR(SUM(X434:X435),"0")</f>
        <v>0</v>
      </c>
      <c r="Y437" s="41"/>
      <c r="Z437" s="65"/>
      <c r="AA437" s="65"/>
    </row>
    <row r="438" spans="1:54" ht="14.25" hidden="1" customHeight="1" x14ac:dyDescent="0.25">
      <c r="A438" s="436" t="s">
        <v>110</v>
      </c>
      <c r="B438" s="436"/>
      <c r="C438" s="436"/>
      <c r="D438" s="436"/>
      <c r="E438" s="436"/>
      <c r="F438" s="436"/>
      <c r="G438" s="436"/>
      <c r="H438" s="436"/>
      <c r="I438" s="436"/>
      <c r="J438" s="436"/>
      <c r="K438" s="436"/>
      <c r="L438" s="436"/>
      <c r="M438" s="436"/>
      <c r="N438" s="436"/>
      <c r="O438" s="436"/>
      <c r="P438" s="436"/>
      <c r="Q438" s="436"/>
      <c r="R438" s="436"/>
      <c r="S438" s="436"/>
      <c r="T438" s="436"/>
      <c r="U438" s="436"/>
      <c r="V438" s="436"/>
      <c r="W438" s="436"/>
      <c r="X438" s="436"/>
      <c r="Y438" s="436"/>
      <c r="Z438" s="64"/>
      <c r="AA438" s="64"/>
    </row>
    <row r="439" spans="1:54" ht="27" hidden="1" customHeight="1" x14ac:dyDescent="0.25">
      <c r="A439" s="61" t="s">
        <v>592</v>
      </c>
      <c r="B439" s="61" t="s">
        <v>593</v>
      </c>
      <c r="C439" s="35">
        <v>4301170010</v>
      </c>
      <c r="D439" s="437">
        <v>4680115884090</v>
      </c>
      <c r="E439" s="437"/>
      <c r="F439" s="60">
        <v>0.11</v>
      </c>
      <c r="G439" s="36">
        <v>12</v>
      </c>
      <c r="H439" s="60">
        <v>1.32</v>
      </c>
      <c r="I439" s="60">
        <v>1.88</v>
      </c>
      <c r="J439" s="36">
        <v>200</v>
      </c>
      <c r="K439" s="36" t="s">
        <v>564</v>
      </c>
      <c r="L439" s="37" t="s">
        <v>563</v>
      </c>
      <c r="M439" s="37"/>
      <c r="N439" s="36">
        <v>150</v>
      </c>
      <c r="O439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439"/>
      <c r="Q439" s="439"/>
      <c r="R439" s="439"/>
      <c r="S439" s="440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68"/>
      <c r="BB439" s="319" t="s">
        <v>67</v>
      </c>
    </row>
    <row r="440" spans="1:54" hidden="1" x14ac:dyDescent="0.2">
      <c r="A440" s="445"/>
      <c r="B440" s="445"/>
      <c r="C440" s="445"/>
      <c r="D440" s="445"/>
      <c r="E440" s="445"/>
      <c r="F440" s="445"/>
      <c r="G440" s="445"/>
      <c r="H440" s="445"/>
      <c r="I440" s="445"/>
      <c r="J440" s="445"/>
      <c r="K440" s="445"/>
      <c r="L440" s="445"/>
      <c r="M440" s="445"/>
      <c r="N440" s="446"/>
      <c r="O440" s="442" t="s">
        <v>43</v>
      </c>
      <c r="P440" s="443"/>
      <c r="Q440" s="443"/>
      <c r="R440" s="443"/>
      <c r="S440" s="443"/>
      <c r="T440" s="443"/>
      <c r="U440" s="444"/>
      <c r="V440" s="41" t="s">
        <v>42</v>
      </c>
      <c r="W440" s="42">
        <f>IFERROR(W439/H439,"0")</f>
        <v>0</v>
      </c>
      <c r="X440" s="42">
        <f>IFERROR(X439/H439,"0")</f>
        <v>0</v>
      </c>
      <c r="Y440" s="42">
        <f>IFERROR(IF(Y439="",0,Y439),"0")</f>
        <v>0</v>
      </c>
      <c r="Z440" s="65"/>
      <c r="AA440" s="65"/>
    </row>
    <row r="441" spans="1:54" hidden="1" x14ac:dyDescent="0.2">
      <c r="A441" s="445"/>
      <c r="B441" s="445"/>
      <c r="C441" s="445"/>
      <c r="D441" s="445"/>
      <c r="E441" s="445"/>
      <c r="F441" s="445"/>
      <c r="G441" s="445"/>
      <c r="H441" s="445"/>
      <c r="I441" s="445"/>
      <c r="J441" s="445"/>
      <c r="K441" s="445"/>
      <c r="L441" s="445"/>
      <c r="M441" s="445"/>
      <c r="N441" s="446"/>
      <c r="O441" s="442" t="s">
        <v>43</v>
      </c>
      <c r="P441" s="443"/>
      <c r="Q441" s="443"/>
      <c r="R441" s="443"/>
      <c r="S441" s="443"/>
      <c r="T441" s="443"/>
      <c r="U441" s="444"/>
      <c r="V441" s="41" t="s">
        <v>0</v>
      </c>
      <c r="W441" s="42">
        <f>IFERROR(SUM(W439:W439),"0")</f>
        <v>0</v>
      </c>
      <c r="X441" s="42">
        <f>IFERROR(SUM(X439:X439),"0")</f>
        <v>0</v>
      </c>
      <c r="Y441" s="41"/>
      <c r="Z441" s="65"/>
      <c r="AA441" s="65"/>
    </row>
    <row r="442" spans="1:54" ht="14.25" hidden="1" customHeight="1" x14ac:dyDescent="0.25">
      <c r="A442" s="436" t="s">
        <v>594</v>
      </c>
      <c r="B442" s="436"/>
      <c r="C442" s="436"/>
      <c r="D442" s="436"/>
      <c r="E442" s="436"/>
      <c r="F442" s="436"/>
      <c r="G442" s="436"/>
      <c r="H442" s="436"/>
      <c r="I442" s="436"/>
      <c r="J442" s="436"/>
      <c r="K442" s="436"/>
      <c r="L442" s="436"/>
      <c r="M442" s="436"/>
      <c r="N442" s="436"/>
      <c r="O442" s="436"/>
      <c r="P442" s="436"/>
      <c r="Q442" s="436"/>
      <c r="R442" s="436"/>
      <c r="S442" s="436"/>
      <c r="T442" s="436"/>
      <c r="U442" s="436"/>
      <c r="V442" s="436"/>
      <c r="W442" s="436"/>
      <c r="X442" s="436"/>
      <c r="Y442" s="436"/>
      <c r="Z442" s="64"/>
      <c r="AA442" s="64"/>
    </row>
    <row r="443" spans="1:54" ht="27" hidden="1" customHeight="1" x14ac:dyDescent="0.25">
      <c r="A443" s="61" t="s">
        <v>595</v>
      </c>
      <c r="B443" s="61" t="s">
        <v>596</v>
      </c>
      <c r="C443" s="35">
        <v>4301040357</v>
      </c>
      <c r="D443" s="437">
        <v>4680115884564</v>
      </c>
      <c r="E443" s="437"/>
      <c r="F443" s="60">
        <v>0.15</v>
      </c>
      <c r="G443" s="36">
        <v>20</v>
      </c>
      <c r="H443" s="60">
        <v>3</v>
      </c>
      <c r="I443" s="60">
        <v>3.6</v>
      </c>
      <c r="J443" s="36">
        <v>200</v>
      </c>
      <c r="K443" s="36" t="s">
        <v>564</v>
      </c>
      <c r="L443" s="37" t="s">
        <v>563</v>
      </c>
      <c r="M443" s="37"/>
      <c r="N443" s="36">
        <v>60</v>
      </c>
      <c r="O443" s="68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439"/>
      <c r="Q443" s="439"/>
      <c r="R443" s="439"/>
      <c r="S443" s="440"/>
      <c r="T443" s="38" t="s">
        <v>48</v>
      </c>
      <c r="U443" s="38" t="s">
        <v>48</v>
      </c>
      <c r="V443" s="39" t="s">
        <v>0</v>
      </c>
      <c r="W443" s="57">
        <v>0</v>
      </c>
      <c r="X443" s="54">
        <f>IFERROR(IF(W443="",0,CEILING((W443/$H443),1)*$H443),"")</f>
        <v>0</v>
      </c>
      <c r="Y443" s="40" t="str">
        <f>IFERROR(IF(X443=0,"",ROUNDUP(X443/H443,0)*0.00627),"")</f>
        <v/>
      </c>
      <c r="Z443" s="66" t="s">
        <v>48</v>
      </c>
      <c r="AA443" s="67" t="s">
        <v>48</v>
      </c>
      <c r="AE443" s="68"/>
      <c r="BB443" s="320" t="s">
        <v>67</v>
      </c>
    </row>
    <row r="444" spans="1:54" hidden="1" x14ac:dyDescent="0.2">
      <c r="A444" s="445"/>
      <c r="B444" s="445"/>
      <c r="C444" s="445"/>
      <c r="D444" s="445"/>
      <c r="E444" s="445"/>
      <c r="F444" s="445"/>
      <c r="G444" s="445"/>
      <c r="H444" s="445"/>
      <c r="I444" s="445"/>
      <c r="J444" s="445"/>
      <c r="K444" s="445"/>
      <c r="L444" s="445"/>
      <c r="M444" s="445"/>
      <c r="N444" s="446"/>
      <c r="O444" s="442" t="s">
        <v>43</v>
      </c>
      <c r="P444" s="443"/>
      <c r="Q444" s="443"/>
      <c r="R444" s="443"/>
      <c r="S444" s="443"/>
      <c r="T444" s="443"/>
      <c r="U444" s="444"/>
      <c r="V444" s="41" t="s">
        <v>42</v>
      </c>
      <c r="W444" s="42">
        <f>IFERROR(W443/H443,"0")</f>
        <v>0</v>
      </c>
      <c r="X444" s="42">
        <f>IFERROR(X443/H443,"0")</f>
        <v>0</v>
      </c>
      <c r="Y444" s="42">
        <f>IFERROR(IF(Y443="",0,Y443),"0")</f>
        <v>0</v>
      </c>
      <c r="Z444" s="65"/>
      <c r="AA444" s="65"/>
    </row>
    <row r="445" spans="1:54" hidden="1" x14ac:dyDescent="0.2">
      <c r="A445" s="445"/>
      <c r="B445" s="445"/>
      <c r="C445" s="445"/>
      <c r="D445" s="445"/>
      <c r="E445" s="445"/>
      <c r="F445" s="445"/>
      <c r="G445" s="445"/>
      <c r="H445" s="445"/>
      <c r="I445" s="445"/>
      <c r="J445" s="445"/>
      <c r="K445" s="445"/>
      <c r="L445" s="445"/>
      <c r="M445" s="445"/>
      <c r="N445" s="446"/>
      <c r="O445" s="442" t="s">
        <v>43</v>
      </c>
      <c r="P445" s="443"/>
      <c r="Q445" s="443"/>
      <c r="R445" s="443"/>
      <c r="S445" s="443"/>
      <c r="T445" s="443"/>
      <c r="U445" s="444"/>
      <c r="V445" s="41" t="s">
        <v>0</v>
      </c>
      <c r="W445" s="42">
        <f>IFERROR(SUM(W443:W443),"0")</f>
        <v>0</v>
      </c>
      <c r="X445" s="42">
        <f>IFERROR(SUM(X443:X443),"0")</f>
        <v>0</v>
      </c>
      <c r="Y445" s="41"/>
      <c r="Z445" s="65"/>
      <c r="AA445" s="65"/>
    </row>
    <row r="446" spans="1:54" ht="16.5" hidden="1" customHeight="1" x14ac:dyDescent="0.25">
      <c r="A446" s="435" t="s">
        <v>597</v>
      </c>
      <c r="B446" s="435"/>
      <c r="C446" s="435"/>
      <c r="D446" s="435"/>
      <c r="E446" s="435"/>
      <c r="F446" s="435"/>
      <c r="G446" s="435"/>
      <c r="H446" s="435"/>
      <c r="I446" s="435"/>
      <c r="J446" s="435"/>
      <c r="K446" s="435"/>
      <c r="L446" s="435"/>
      <c r="M446" s="435"/>
      <c r="N446" s="435"/>
      <c r="O446" s="435"/>
      <c r="P446" s="435"/>
      <c r="Q446" s="435"/>
      <c r="R446" s="435"/>
      <c r="S446" s="435"/>
      <c r="T446" s="435"/>
      <c r="U446" s="435"/>
      <c r="V446" s="435"/>
      <c r="W446" s="435"/>
      <c r="X446" s="435"/>
      <c r="Y446" s="435"/>
      <c r="Z446" s="63"/>
      <c r="AA446" s="63"/>
    </row>
    <row r="447" spans="1:54" ht="14.25" hidden="1" customHeight="1" x14ac:dyDescent="0.25">
      <c r="A447" s="436" t="s">
        <v>77</v>
      </c>
      <c r="B447" s="436"/>
      <c r="C447" s="436"/>
      <c r="D447" s="436"/>
      <c r="E447" s="436"/>
      <c r="F447" s="436"/>
      <c r="G447" s="436"/>
      <c r="H447" s="436"/>
      <c r="I447" s="436"/>
      <c r="J447" s="436"/>
      <c r="K447" s="436"/>
      <c r="L447" s="436"/>
      <c r="M447" s="436"/>
      <c r="N447" s="436"/>
      <c r="O447" s="436"/>
      <c r="P447" s="436"/>
      <c r="Q447" s="436"/>
      <c r="R447" s="436"/>
      <c r="S447" s="436"/>
      <c r="T447" s="436"/>
      <c r="U447" s="436"/>
      <c r="V447" s="436"/>
      <c r="W447" s="436"/>
      <c r="X447" s="436"/>
      <c r="Y447" s="436"/>
      <c r="Z447" s="64"/>
      <c r="AA447" s="64"/>
    </row>
    <row r="448" spans="1:54" ht="27" hidden="1" customHeight="1" x14ac:dyDescent="0.25">
      <c r="A448" s="61" t="s">
        <v>598</v>
      </c>
      <c r="B448" s="61" t="s">
        <v>599</v>
      </c>
      <c r="C448" s="35">
        <v>4301031294</v>
      </c>
      <c r="D448" s="437">
        <v>4680115885189</v>
      </c>
      <c r="E448" s="437"/>
      <c r="F448" s="60">
        <v>0.2</v>
      </c>
      <c r="G448" s="36">
        <v>6</v>
      </c>
      <c r="H448" s="60">
        <v>1.2</v>
      </c>
      <c r="I448" s="60">
        <v>1.3720000000000001</v>
      </c>
      <c r="J448" s="36">
        <v>234</v>
      </c>
      <c r="K448" s="36" t="s">
        <v>83</v>
      </c>
      <c r="L448" s="37" t="s">
        <v>82</v>
      </c>
      <c r="M448" s="37"/>
      <c r="N448" s="36">
        <v>40</v>
      </c>
      <c r="O448" s="688" t="s">
        <v>600</v>
      </c>
      <c r="P448" s="439"/>
      <c r="Q448" s="439"/>
      <c r="R448" s="439"/>
      <c r="S448" s="440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IFERROR(IF(X448=0,"",ROUNDUP(X448/H448,0)*0.00502),"")</f>
        <v/>
      </c>
      <c r="Z448" s="66" t="s">
        <v>48</v>
      </c>
      <c r="AA448" s="67" t="s">
        <v>81</v>
      </c>
      <c r="AE448" s="68"/>
      <c r="BB448" s="321" t="s">
        <v>67</v>
      </c>
    </row>
    <row r="449" spans="1:54" ht="27" hidden="1" customHeight="1" x14ac:dyDescent="0.25">
      <c r="A449" s="61" t="s">
        <v>601</v>
      </c>
      <c r="B449" s="61" t="s">
        <v>602</v>
      </c>
      <c r="C449" s="35">
        <v>4301031293</v>
      </c>
      <c r="D449" s="437">
        <v>4680115885172</v>
      </c>
      <c r="E449" s="437"/>
      <c r="F449" s="60">
        <v>0.2</v>
      </c>
      <c r="G449" s="36">
        <v>6</v>
      </c>
      <c r="H449" s="60">
        <v>1.2</v>
      </c>
      <c r="I449" s="60">
        <v>1.3</v>
      </c>
      <c r="J449" s="36">
        <v>234</v>
      </c>
      <c r="K449" s="36" t="s">
        <v>83</v>
      </c>
      <c r="L449" s="37" t="s">
        <v>82</v>
      </c>
      <c r="M449" s="37"/>
      <c r="N449" s="36">
        <v>40</v>
      </c>
      <c r="O449" s="689" t="s">
        <v>603</v>
      </c>
      <c r="P449" s="439"/>
      <c r="Q449" s="439"/>
      <c r="R449" s="439"/>
      <c r="S449" s="440"/>
      <c r="T449" s="38" t="s">
        <v>48</v>
      </c>
      <c r="U449" s="38" t="s">
        <v>48</v>
      </c>
      <c r="V449" s="39" t="s">
        <v>0</v>
      </c>
      <c r="W449" s="57">
        <v>0</v>
      </c>
      <c r="X449" s="54">
        <f>IFERROR(IF(W449="",0,CEILING((W449/$H449),1)*$H449),"")</f>
        <v>0</v>
      </c>
      <c r="Y449" s="40" t="str">
        <f>IFERROR(IF(X449=0,"",ROUNDUP(X449/H449,0)*0.00502),"")</f>
        <v/>
      </c>
      <c r="Z449" s="66" t="s">
        <v>48</v>
      </c>
      <c r="AA449" s="67" t="s">
        <v>81</v>
      </c>
      <c r="AE449" s="68"/>
      <c r="BB449" s="322" t="s">
        <v>67</v>
      </c>
    </row>
    <row r="450" spans="1:54" ht="27" hidden="1" customHeight="1" x14ac:dyDescent="0.25">
      <c r="A450" s="61" t="s">
        <v>604</v>
      </c>
      <c r="B450" s="61" t="s">
        <v>605</v>
      </c>
      <c r="C450" s="35">
        <v>4301031292</v>
      </c>
      <c r="D450" s="437">
        <v>4680115885165</v>
      </c>
      <c r="E450" s="437"/>
      <c r="F450" s="60">
        <v>0.2</v>
      </c>
      <c r="G450" s="36">
        <v>6</v>
      </c>
      <c r="H450" s="60">
        <v>1.2</v>
      </c>
      <c r="I450" s="60">
        <v>1.3</v>
      </c>
      <c r="J450" s="36">
        <v>234</v>
      </c>
      <c r="K450" s="36" t="s">
        <v>83</v>
      </c>
      <c r="L450" s="37" t="s">
        <v>82</v>
      </c>
      <c r="M450" s="37"/>
      <c r="N450" s="36">
        <v>40</v>
      </c>
      <c r="O450" s="690" t="s">
        <v>606</v>
      </c>
      <c r="P450" s="439"/>
      <c r="Q450" s="439"/>
      <c r="R450" s="439"/>
      <c r="S450" s="440"/>
      <c r="T450" s="38" t="s">
        <v>48</v>
      </c>
      <c r="U450" s="38" t="s">
        <v>48</v>
      </c>
      <c r="V450" s="39" t="s">
        <v>0</v>
      </c>
      <c r="W450" s="57">
        <v>0</v>
      </c>
      <c r="X450" s="54">
        <f>IFERROR(IF(W450="",0,CEILING((W450/$H450),1)*$H450),"")</f>
        <v>0</v>
      </c>
      <c r="Y450" s="40" t="str">
        <f>IFERROR(IF(X450=0,"",ROUNDUP(X450/H450,0)*0.00502),"")</f>
        <v/>
      </c>
      <c r="Z450" s="66" t="s">
        <v>48</v>
      </c>
      <c r="AA450" s="67" t="s">
        <v>81</v>
      </c>
      <c r="AE450" s="68"/>
      <c r="BB450" s="323" t="s">
        <v>67</v>
      </c>
    </row>
    <row r="451" spans="1:54" ht="27" hidden="1" customHeight="1" x14ac:dyDescent="0.25">
      <c r="A451" s="61" t="s">
        <v>607</v>
      </c>
      <c r="B451" s="61" t="s">
        <v>608</v>
      </c>
      <c r="C451" s="35">
        <v>4301031291</v>
      </c>
      <c r="D451" s="437">
        <v>4680115885110</v>
      </c>
      <c r="E451" s="437"/>
      <c r="F451" s="60">
        <v>0.2</v>
      </c>
      <c r="G451" s="36">
        <v>6</v>
      </c>
      <c r="H451" s="60">
        <v>1.2</v>
      </c>
      <c r="I451" s="60">
        <v>2.02</v>
      </c>
      <c r="J451" s="36">
        <v>234</v>
      </c>
      <c r="K451" s="36" t="s">
        <v>83</v>
      </c>
      <c r="L451" s="37" t="s">
        <v>82</v>
      </c>
      <c r="M451" s="37"/>
      <c r="N451" s="36">
        <v>35</v>
      </c>
      <c r="O451" s="691" t="s">
        <v>609</v>
      </c>
      <c r="P451" s="439"/>
      <c r="Q451" s="439"/>
      <c r="R451" s="439"/>
      <c r="S451" s="440"/>
      <c r="T451" s="38" t="s">
        <v>48</v>
      </c>
      <c r="U451" s="38" t="s">
        <v>48</v>
      </c>
      <c r="V451" s="39" t="s">
        <v>0</v>
      </c>
      <c r="W451" s="57">
        <v>0</v>
      </c>
      <c r="X451" s="54">
        <f>IFERROR(IF(W451="",0,CEILING((W451/$H451),1)*$H451),"")</f>
        <v>0</v>
      </c>
      <c r="Y451" s="40" t="str">
        <f>IFERROR(IF(X451=0,"",ROUNDUP(X451/H451,0)*0.00502),"")</f>
        <v/>
      </c>
      <c r="Z451" s="66" t="s">
        <v>48</v>
      </c>
      <c r="AA451" s="67" t="s">
        <v>81</v>
      </c>
      <c r="AE451" s="68"/>
      <c r="BB451" s="324" t="s">
        <v>67</v>
      </c>
    </row>
    <row r="452" spans="1:54" hidden="1" x14ac:dyDescent="0.2">
      <c r="A452" s="445"/>
      <c r="B452" s="445"/>
      <c r="C452" s="445"/>
      <c r="D452" s="445"/>
      <c r="E452" s="445"/>
      <c r="F452" s="445"/>
      <c r="G452" s="445"/>
      <c r="H452" s="445"/>
      <c r="I452" s="445"/>
      <c r="J452" s="445"/>
      <c r="K452" s="445"/>
      <c r="L452" s="445"/>
      <c r="M452" s="445"/>
      <c r="N452" s="446"/>
      <c r="O452" s="442" t="s">
        <v>43</v>
      </c>
      <c r="P452" s="443"/>
      <c r="Q452" s="443"/>
      <c r="R452" s="443"/>
      <c r="S452" s="443"/>
      <c r="T452" s="443"/>
      <c r="U452" s="444"/>
      <c r="V452" s="41" t="s">
        <v>42</v>
      </c>
      <c r="W452" s="42">
        <f>IFERROR(W448/H448,"0")+IFERROR(W449/H449,"0")+IFERROR(W450/H450,"0")+IFERROR(W451/H451,"0")</f>
        <v>0</v>
      </c>
      <c r="X452" s="42">
        <f>IFERROR(X448/H448,"0")+IFERROR(X449/H449,"0")+IFERROR(X450/H450,"0")+IFERROR(X451/H451,"0")</f>
        <v>0</v>
      </c>
      <c r="Y452" s="42">
        <f>IFERROR(IF(Y448="",0,Y448),"0")+IFERROR(IF(Y449="",0,Y449),"0")+IFERROR(IF(Y450="",0,Y450),"0")+IFERROR(IF(Y451="",0,Y451),"0")</f>
        <v>0</v>
      </c>
      <c r="Z452" s="65"/>
      <c r="AA452" s="65"/>
    </row>
    <row r="453" spans="1:54" hidden="1" x14ac:dyDescent="0.2">
      <c r="A453" s="445"/>
      <c r="B453" s="445"/>
      <c r="C453" s="445"/>
      <c r="D453" s="445"/>
      <c r="E453" s="445"/>
      <c r="F453" s="445"/>
      <c r="G453" s="445"/>
      <c r="H453" s="445"/>
      <c r="I453" s="445"/>
      <c r="J453" s="445"/>
      <c r="K453" s="445"/>
      <c r="L453" s="445"/>
      <c r="M453" s="445"/>
      <c r="N453" s="446"/>
      <c r="O453" s="442" t="s">
        <v>43</v>
      </c>
      <c r="P453" s="443"/>
      <c r="Q453" s="443"/>
      <c r="R453" s="443"/>
      <c r="S453" s="443"/>
      <c r="T453" s="443"/>
      <c r="U453" s="444"/>
      <c r="V453" s="41" t="s">
        <v>0</v>
      </c>
      <c r="W453" s="42">
        <f>IFERROR(SUM(W448:W451),"0")</f>
        <v>0</v>
      </c>
      <c r="X453" s="42">
        <f>IFERROR(SUM(X448:X451),"0")</f>
        <v>0</v>
      </c>
      <c r="Y453" s="41"/>
      <c r="Z453" s="65"/>
      <c r="AA453" s="65"/>
    </row>
    <row r="454" spans="1:54" ht="27.75" hidden="1" customHeight="1" x14ac:dyDescent="0.2">
      <c r="A454" s="434" t="s">
        <v>610</v>
      </c>
      <c r="B454" s="434"/>
      <c r="C454" s="434"/>
      <c r="D454" s="434"/>
      <c r="E454" s="434"/>
      <c r="F454" s="434"/>
      <c r="G454" s="434"/>
      <c r="H454" s="434"/>
      <c r="I454" s="434"/>
      <c r="J454" s="434"/>
      <c r="K454" s="434"/>
      <c r="L454" s="434"/>
      <c r="M454" s="434"/>
      <c r="N454" s="434"/>
      <c r="O454" s="434"/>
      <c r="P454" s="434"/>
      <c r="Q454" s="434"/>
      <c r="R454" s="434"/>
      <c r="S454" s="434"/>
      <c r="T454" s="434"/>
      <c r="U454" s="434"/>
      <c r="V454" s="434"/>
      <c r="W454" s="434"/>
      <c r="X454" s="434"/>
      <c r="Y454" s="434"/>
      <c r="Z454" s="53"/>
      <c r="AA454" s="53"/>
    </row>
    <row r="455" spans="1:54" ht="16.5" hidden="1" customHeight="1" x14ac:dyDescent="0.25">
      <c r="A455" s="435" t="s">
        <v>610</v>
      </c>
      <c r="B455" s="435"/>
      <c r="C455" s="435"/>
      <c r="D455" s="435"/>
      <c r="E455" s="435"/>
      <c r="F455" s="435"/>
      <c r="G455" s="435"/>
      <c r="H455" s="435"/>
      <c r="I455" s="435"/>
      <c r="J455" s="435"/>
      <c r="K455" s="435"/>
      <c r="L455" s="435"/>
      <c r="M455" s="435"/>
      <c r="N455" s="435"/>
      <c r="O455" s="435"/>
      <c r="P455" s="435"/>
      <c r="Q455" s="435"/>
      <c r="R455" s="435"/>
      <c r="S455" s="435"/>
      <c r="T455" s="435"/>
      <c r="U455" s="435"/>
      <c r="V455" s="435"/>
      <c r="W455" s="435"/>
      <c r="X455" s="435"/>
      <c r="Y455" s="435"/>
      <c r="Z455" s="63"/>
      <c r="AA455" s="63"/>
    </row>
    <row r="456" spans="1:54" ht="14.25" hidden="1" customHeight="1" x14ac:dyDescent="0.25">
      <c r="A456" s="436" t="s">
        <v>123</v>
      </c>
      <c r="B456" s="436"/>
      <c r="C456" s="436"/>
      <c r="D456" s="436"/>
      <c r="E456" s="436"/>
      <c r="F456" s="436"/>
      <c r="G456" s="436"/>
      <c r="H456" s="436"/>
      <c r="I456" s="436"/>
      <c r="J456" s="436"/>
      <c r="K456" s="436"/>
      <c r="L456" s="436"/>
      <c r="M456" s="436"/>
      <c r="N456" s="436"/>
      <c r="O456" s="436"/>
      <c r="P456" s="436"/>
      <c r="Q456" s="436"/>
      <c r="R456" s="436"/>
      <c r="S456" s="436"/>
      <c r="T456" s="436"/>
      <c r="U456" s="436"/>
      <c r="V456" s="436"/>
      <c r="W456" s="436"/>
      <c r="X456" s="436"/>
      <c r="Y456" s="436"/>
      <c r="Z456" s="64"/>
      <c r="AA456" s="64"/>
    </row>
    <row r="457" spans="1:54" ht="27" hidden="1" customHeight="1" x14ac:dyDescent="0.25">
      <c r="A457" s="61" t="s">
        <v>611</v>
      </c>
      <c r="B457" s="61" t="s">
        <v>612</v>
      </c>
      <c r="C457" s="35">
        <v>4301011795</v>
      </c>
      <c r="D457" s="437">
        <v>4607091389067</v>
      </c>
      <c r="E457" s="437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119</v>
      </c>
      <c r="L457" s="37" t="s">
        <v>118</v>
      </c>
      <c r="M457" s="37"/>
      <c r="N457" s="36">
        <v>60</v>
      </c>
      <c r="O457" s="6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439"/>
      <c r="Q457" s="439"/>
      <c r="R457" s="439"/>
      <c r="S457" s="440"/>
      <c r="T457" s="38" t="s">
        <v>48</v>
      </c>
      <c r="U457" s="38" t="s">
        <v>48</v>
      </c>
      <c r="V457" s="39" t="s">
        <v>0</v>
      </c>
      <c r="W457" s="57">
        <v>0</v>
      </c>
      <c r="X457" s="54">
        <f t="shared" ref="X457:X467" si="21">IFERROR(IF(W457="",0,CEILING((W457/$H457),1)*$H457),"")</f>
        <v>0</v>
      </c>
      <c r="Y457" s="40" t="str">
        <f t="shared" ref="Y457:Y462" si="22">IFERROR(IF(X457=0,"",ROUNDUP(X457/H457,0)*0.01196),"")</f>
        <v/>
      </c>
      <c r="Z457" s="66" t="s">
        <v>48</v>
      </c>
      <c r="AA457" s="67" t="s">
        <v>48</v>
      </c>
      <c r="AE457" s="68"/>
      <c r="BB457" s="325" t="s">
        <v>67</v>
      </c>
    </row>
    <row r="458" spans="1:54" ht="27" hidden="1" customHeight="1" x14ac:dyDescent="0.25">
      <c r="A458" s="61" t="s">
        <v>613</v>
      </c>
      <c r="B458" s="61" t="s">
        <v>614</v>
      </c>
      <c r="C458" s="35">
        <v>4301011779</v>
      </c>
      <c r="D458" s="437">
        <v>4607091383522</v>
      </c>
      <c r="E458" s="437"/>
      <c r="F458" s="60">
        <v>0.88</v>
      </c>
      <c r="G458" s="36">
        <v>6</v>
      </c>
      <c r="H458" s="60">
        <v>5.28</v>
      </c>
      <c r="I458" s="60">
        <v>5.64</v>
      </c>
      <c r="J458" s="36">
        <v>104</v>
      </c>
      <c r="K458" s="36" t="s">
        <v>119</v>
      </c>
      <c r="L458" s="37" t="s">
        <v>118</v>
      </c>
      <c r="M458" s="37"/>
      <c r="N458" s="36">
        <v>60</v>
      </c>
      <c r="O458" s="69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439"/>
      <c r="Q458" s="439"/>
      <c r="R458" s="439"/>
      <c r="S458" s="440"/>
      <c r="T458" s="38" t="s">
        <v>48</v>
      </c>
      <c r="U458" s="38" t="s">
        <v>48</v>
      </c>
      <c r="V458" s="39" t="s">
        <v>0</v>
      </c>
      <c r="W458" s="57">
        <v>0</v>
      </c>
      <c r="X458" s="54">
        <f t="shared" si="21"/>
        <v>0</v>
      </c>
      <c r="Y458" s="40" t="str">
        <f t="shared" si="22"/>
        <v/>
      </c>
      <c r="Z458" s="66" t="s">
        <v>48</v>
      </c>
      <c r="AA458" s="67" t="s">
        <v>48</v>
      </c>
      <c r="AE458" s="68"/>
      <c r="BB458" s="326" t="s">
        <v>67</v>
      </c>
    </row>
    <row r="459" spans="1:54" ht="27" hidden="1" customHeight="1" x14ac:dyDescent="0.25">
      <c r="A459" s="61" t="s">
        <v>615</v>
      </c>
      <c r="B459" s="61" t="s">
        <v>616</v>
      </c>
      <c r="C459" s="35">
        <v>4301011785</v>
      </c>
      <c r="D459" s="437">
        <v>4607091384437</v>
      </c>
      <c r="E459" s="437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119</v>
      </c>
      <c r="L459" s="37" t="s">
        <v>118</v>
      </c>
      <c r="M459" s="37"/>
      <c r="N459" s="36">
        <v>60</v>
      </c>
      <c r="O459" s="69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439"/>
      <c r="Q459" s="439"/>
      <c r="R459" s="439"/>
      <c r="S459" s="440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si="21"/>
        <v>0</v>
      </c>
      <c r="Y459" s="40" t="str">
        <f t="shared" si="22"/>
        <v/>
      </c>
      <c r="Z459" s="66" t="s">
        <v>48</v>
      </c>
      <c r="AA459" s="67" t="s">
        <v>48</v>
      </c>
      <c r="AE459" s="68"/>
      <c r="BB459" s="327" t="s">
        <v>67</v>
      </c>
    </row>
    <row r="460" spans="1:54" ht="16.5" hidden="1" customHeight="1" x14ac:dyDescent="0.25">
      <c r="A460" s="61" t="s">
        <v>617</v>
      </c>
      <c r="B460" s="61" t="s">
        <v>618</v>
      </c>
      <c r="C460" s="35">
        <v>4301011774</v>
      </c>
      <c r="D460" s="437">
        <v>4680115884502</v>
      </c>
      <c r="E460" s="437"/>
      <c r="F460" s="60">
        <v>0.88</v>
      </c>
      <c r="G460" s="36">
        <v>6</v>
      </c>
      <c r="H460" s="60">
        <v>5.28</v>
      </c>
      <c r="I460" s="60">
        <v>5.64</v>
      </c>
      <c r="J460" s="36">
        <v>104</v>
      </c>
      <c r="K460" s="36" t="s">
        <v>119</v>
      </c>
      <c r="L460" s="37" t="s">
        <v>118</v>
      </c>
      <c r="M460" s="37"/>
      <c r="N460" s="36">
        <v>60</v>
      </c>
      <c r="O460" s="6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439"/>
      <c r="Q460" s="439"/>
      <c r="R460" s="439"/>
      <c r="S460" s="440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21"/>
        <v>0</v>
      </c>
      <c r="Y460" s="40" t="str">
        <f t="shared" si="22"/>
        <v/>
      </c>
      <c r="Z460" s="66" t="s">
        <v>48</v>
      </c>
      <c r="AA460" s="67" t="s">
        <v>48</v>
      </c>
      <c r="AE460" s="68"/>
      <c r="BB460" s="328" t="s">
        <v>67</v>
      </c>
    </row>
    <row r="461" spans="1:54" ht="27" hidden="1" customHeight="1" x14ac:dyDescent="0.25">
      <c r="A461" s="61" t="s">
        <v>619</v>
      </c>
      <c r="B461" s="61" t="s">
        <v>620</v>
      </c>
      <c r="C461" s="35">
        <v>4301011771</v>
      </c>
      <c r="D461" s="437">
        <v>4607091389104</v>
      </c>
      <c r="E461" s="437"/>
      <c r="F461" s="60">
        <v>0.88</v>
      </c>
      <c r="G461" s="36">
        <v>6</v>
      </c>
      <c r="H461" s="60">
        <v>5.28</v>
      </c>
      <c r="I461" s="60">
        <v>5.64</v>
      </c>
      <c r="J461" s="36">
        <v>104</v>
      </c>
      <c r="K461" s="36" t="s">
        <v>119</v>
      </c>
      <c r="L461" s="37" t="s">
        <v>118</v>
      </c>
      <c r="M461" s="37"/>
      <c r="N461" s="36">
        <v>60</v>
      </c>
      <c r="O461" s="6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439"/>
      <c r="Q461" s="439"/>
      <c r="R461" s="439"/>
      <c r="S461" s="440"/>
      <c r="T461" s="38" t="s">
        <v>48</v>
      </c>
      <c r="U461" s="38" t="s">
        <v>48</v>
      </c>
      <c r="V461" s="39" t="s">
        <v>0</v>
      </c>
      <c r="W461" s="57">
        <v>0</v>
      </c>
      <c r="X461" s="54">
        <f t="shared" si="21"/>
        <v>0</v>
      </c>
      <c r="Y461" s="40" t="str">
        <f t="shared" si="22"/>
        <v/>
      </c>
      <c r="Z461" s="66" t="s">
        <v>48</v>
      </c>
      <c r="AA461" s="67" t="s">
        <v>48</v>
      </c>
      <c r="AE461" s="68"/>
      <c r="BB461" s="329" t="s">
        <v>67</v>
      </c>
    </row>
    <row r="462" spans="1:54" ht="16.5" hidden="1" customHeight="1" x14ac:dyDescent="0.25">
      <c r="A462" s="61" t="s">
        <v>621</v>
      </c>
      <c r="B462" s="61" t="s">
        <v>622</v>
      </c>
      <c r="C462" s="35">
        <v>4301011799</v>
      </c>
      <c r="D462" s="437">
        <v>4680115884519</v>
      </c>
      <c r="E462" s="437"/>
      <c r="F462" s="60">
        <v>0.88</v>
      </c>
      <c r="G462" s="36">
        <v>6</v>
      </c>
      <c r="H462" s="60">
        <v>5.28</v>
      </c>
      <c r="I462" s="60">
        <v>5.64</v>
      </c>
      <c r="J462" s="36">
        <v>104</v>
      </c>
      <c r="K462" s="36" t="s">
        <v>119</v>
      </c>
      <c r="L462" s="37" t="s">
        <v>138</v>
      </c>
      <c r="M462" s="37"/>
      <c r="N462" s="36">
        <v>60</v>
      </c>
      <c r="O462" s="69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439"/>
      <c r="Q462" s="439"/>
      <c r="R462" s="439"/>
      <c r="S462" s="440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21"/>
        <v>0</v>
      </c>
      <c r="Y462" s="40" t="str">
        <f t="shared" si="22"/>
        <v/>
      </c>
      <c r="Z462" s="66" t="s">
        <v>48</v>
      </c>
      <c r="AA462" s="67" t="s">
        <v>48</v>
      </c>
      <c r="AE462" s="68"/>
      <c r="BB462" s="330" t="s">
        <v>67</v>
      </c>
    </row>
    <row r="463" spans="1:54" ht="27" hidden="1" customHeight="1" x14ac:dyDescent="0.25">
      <c r="A463" s="61" t="s">
        <v>623</v>
      </c>
      <c r="B463" s="61" t="s">
        <v>624</v>
      </c>
      <c r="C463" s="35">
        <v>4301011778</v>
      </c>
      <c r="D463" s="437">
        <v>4680115880603</v>
      </c>
      <c r="E463" s="437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86</v>
      </c>
      <c r="L463" s="37" t="s">
        <v>118</v>
      </c>
      <c r="M463" s="37"/>
      <c r="N463" s="36">
        <v>60</v>
      </c>
      <c r="O463" s="69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439"/>
      <c r="Q463" s="439"/>
      <c r="R463" s="439"/>
      <c r="S463" s="440"/>
      <c r="T463" s="38" t="s">
        <v>48</v>
      </c>
      <c r="U463" s="38" t="s">
        <v>48</v>
      </c>
      <c r="V463" s="39" t="s">
        <v>0</v>
      </c>
      <c r="W463" s="57">
        <v>0</v>
      </c>
      <c r="X463" s="54">
        <f t="shared" si="21"/>
        <v>0</v>
      </c>
      <c r="Y463" s="40" t="str">
        <f>IFERROR(IF(X463=0,"",ROUNDUP(X463/H463,0)*0.00937),"")</f>
        <v/>
      </c>
      <c r="Z463" s="66" t="s">
        <v>48</v>
      </c>
      <c r="AA463" s="67" t="s">
        <v>48</v>
      </c>
      <c r="AE463" s="68"/>
      <c r="BB463" s="331" t="s">
        <v>67</v>
      </c>
    </row>
    <row r="464" spans="1:54" ht="27" hidden="1" customHeight="1" x14ac:dyDescent="0.25">
      <c r="A464" s="61" t="s">
        <v>625</v>
      </c>
      <c r="B464" s="61" t="s">
        <v>626</v>
      </c>
      <c r="C464" s="35">
        <v>4301011775</v>
      </c>
      <c r="D464" s="437">
        <v>4607091389999</v>
      </c>
      <c r="E464" s="437"/>
      <c r="F464" s="60">
        <v>0.6</v>
      </c>
      <c r="G464" s="36">
        <v>6</v>
      </c>
      <c r="H464" s="60">
        <v>3.6</v>
      </c>
      <c r="I464" s="60">
        <v>3.84</v>
      </c>
      <c r="J464" s="36">
        <v>120</v>
      </c>
      <c r="K464" s="36" t="s">
        <v>86</v>
      </c>
      <c r="L464" s="37" t="s">
        <v>118</v>
      </c>
      <c r="M464" s="37"/>
      <c r="N464" s="36">
        <v>60</v>
      </c>
      <c r="O464" s="69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439"/>
      <c r="Q464" s="439"/>
      <c r="R464" s="439"/>
      <c r="S464" s="440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21"/>
        <v>0</v>
      </c>
      <c r="Y464" s="40" t="str">
        <f>IFERROR(IF(X464=0,"",ROUNDUP(X464/H464,0)*0.00937),"")</f>
        <v/>
      </c>
      <c r="Z464" s="66" t="s">
        <v>48</v>
      </c>
      <c r="AA464" s="67" t="s">
        <v>48</v>
      </c>
      <c r="AE464" s="68"/>
      <c r="BB464" s="332" t="s">
        <v>67</v>
      </c>
    </row>
    <row r="465" spans="1:54" ht="27" hidden="1" customHeight="1" x14ac:dyDescent="0.25">
      <c r="A465" s="61" t="s">
        <v>627</v>
      </c>
      <c r="B465" s="61" t="s">
        <v>628</v>
      </c>
      <c r="C465" s="35">
        <v>4301011770</v>
      </c>
      <c r="D465" s="437">
        <v>4680115882782</v>
      </c>
      <c r="E465" s="437"/>
      <c r="F465" s="60">
        <v>0.6</v>
      </c>
      <c r="G465" s="36">
        <v>6</v>
      </c>
      <c r="H465" s="60">
        <v>3.6</v>
      </c>
      <c r="I465" s="60">
        <v>3.84</v>
      </c>
      <c r="J465" s="36">
        <v>120</v>
      </c>
      <c r="K465" s="36" t="s">
        <v>86</v>
      </c>
      <c r="L465" s="37" t="s">
        <v>118</v>
      </c>
      <c r="M465" s="37"/>
      <c r="N465" s="36">
        <v>60</v>
      </c>
      <c r="O465" s="70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439"/>
      <c r="Q465" s="439"/>
      <c r="R465" s="439"/>
      <c r="S465" s="440"/>
      <c r="T465" s="38" t="s">
        <v>48</v>
      </c>
      <c r="U465" s="38" t="s">
        <v>48</v>
      </c>
      <c r="V465" s="39" t="s">
        <v>0</v>
      </c>
      <c r="W465" s="57">
        <v>0</v>
      </c>
      <c r="X465" s="54">
        <f t="shared" si="21"/>
        <v>0</v>
      </c>
      <c r="Y465" s="40" t="str">
        <f>IFERROR(IF(X465=0,"",ROUNDUP(X465/H465,0)*0.00937),"")</f>
        <v/>
      </c>
      <c r="Z465" s="66" t="s">
        <v>48</v>
      </c>
      <c r="AA465" s="67" t="s">
        <v>48</v>
      </c>
      <c r="AE465" s="68"/>
      <c r="BB465" s="333" t="s">
        <v>67</v>
      </c>
    </row>
    <row r="466" spans="1:54" ht="27" hidden="1" customHeight="1" x14ac:dyDescent="0.25">
      <c r="A466" s="61" t="s">
        <v>629</v>
      </c>
      <c r="B466" s="61" t="s">
        <v>630</v>
      </c>
      <c r="C466" s="35">
        <v>4301011190</v>
      </c>
      <c r="D466" s="437">
        <v>4607091389098</v>
      </c>
      <c r="E466" s="437"/>
      <c r="F466" s="60">
        <v>0.4</v>
      </c>
      <c r="G466" s="36">
        <v>6</v>
      </c>
      <c r="H466" s="60">
        <v>2.4</v>
      </c>
      <c r="I466" s="60">
        <v>2.6</v>
      </c>
      <c r="J466" s="36">
        <v>156</v>
      </c>
      <c r="K466" s="36" t="s">
        <v>86</v>
      </c>
      <c r="L466" s="37" t="s">
        <v>138</v>
      </c>
      <c r="M466" s="37"/>
      <c r="N466" s="36">
        <v>50</v>
      </c>
      <c r="O466" s="70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439"/>
      <c r="Q466" s="439"/>
      <c r="R466" s="439"/>
      <c r="S466" s="440"/>
      <c r="T466" s="38" t="s">
        <v>48</v>
      </c>
      <c r="U466" s="38" t="s">
        <v>48</v>
      </c>
      <c r="V466" s="39" t="s">
        <v>0</v>
      </c>
      <c r="W466" s="57">
        <v>0</v>
      </c>
      <c r="X466" s="54">
        <f t="shared" si="21"/>
        <v>0</v>
      </c>
      <c r="Y466" s="40" t="str">
        <f>IFERROR(IF(X466=0,"",ROUNDUP(X466/H466,0)*0.00753),"")</f>
        <v/>
      </c>
      <c r="Z466" s="66" t="s">
        <v>48</v>
      </c>
      <c r="AA466" s="67" t="s">
        <v>48</v>
      </c>
      <c r="AE466" s="68"/>
      <c r="BB466" s="334" t="s">
        <v>67</v>
      </c>
    </row>
    <row r="467" spans="1:54" ht="27" hidden="1" customHeight="1" x14ac:dyDescent="0.25">
      <c r="A467" s="61" t="s">
        <v>631</v>
      </c>
      <c r="B467" s="61" t="s">
        <v>632</v>
      </c>
      <c r="C467" s="35">
        <v>4301011784</v>
      </c>
      <c r="D467" s="437">
        <v>4607091389982</v>
      </c>
      <c r="E467" s="437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86</v>
      </c>
      <c r="L467" s="37" t="s">
        <v>118</v>
      </c>
      <c r="M467" s="37"/>
      <c r="N467" s="36">
        <v>60</v>
      </c>
      <c r="O467" s="70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439"/>
      <c r="Q467" s="439"/>
      <c r="R467" s="439"/>
      <c r="S467" s="440"/>
      <c r="T467" s="38" t="s">
        <v>48</v>
      </c>
      <c r="U467" s="38" t="s">
        <v>48</v>
      </c>
      <c r="V467" s="39" t="s">
        <v>0</v>
      </c>
      <c r="W467" s="57">
        <v>0</v>
      </c>
      <c r="X467" s="54">
        <f t="shared" si="21"/>
        <v>0</v>
      </c>
      <c r="Y467" s="40" t="str">
        <f>IFERROR(IF(X467=0,"",ROUNDUP(X467/H467,0)*0.00937),"")</f>
        <v/>
      </c>
      <c r="Z467" s="66" t="s">
        <v>48</v>
      </c>
      <c r="AA467" s="67" t="s">
        <v>48</v>
      </c>
      <c r="AE467" s="68"/>
      <c r="BB467" s="335" t="s">
        <v>67</v>
      </c>
    </row>
    <row r="468" spans="1:54" hidden="1" x14ac:dyDescent="0.2">
      <c r="A468" s="445"/>
      <c r="B468" s="445"/>
      <c r="C468" s="445"/>
      <c r="D468" s="445"/>
      <c r="E468" s="445"/>
      <c r="F468" s="445"/>
      <c r="G468" s="445"/>
      <c r="H468" s="445"/>
      <c r="I468" s="445"/>
      <c r="J468" s="445"/>
      <c r="K468" s="445"/>
      <c r="L468" s="445"/>
      <c r="M468" s="445"/>
      <c r="N468" s="446"/>
      <c r="O468" s="442" t="s">
        <v>43</v>
      </c>
      <c r="P468" s="443"/>
      <c r="Q468" s="443"/>
      <c r="R468" s="443"/>
      <c r="S468" s="443"/>
      <c r="T468" s="443"/>
      <c r="U468" s="444"/>
      <c r="V468" s="41" t="s">
        <v>42</v>
      </c>
      <c r="W468" s="4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0</v>
      </c>
      <c r="X468" s="4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0</v>
      </c>
      <c r="Y468" s="4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</v>
      </c>
      <c r="Z468" s="65"/>
      <c r="AA468" s="65"/>
    </row>
    <row r="469" spans="1:54" hidden="1" x14ac:dyDescent="0.2">
      <c r="A469" s="445"/>
      <c r="B469" s="445"/>
      <c r="C469" s="445"/>
      <c r="D469" s="445"/>
      <c r="E469" s="445"/>
      <c r="F469" s="445"/>
      <c r="G469" s="445"/>
      <c r="H469" s="445"/>
      <c r="I469" s="445"/>
      <c r="J469" s="445"/>
      <c r="K469" s="445"/>
      <c r="L469" s="445"/>
      <c r="M469" s="445"/>
      <c r="N469" s="446"/>
      <c r="O469" s="442" t="s">
        <v>43</v>
      </c>
      <c r="P469" s="443"/>
      <c r="Q469" s="443"/>
      <c r="R469" s="443"/>
      <c r="S469" s="443"/>
      <c r="T469" s="443"/>
      <c r="U469" s="444"/>
      <c r="V469" s="41" t="s">
        <v>0</v>
      </c>
      <c r="W469" s="42">
        <f>IFERROR(SUM(W457:W467),"0")</f>
        <v>0</v>
      </c>
      <c r="X469" s="42">
        <f>IFERROR(SUM(X457:X467),"0")</f>
        <v>0</v>
      </c>
      <c r="Y469" s="41"/>
      <c r="Z469" s="65"/>
      <c r="AA469" s="65"/>
    </row>
    <row r="470" spans="1:54" ht="14.25" hidden="1" customHeight="1" x14ac:dyDescent="0.25">
      <c r="A470" s="436" t="s">
        <v>115</v>
      </c>
      <c r="B470" s="436"/>
      <c r="C470" s="436"/>
      <c r="D470" s="436"/>
      <c r="E470" s="436"/>
      <c r="F470" s="436"/>
      <c r="G470" s="436"/>
      <c r="H470" s="436"/>
      <c r="I470" s="436"/>
      <c r="J470" s="436"/>
      <c r="K470" s="436"/>
      <c r="L470" s="436"/>
      <c r="M470" s="436"/>
      <c r="N470" s="436"/>
      <c r="O470" s="436"/>
      <c r="P470" s="436"/>
      <c r="Q470" s="436"/>
      <c r="R470" s="436"/>
      <c r="S470" s="436"/>
      <c r="T470" s="436"/>
      <c r="U470" s="436"/>
      <c r="V470" s="436"/>
      <c r="W470" s="436"/>
      <c r="X470" s="436"/>
      <c r="Y470" s="436"/>
      <c r="Z470" s="64"/>
      <c r="AA470" s="64"/>
    </row>
    <row r="471" spans="1:54" ht="16.5" hidden="1" customHeight="1" x14ac:dyDescent="0.25">
      <c r="A471" s="61" t="s">
        <v>633</v>
      </c>
      <c r="B471" s="61" t="s">
        <v>634</v>
      </c>
      <c r="C471" s="35">
        <v>4301020222</v>
      </c>
      <c r="D471" s="437">
        <v>4607091388930</v>
      </c>
      <c r="E471" s="437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119</v>
      </c>
      <c r="L471" s="37" t="s">
        <v>118</v>
      </c>
      <c r="M471" s="37"/>
      <c r="N471" s="36">
        <v>55</v>
      </c>
      <c r="O471" s="7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439"/>
      <c r="Q471" s="439"/>
      <c r="R471" s="439"/>
      <c r="S471" s="440"/>
      <c r="T471" s="38" t="s">
        <v>48</v>
      </c>
      <c r="U471" s="38" t="s">
        <v>48</v>
      </c>
      <c r="V471" s="39" t="s">
        <v>0</v>
      </c>
      <c r="W471" s="57">
        <v>0</v>
      </c>
      <c r="X471" s="54">
        <f>IFERROR(IF(W471="",0,CEILING((W471/$H471),1)*$H471),"")</f>
        <v>0</v>
      </c>
      <c r="Y471" s="40" t="str">
        <f>IFERROR(IF(X471=0,"",ROUNDUP(X471/H471,0)*0.01196),"")</f>
        <v/>
      </c>
      <c r="Z471" s="66" t="s">
        <v>48</v>
      </c>
      <c r="AA471" s="67" t="s">
        <v>48</v>
      </c>
      <c r="AE471" s="68"/>
      <c r="BB471" s="336" t="s">
        <v>67</v>
      </c>
    </row>
    <row r="472" spans="1:54" ht="16.5" hidden="1" customHeight="1" x14ac:dyDescent="0.25">
      <c r="A472" s="61" t="s">
        <v>635</v>
      </c>
      <c r="B472" s="61" t="s">
        <v>636</v>
      </c>
      <c r="C472" s="35">
        <v>4301020206</v>
      </c>
      <c r="D472" s="437">
        <v>4680115880054</v>
      </c>
      <c r="E472" s="437"/>
      <c r="F472" s="60">
        <v>0.6</v>
      </c>
      <c r="G472" s="36">
        <v>6</v>
      </c>
      <c r="H472" s="60">
        <v>3.6</v>
      </c>
      <c r="I472" s="60">
        <v>3.84</v>
      </c>
      <c r="J472" s="36">
        <v>120</v>
      </c>
      <c r="K472" s="36" t="s">
        <v>86</v>
      </c>
      <c r="L472" s="37" t="s">
        <v>118</v>
      </c>
      <c r="M472" s="37"/>
      <c r="N472" s="36">
        <v>55</v>
      </c>
      <c r="O472" s="7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439"/>
      <c r="Q472" s="439"/>
      <c r="R472" s="439"/>
      <c r="S472" s="440"/>
      <c r="T472" s="38" t="s">
        <v>48</v>
      </c>
      <c r="U472" s="38" t="s">
        <v>48</v>
      </c>
      <c r="V472" s="39" t="s">
        <v>0</v>
      </c>
      <c r="W472" s="57">
        <v>0</v>
      </c>
      <c r="X472" s="54">
        <f>IFERROR(IF(W472="",0,CEILING((W472/$H472),1)*$H472),"")</f>
        <v>0</v>
      </c>
      <c r="Y472" s="40" t="str">
        <f>IFERROR(IF(X472=0,"",ROUNDUP(X472/H472,0)*0.00937),"")</f>
        <v/>
      </c>
      <c r="Z472" s="66" t="s">
        <v>48</v>
      </c>
      <c r="AA472" s="67" t="s">
        <v>48</v>
      </c>
      <c r="AE472" s="68"/>
      <c r="BB472" s="337" t="s">
        <v>67</v>
      </c>
    </row>
    <row r="473" spans="1:54" hidden="1" x14ac:dyDescent="0.2">
      <c r="A473" s="445"/>
      <c r="B473" s="445"/>
      <c r="C473" s="445"/>
      <c r="D473" s="445"/>
      <c r="E473" s="445"/>
      <c r="F473" s="445"/>
      <c r="G473" s="445"/>
      <c r="H473" s="445"/>
      <c r="I473" s="445"/>
      <c r="J473" s="445"/>
      <c r="K473" s="445"/>
      <c r="L473" s="445"/>
      <c r="M473" s="445"/>
      <c r="N473" s="446"/>
      <c r="O473" s="442" t="s">
        <v>43</v>
      </c>
      <c r="P473" s="443"/>
      <c r="Q473" s="443"/>
      <c r="R473" s="443"/>
      <c r="S473" s="443"/>
      <c r="T473" s="443"/>
      <c r="U473" s="444"/>
      <c r="V473" s="41" t="s">
        <v>42</v>
      </c>
      <c r="W473" s="42">
        <f>IFERROR(W471/H471,"0")+IFERROR(W472/H472,"0")</f>
        <v>0</v>
      </c>
      <c r="X473" s="42">
        <f>IFERROR(X471/H471,"0")+IFERROR(X472/H472,"0")</f>
        <v>0</v>
      </c>
      <c r="Y473" s="42">
        <f>IFERROR(IF(Y471="",0,Y471),"0")+IFERROR(IF(Y472="",0,Y472),"0")</f>
        <v>0</v>
      </c>
      <c r="Z473" s="65"/>
      <c r="AA473" s="65"/>
    </row>
    <row r="474" spans="1:54" hidden="1" x14ac:dyDescent="0.2">
      <c r="A474" s="445"/>
      <c r="B474" s="445"/>
      <c r="C474" s="445"/>
      <c r="D474" s="445"/>
      <c r="E474" s="445"/>
      <c r="F474" s="445"/>
      <c r="G474" s="445"/>
      <c r="H474" s="445"/>
      <c r="I474" s="445"/>
      <c r="J474" s="445"/>
      <c r="K474" s="445"/>
      <c r="L474" s="445"/>
      <c r="M474" s="445"/>
      <c r="N474" s="446"/>
      <c r="O474" s="442" t="s">
        <v>43</v>
      </c>
      <c r="P474" s="443"/>
      <c r="Q474" s="443"/>
      <c r="R474" s="443"/>
      <c r="S474" s="443"/>
      <c r="T474" s="443"/>
      <c r="U474" s="444"/>
      <c r="V474" s="41" t="s">
        <v>0</v>
      </c>
      <c r="W474" s="42">
        <f>IFERROR(SUM(W471:W472),"0")</f>
        <v>0</v>
      </c>
      <c r="X474" s="42">
        <f>IFERROR(SUM(X471:X472),"0")</f>
        <v>0</v>
      </c>
      <c r="Y474" s="41"/>
      <c r="Z474" s="65"/>
      <c r="AA474" s="65"/>
    </row>
    <row r="475" spans="1:54" ht="14.25" hidden="1" customHeight="1" x14ac:dyDescent="0.25">
      <c r="A475" s="436" t="s">
        <v>77</v>
      </c>
      <c r="B475" s="436"/>
      <c r="C475" s="436"/>
      <c r="D475" s="436"/>
      <c r="E475" s="436"/>
      <c r="F475" s="436"/>
      <c r="G475" s="436"/>
      <c r="H475" s="436"/>
      <c r="I475" s="436"/>
      <c r="J475" s="436"/>
      <c r="K475" s="436"/>
      <c r="L475" s="436"/>
      <c r="M475" s="436"/>
      <c r="N475" s="436"/>
      <c r="O475" s="436"/>
      <c r="P475" s="436"/>
      <c r="Q475" s="436"/>
      <c r="R475" s="436"/>
      <c r="S475" s="436"/>
      <c r="T475" s="436"/>
      <c r="U475" s="436"/>
      <c r="V475" s="436"/>
      <c r="W475" s="436"/>
      <c r="X475" s="436"/>
      <c r="Y475" s="436"/>
      <c r="Z475" s="64"/>
      <c r="AA475" s="64"/>
    </row>
    <row r="476" spans="1:54" ht="27" hidden="1" customHeight="1" x14ac:dyDescent="0.25">
      <c r="A476" s="61" t="s">
        <v>637</v>
      </c>
      <c r="B476" s="61" t="s">
        <v>638</v>
      </c>
      <c r="C476" s="35">
        <v>4301031252</v>
      </c>
      <c r="D476" s="437">
        <v>4680115883116</v>
      </c>
      <c r="E476" s="437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119</v>
      </c>
      <c r="L476" s="37" t="s">
        <v>118</v>
      </c>
      <c r="M476" s="37"/>
      <c r="N476" s="36">
        <v>60</v>
      </c>
      <c r="O476" s="70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439"/>
      <c r="Q476" s="439"/>
      <c r="R476" s="439"/>
      <c r="S476" s="440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ref="X476:X481" si="23">IFERROR(IF(W476="",0,CEILING((W476/$H476),1)*$H476),"")</f>
        <v>0</v>
      </c>
      <c r="Y476" s="40" t="str">
        <f>IFERROR(IF(X476=0,"",ROUNDUP(X476/H476,0)*0.01196),"")</f>
        <v/>
      </c>
      <c r="Z476" s="66" t="s">
        <v>48</v>
      </c>
      <c r="AA476" s="67" t="s">
        <v>48</v>
      </c>
      <c r="AE476" s="68"/>
      <c r="BB476" s="338" t="s">
        <v>67</v>
      </c>
    </row>
    <row r="477" spans="1:54" ht="27" hidden="1" customHeight="1" x14ac:dyDescent="0.25">
      <c r="A477" s="61" t="s">
        <v>639</v>
      </c>
      <c r="B477" s="61" t="s">
        <v>640</v>
      </c>
      <c r="C477" s="35">
        <v>4301031248</v>
      </c>
      <c r="D477" s="437">
        <v>4680115883093</v>
      </c>
      <c r="E477" s="437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119</v>
      </c>
      <c r="L477" s="37" t="s">
        <v>82</v>
      </c>
      <c r="M477" s="37"/>
      <c r="N477" s="36">
        <v>60</v>
      </c>
      <c r="O477" s="70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439"/>
      <c r="Q477" s="439"/>
      <c r="R477" s="439"/>
      <c r="S477" s="440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23"/>
        <v>0</v>
      </c>
      <c r="Y477" s="40" t="str">
        <f>IFERROR(IF(X477=0,"",ROUNDUP(X477/H477,0)*0.01196),"")</f>
        <v/>
      </c>
      <c r="Z477" s="66" t="s">
        <v>48</v>
      </c>
      <c r="AA477" s="67" t="s">
        <v>48</v>
      </c>
      <c r="AE477" s="68"/>
      <c r="BB477" s="339" t="s">
        <v>67</v>
      </c>
    </row>
    <row r="478" spans="1:54" ht="27" hidden="1" customHeight="1" x14ac:dyDescent="0.25">
      <c r="A478" s="61" t="s">
        <v>641</v>
      </c>
      <c r="B478" s="61" t="s">
        <v>642</v>
      </c>
      <c r="C478" s="35">
        <v>4301031250</v>
      </c>
      <c r="D478" s="437">
        <v>4680115883109</v>
      </c>
      <c r="E478" s="437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119</v>
      </c>
      <c r="L478" s="37" t="s">
        <v>82</v>
      </c>
      <c r="M478" s="37"/>
      <c r="N478" s="36">
        <v>60</v>
      </c>
      <c r="O478" s="7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439"/>
      <c r="Q478" s="439"/>
      <c r="R478" s="439"/>
      <c r="S478" s="440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23"/>
        <v>0</v>
      </c>
      <c r="Y478" s="40" t="str">
        <f>IFERROR(IF(X478=0,"",ROUNDUP(X478/H478,0)*0.01196),"")</f>
        <v/>
      </c>
      <c r="Z478" s="66" t="s">
        <v>48</v>
      </c>
      <c r="AA478" s="67" t="s">
        <v>48</v>
      </c>
      <c r="AE478" s="68"/>
      <c r="BB478" s="340" t="s">
        <v>67</v>
      </c>
    </row>
    <row r="479" spans="1:54" ht="27" hidden="1" customHeight="1" x14ac:dyDescent="0.25">
      <c r="A479" s="61" t="s">
        <v>643</v>
      </c>
      <c r="B479" s="61" t="s">
        <v>644</v>
      </c>
      <c r="C479" s="35">
        <v>4301031249</v>
      </c>
      <c r="D479" s="437">
        <v>4680115882072</v>
      </c>
      <c r="E479" s="437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86</v>
      </c>
      <c r="L479" s="37" t="s">
        <v>118</v>
      </c>
      <c r="M479" s="37"/>
      <c r="N479" s="36">
        <v>60</v>
      </c>
      <c r="O479" s="70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439"/>
      <c r="Q479" s="439"/>
      <c r="R479" s="439"/>
      <c r="S479" s="440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23"/>
        <v>0</v>
      </c>
      <c r="Y479" s="40" t="str">
        <f>IFERROR(IF(X479=0,"",ROUNDUP(X479/H479,0)*0.00937),"")</f>
        <v/>
      </c>
      <c r="Z479" s="66" t="s">
        <v>48</v>
      </c>
      <c r="AA479" s="67" t="s">
        <v>48</v>
      </c>
      <c r="AE479" s="68"/>
      <c r="BB479" s="341" t="s">
        <v>67</v>
      </c>
    </row>
    <row r="480" spans="1:54" ht="27" hidden="1" customHeight="1" x14ac:dyDescent="0.25">
      <c r="A480" s="61" t="s">
        <v>645</v>
      </c>
      <c r="B480" s="61" t="s">
        <v>646</v>
      </c>
      <c r="C480" s="35">
        <v>4301031251</v>
      </c>
      <c r="D480" s="437">
        <v>4680115882102</v>
      </c>
      <c r="E480" s="437"/>
      <c r="F480" s="60">
        <v>0.6</v>
      </c>
      <c r="G480" s="36">
        <v>6</v>
      </c>
      <c r="H480" s="60">
        <v>3.6</v>
      </c>
      <c r="I480" s="60">
        <v>3.81</v>
      </c>
      <c r="J480" s="36">
        <v>120</v>
      </c>
      <c r="K480" s="36" t="s">
        <v>86</v>
      </c>
      <c r="L480" s="37" t="s">
        <v>82</v>
      </c>
      <c r="M480" s="37"/>
      <c r="N480" s="36">
        <v>60</v>
      </c>
      <c r="O480" s="70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439"/>
      <c r="Q480" s="439"/>
      <c r="R480" s="439"/>
      <c r="S480" s="440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23"/>
        <v>0</v>
      </c>
      <c r="Y480" s="40" t="str">
        <f>IFERROR(IF(X480=0,"",ROUNDUP(X480/H480,0)*0.00937),"")</f>
        <v/>
      </c>
      <c r="Z480" s="66" t="s">
        <v>48</v>
      </c>
      <c r="AA480" s="67" t="s">
        <v>48</v>
      </c>
      <c r="AE480" s="68"/>
      <c r="BB480" s="342" t="s">
        <v>67</v>
      </c>
    </row>
    <row r="481" spans="1:54" ht="27" hidden="1" customHeight="1" x14ac:dyDescent="0.25">
      <c r="A481" s="61" t="s">
        <v>647</v>
      </c>
      <c r="B481" s="61" t="s">
        <v>648</v>
      </c>
      <c r="C481" s="35">
        <v>4301031253</v>
      </c>
      <c r="D481" s="437">
        <v>4680115882096</v>
      </c>
      <c r="E481" s="437"/>
      <c r="F481" s="60">
        <v>0.6</v>
      </c>
      <c r="G481" s="36">
        <v>6</v>
      </c>
      <c r="H481" s="60">
        <v>3.6</v>
      </c>
      <c r="I481" s="60">
        <v>3.81</v>
      </c>
      <c r="J481" s="36">
        <v>120</v>
      </c>
      <c r="K481" s="36" t="s">
        <v>86</v>
      </c>
      <c r="L481" s="37" t="s">
        <v>82</v>
      </c>
      <c r="M481" s="37"/>
      <c r="N481" s="36">
        <v>60</v>
      </c>
      <c r="O481" s="71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439"/>
      <c r="Q481" s="439"/>
      <c r="R481" s="439"/>
      <c r="S481" s="440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23"/>
        <v>0</v>
      </c>
      <c r="Y481" s="40" t="str">
        <f>IFERROR(IF(X481=0,"",ROUNDUP(X481/H481,0)*0.00937),"")</f>
        <v/>
      </c>
      <c r="Z481" s="66" t="s">
        <v>48</v>
      </c>
      <c r="AA481" s="67" t="s">
        <v>48</v>
      </c>
      <c r="AE481" s="68"/>
      <c r="BB481" s="343" t="s">
        <v>67</v>
      </c>
    </row>
    <row r="482" spans="1:54" hidden="1" x14ac:dyDescent="0.2">
      <c r="A482" s="445"/>
      <c r="B482" s="445"/>
      <c r="C482" s="445"/>
      <c r="D482" s="445"/>
      <c r="E482" s="445"/>
      <c r="F482" s="445"/>
      <c r="G482" s="445"/>
      <c r="H482" s="445"/>
      <c r="I482" s="445"/>
      <c r="J482" s="445"/>
      <c r="K482" s="445"/>
      <c r="L482" s="445"/>
      <c r="M482" s="445"/>
      <c r="N482" s="446"/>
      <c r="O482" s="442" t="s">
        <v>43</v>
      </c>
      <c r="P482" s="443"/>
      <c r="Q482" s="443"/>
      <c r="R482" s="443"/>
      <c r="S482" s="443"/>
      <c r="T482" s="443"/>
      <c r="U482" s="444"/>
      <c r="V482" s="41" t="s">
        <v>42</v>
      </c>
      <c r="W482" s="42">
        <f>IFERROR(W476/H476,"0")+IFERROR(W477/H477,"0")+IFERROR(W478/H478,"0")+IFERROR(W479/H479,"0")+IFERROR(W480/H480,"0")+IFERROR(W481/H481,"0")</f>
        <v>0</v>
      </c>
      <c r="X482" s="42">
        <f>IFERROR(X476/H476,"0")+IFERROR(X477/H477,"0")+IFERROR(X478/H478,"0")+IFERROR(X479/H479,"0")+IFERROR(X480/H480,"0")+IFERROR(X481/H481,"0")</f>
        <v>0</v>
      </c>
      <c r="Y482" s="42">
        <f>IFERROR(IF(Y476="",0,Y476),"0")+IFERROR(IF(Y477="",0,Y477),"0")+IFERROR(IF(Y478="",0,Y478),"0")+IFERROR(IF(Y479="",0,Y479),"0")+IFERROR(IF(Y480="",0,Y480),"0")+IFERROR(IF(Y481="",0,Y481),"0")</f>
        <v>0</v>
      </c>
      <c r="Z482" s="65"/>
      <c r="AA482" s="65"/>
    </row>
    <row r="483" spans="1:54" hidden="1" x14ac:dyDescent="0.2">
      <c r="A483" s="445"/>
      <c r="B483" s="445"/>
      <c r="C483" s="445"/>
      <c r="D483" s="445"/>
      <c r="E483" s="445"/>
      <c r="F483" s="445"/>
      <c r="G483" s="445"/>
      <c r="H483" s="445"/>
      <c r="I483" s="445"/>
      <c r="J483" s="445"/>
      <c r="K483" s="445"/>
      <c r="L483" s="445"/>
      <c r="M483" s="445"/>
      <c r="N483" s="446"/>
      <c r="O483" s="442" t="s">
        <v>43</v>
      </c>
      <c r="P483" s="443"/>
      <c r="Q483" s="443"/>
      <c r="R483" s="443"/>
      <c r="S483" s="443"/>
      <c r="T483" s="443"/>
      <c r="U483" s="444"/>
      <c r="V483" s="41" t="s">
        <v>0</v>
      </c>
      <c r="W483" s="42">
        <f>IFERROR(SUM(W476:W481),"0")</f>
        <v>0</v>
      </c>
      <c r="X483" s="42">
        <f>IFERROR(SUM(X476:X481),"0")</f>
        <v>0</v>
      </c>
      <c r="Y483" s="41"/>
      <c r="Z483" s="65"/>
      <c r="AA483" s="65"/>
    </row>
    <row r="484" spans="1:54" ht="14.25" hidden="1" customHeight="1" x14ac:dyDescent="0.25">
      <c r="A484" s="436" t="s">
        <v>87</v>
      </c>
      <c r="B484" s="436"/>
      <c r="C484" s="436"/>
      <c r="D484" s="436"/>
      <c r="E484" s="436"/>
      <c r="F484" s="436"/>
      <c r="G484" s="436"/>
      <c r="H484" s="436"/>
      <c r="I484" s="436"/>
      <c r="J484" s="436"/>
      <c r="K484" s="436"/>
      <c r="L484" s="436"/>
      <c r="M484" s="436"/>
      <c r="N484" s="436"/>
      <c r="O484" s="436"/>
      <c r="P484" s="436"/>
      <c r="Q484" s="436"/>
      <c r="R484" s="436"/>
      <c r="S484" s="436"/>
      <c r="T484" s="436"/>
      <c r="U484" s="436"/>
      <c r="V484" s="436"/>
      <c r="W484" s="436"/>
      <c r="X484" s="436"/>
      <c r="Y484" s="436"/>
      <c r="Z484" s="64"/>
      <c r="AA484" s="64"/>
    </row>
    <row r="485" spans="1:54" ht="16.5" hidden="1" customHeight="1" x14ac:dyDescent="0.25">
      <c r="A485" s="61" t="s">
        <v>649</v>
      </c>
      <c r="B485" s="61" t="s">
        <v>650</v>
      </c>
      <c r="C485" s="35">
        <v>4301051230</v>
      </c>
      <c r="D485" s="437">
        <v>4607091383409</v>
      </c>
      <c r="E485" s="437"/>
      <c r="F485" s="60">
        <v>1.3</v>
      </c>
      <c r="G485" s="36">
        <v>6</v>
      </c>
      <c r="H485" s="60">
        <v>7.8</v>
      </c>
      <c r="I485" s="60">
        <v>8.3460000000000001</v>
      </c>
      <c r="J485" s="36">
        <v>56</v>
      </c>
      <c r="K485" s="36" t="s">
        <v>119</v>
      </c>
      <c r="L485" s="37" t="s">
        <v>82</v>
      </c>
      <c r="M485" s="37"/>
      <c r="N485" s="36">
        <v>45</v>
      </c>
      <c r="O485" s="71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439"/>
      <c r="Q485" s="439"/>
      <c r="R485" s="439"/>
      <c r="S485" s="440"/>
      <c r="T485" s="38" t="s">
        <v>48</v>
      </c>
      <c r="U485" s="38" t="s">
        <v>48</v>
      </c>
      <c r="V485" s="39" t="s">
        <v>0</v>
      </c>
      <c r="W485" s="57">
        <v>0</v>
      </c>
      <c r="X485" s="54">
        <f>IFERROR(IF(W485="",0,CEILING((W485/$H485),1)*$H485),"")</f>
        <v>0</v>
      </c>
      <c r="Y485" s="40" t="str">
        <f>IFERROR(IF(X485=0,"",ROUNDUP(X485/H485,0)*0.02175),"")</f>
        <v/>
      </c>
      <c r="Z485" s="66" t="s">
        <v>48</v>
      </c>
      <c r="AA485" s="67" t="s">
        <v>48</v>
      </c>
      <c r="AE485" s="68"/>
      <c r="BB485" s="344" t="s">
        <v>67</v>
      </c>
    </row>
    <row r="486" spans="1:54" ht="16.5" hidden="1" customHeight="1" x14ac:dyDescent="0.25">
      <c r="A486" s="61" t="s">
        <v>651</v>
      </c>
      <c r="B486" s="61" t="s">
        <v>652</v>
      </c>
      <c r="C486" s="35">
        <v>4301051231</v>
      </c>
      <c r="D486" s="437">
        <v>4607091383416</v>
      </c>
      <c r="E486" s="437"/>
      <c r="F486" s="60">
        <v>1.3</v>
      </c>
      <c r="G486" s="36">
        <v>6</v>
      </c>
      <c r="H486" s="60">
        <v>7.8</v>
      </c>
      <c r="I486" s="60">
        <v>8.3460000000000001</v>
      </c>
      <c r="J486" s="36">
        <v>56</v>
      </c>
      <c r="K486" s="36" t="s">
        <v>119</v>
      </c>
      <c r="L486" s="37" t="s">
        <v>82</v>
      </c>
      <c r="M486" s="37"/>
      <c r="N486" s="36">
        <v>45</v>
      </c>
      <c r="O486" s="7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439"/>
      <c r="Q486" s="439"/>
      <c r="R486" s="439"/>
      <c r="S486" s="440"/>
      <c r="T486" s="38" t="s">
        <v>48</v>
      </c>
      <c r="U486" s="38" t="s">
        <v>48</v>
      </c>
      <c r="V486" s="39" t="s">
        <v>0</v>
      </c>
      <c r="W486" s="57">
        <v>0</v>
      </c>
      <c r="X486" s="54">
        <f>IFERROR(IF(W486="",0,CEILING((W486/$H486),1)*$H486),"")</f>
        <v>0</v>
      </c>
      <c r="Y486" s="40" t="str">
        <f>IFERROR(IF(X486=0,"",ROUNDUP(X486/H486,0)*0.02175),"")</f>
        <v/>
      </c>
      <c r="Z486" s="66" t="s">
        <v>48</v>
      </c>
      <c r="AA486" s="67" t="s">
        <v>48</v>
      </c>
      <c r="AE486" s="68"/>
      <c r="BB486" s="345" t="s">
        <v>67</v>
      </c>
    </row>
    <row r="487" spans="1:54" ht="27" hidden="1" customHeight="1" x14ac:dyDescent="0.25">
      <c r="A487" s="61" t="s">
        <v>653</v>
      </c>
      <c r="B487" s="61" t="s">
        <v>654</v>
      </c>
      <c r="C487" s="35">
        <v>4301051058</v>
      </c>
      <c r="D487" s="437">
        <v>4680115883536</v>
      </c>
      <c r="E487" s="437"/>
      <c r="F487" s="60">
        <v>0.3</v>
      </c>
      <c r="G487" s="36">
        <v>6</v>
      </c>
      <c r="H487" s="60">
        <v>1.8</v>
      </c>
      <c r="I487" s="60">
        <v>2.0659999999999998</v>
      </c>
      <c r="J487" s="36">
        <v>156</v>
      </c>
      <c r="K487" s="36" t="s">
        <v>86</v>
      </c>
      <c r="L487" s="37" t="s">
        <v>82</v>
      </c>
      <c r="M487" s="37"/>
      <c r="N487" s="36">
        <v>45</v>
      </c>
      <c r="O487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439"/>
      <c r="Q487" s="439"/>
      <c r="R487" s="439"/>
      <c r="S487" s="440"/>
      <c r="T487" s="38" t="s">
        <v>48</v>
      </c>
      <c r="U487" s="38" t="s">
        <v>48</v>
      </c>
      <c r="V487" s="39" t="s">
        <v>0</v>
      </c>
      <c r="W487" s="57">
        <v>0</v>
      </c>
      <c r="X487" s="54">
        <f>IFERROR(IF(W487="",0,CEILING((W487/$H487),1)*$H487),"")</f>
        <v>0</v>
      </c>
      <c r="Y487" s="40" t="str">
        <f>IFERROR(IF(X487=0,"",ROUNDUP(X487/H487,0)*0.00753),"")</f>
        <v/>
      </c>
      <c r="Z487" s="66" t="s">
        <v>48</v>
      </c>
      <c r="AA487" s="67" t="s">
        <v>48</v>
      </c>
      <c r="AE487" s="68"/>
      <c r="BB487" s="346" t="s">
        <v>67</v>
      </c>
    </row>
    <row r="488" spans="1:54" hidden="1" x14ac:dyDescent="0.2">
      <c r="A488" s="445"/>
      <c r="B488" s="445"/>
      <c r="C488" s="445"/>
      <c r="D488" s="445"/>
      <c r="E488" s="445"/>
      <c r="F488" s="445"/>
      <c r="G488" s="445"/>
      <c r="H488" s="445"/>
      <c r="I488" s="445"/>
      <c r="J488" s="445"/>
      <c r="K488" s="445"/>
      <c r="L488" s="445"/>
      <c r="M488" s="445"/>
      <c r="N488" s="446"/>
      <c r="O488" s="442" t="s">
        <v>43</v>
      </c>
      <c r="P488" s="443"/>
      <c r="Q488" s="443"/>
      <c r="R488" s="443"/>
      <c r="S488" s="443"/>
      <c r="T488" s="443"/>
      <c r="U488" s="444"/>
      <c r="V488" s="41" t="s">
        <v>42</v>
      </c>
      <c r="W488" s="42">
        <f>IFERROR(W485/H485,"0")+IFERROR(W486/H486,"0")+IFERROR(W487/H487,"0")</f>
        <v>0</v>
      </c>
      <c r="X488" s="42">
        <f>IFERROR(X485/H485,"0")+IFERROR(X486/H486,"0")+IFERROR(X487/H487,"0")</f>
        <v>0</v>
      </c>
      <c r="Y488" s="42">
        <f>IFERROR(IF(Y485="",0,Y485),"0")+IFERROR(IF(Y486="",0,Y486),"0")+IFERROR(IF(Y487="",0,Y487),"0")</f>
        <v>0</v>
      </c>
      <c r="Z488" s="65"/>
      <c r="AA488" s="65"/>
    </row>
    <row r="489" spans="1:54" hidden="1" x14ac:dyDescent="0.2">
      <c r="A489" s="445"/>
      <c r="B489" s="445"/>
      <c r="C489" s="445"/>
      <c r="D489" s="445"/>
      <c r="E489" s="445"/>
      <c r="F489" s="445"/>
      <c r="G489" s="445"/>
      <c r="H489" s="445"/>
      <c r="I489" s="445"/>
      <c r="J489" s="445"/>
      <c r="K489" s="445"/>
      <c r="L489" s="445"/>
      <c r="M489" s="445"/>
      <c r="N489" s="446"/>
      <c r="O489" s="442" t="s">
        <v>43</v>
      </c>
      <c r="P489" s="443"/>
      <c r="Q489" s="443"/>
      <c r="R489" s="443"/>
      <c r="S489" s="443"/>
      <c r="T489" s="443"/>
      <c r="U489" s="444"/>
      <c r="V489" s="41" t="s">
        <v>0</v>
      </c>
      <c r="W489" s="42">
        <f>IFERROR(SUM(W485:W487),"0")</f>
        <v>0</v>
      </c>
      <c r="X489" s="42">
        <f>IFERROR(SUM(X485:X487),"0")</f>
        <v>0</v>
      </c>
      <c r="Y489" s="41"/>
      <c r="Z489" s="65"/>
      <c r="AA489" s="65"/>
    </row>
    <row r="490" spans="1:54" ht="14.25" hidden="1" customHeight="1" x14ac:dyDescent="0.25">
      <c r="A490" s="436" t="s">
        <v>223</v>
      </c>
      <c r="B490" s="436"/>
      <c r="C490" s="436"/>
      <c r="D490" s="436"/>
      <c r="E490" s="436"/>
      <c r="F490" s="436"/>
      <c r="G490" s="436"/>
      <c r="H490" s="436"/>
      <c r="I490" s="436"/>
      <c r="J490" s="436"/>
      <c r="K490" s="436"/>
      <c r="L490" s="436"/>
      <c r="M490" s="436"/>
      <c r="N490" s="436"/>
      <c r="O490" s="436"/>
      <c r="P490" s="436"/>
      <c r="Q490" s="436"/>
      <c r="R490" s="436"/>
      <c r="S490" s="436"/>
      <c r="T490" s="436"/>
      <c r="U490" s="436"/>
      <c r="V490" s="436"/>
      <c r="W490" s="436"/>
      <c r="X490" s="436"/>
      <c r="Y490" s="436"/>
      <c r="Z490" s="64"/>
      <c r="AA490" s="64"/>
    </row>
    <row r="491" spans="1:54" ht="16.5" hidden="1" customHeight="1" x14ac:dyDescent="0.25">
      <c r="A491" s="61" t="s">
        <v>655</v>
      </c>
      <c r="B491" s="61" t="s">
        <v>656</v>
      </c>
      <c r="C491" s="35">
        <v>4301060363</v>
      </c>
      <c r="D491" s="437">
        <v>4680115885035</v>
      </c>
      <c r="E491" s="437"/>
      <c r="F491" s="60">
        <v>1</v>
      </c>
      <c r="G491" s="36">
        <v>4</v>
      </c>
      <c r="H491" s="60">
        <v>4</v>
      </c>
      <c r="I491" s="60">
        <v>4.4160000000000004</v>
      </c>
      <c r="J491" s="36">
        <v>104</v>
      </c>
      <c r="K491" s="36" t="s">
        <v>119</v>
      </c>
      <c r="L491" s="37" t="s">
        <v>82</v>
      </c>
      <c r="M491" s="37"/>
      <c r="N491" s="36">
        <v>35</v>
      </c>
      <c r="O491" s="71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439"/>
      <c r="Q491" s="439"/>
      <c r="R491" s="439"/>
      <c r="S491" s="440"/>
      <c r="T491" s="38" t="s">
        <v>48</v>
      </c>
      <c r="U491" s="38" t="s">
        <v>48</v>
      </c>
      <c r="V491" s="39" t="s">
        <v>0</v>
      </c>
      <c r="W491" s="57">
        <v>0</v>
      </c>
      <c r="X491" s="54">
        <f>IFERROR(IF(W491="",0,CEILING((W491/$H491),1)*$H491),"")</f>
        <v>0</v>
      </c>
      <c r="Y491" s="40" t="str">
        <f>IFERROR(IF(X491=0,"",ROUNDUP(X491/H491,0)*0.01196),"")</f>
        <v/>
      </c>
      <c r="Z491" s="66" t="s">
        <v>48</v>
      </c>
      <c r="AA491" s="67" t="s">
        <v>48</v>
      </c>
      <c r="AE491" s="68"/>
      <c r="BB491" s="347" t="s">
        <v>67</v>
      </c>
    </row>
    <row r="492" spans="1:54" hidden="1" x14ac:dyDescent="0.2">
      <c r="A492" s="445"/>
      <c r="B492" s="445"/>
      <c r="C492" s="445"/>
      <c r="D492" s="445"/>
      <c r="E492" s="445"/>
      <c r="F492" s="445"/>
      <c r="G492" s="445"/>
      <c r="H492" s="445"/>
      <c r="I492" s="445"/>
      <c r="J492" s="445"/>
      <c r="K492" s="445"/>
      <c r="L492" s="445"/>
      <c r="M492" s="445"/>
      <c r="N492" s="446"/>
      <c r="O492" s="442" t="s">
        <v>43</v>
      </c>
      <c r="P492" s="443"/>
      <c r="Q492" s="443"/>
      <c r="R492" s="443"/>
      <c r="S492" s="443"/>
      <c r="T492" s="443"/>
      <c r="U492" s="444"/>
      <c r="V492" s="41" t="s">
        <v>42</v>
      </c>
      <c r="W492" s="42">
        <f>IFERROR(W491/H491,"0")</f>
        <v>0</v>
      </c>
      <c r="X492" s="42">
        <f>IFERROR(X491/H491,"0")</f>
        <v>0</v>
      </c>
      <c r="Y492" s="42">
        <f>IFERROR(IF(Y491="",0,Y491),"0")</f>
        <v>0</v>
      </c>
      <c r="Z492" s="65"/>
      <c r="AA492" s="65"/>
    </row>
    <row r="493" spans="1:54" hidden="1" x14ac:dyDescent="0.2">
      <c r="A493" s="445"/>
      <c r="B493" s="445"/>
      <c r="C493" s="445"/>
      <c r="D493" s="445"/>
      <c r="E493" s="445"/>
      <c r="F493" s="445"/>
      <c r="G493" s="445"/>
      <c r="H493" s="445"/>
      <c r="I493" s="445"/>
      <c r="J493" s="445"/>
      <c r="K493" s="445"/>
      <c r="L493" s="445"/>
      <c r="M493" s="445"/>
      <c r="N493" s="446"/>
      <c r="O493" s="442" t="s">
        <v>43</v>
      </c>
      <c r="P493" s="443"/>
      <c r="Q493" s="443"/>
      <c r="R493" s="443"/>
      <c r="S493" s="443"/>
      <c r="T493" s="443"/>
      <c r="U493" s="444"/>
      <c r="V493" s="41" t="s">
        <v>0</v>
      </c>
      <c r="W493" s="42">
        <f>IFERROR(SUM(W491:W491),"0")</f>
        <v>0</v>
      </c>
      <c r="X493" s="42">
        <f>IFERROR(SUM(X491:X491),"0")</f>
        <v>0</v>
      </c>
      <c r="Y493" s="41"/>
      <c r="Z493" s="65"/>
      <c r="AA493" s="65"/>
    </row>
    <row r="494" spans="1:54" ht="27.75" hidden="1" customHeight="1" x14ac:dyDescent="0.2">
      <c r="A494" s="434" t="s">
        <v>657</v>
      </c>
      <c r="B494" s="434"/>
      <c r="C494" s="434"/>
      <c r="D494" s="434"/>
      <c r="E494" s="434"/>
      <c r="F494" s="434"/>
      <c r="G494" s="434"/>
      <c r="H494" s="434"/>
      <c r="I494" s="434"/>
      <c r="J494" s="434"/>
      <c r="K494" s="434"/>
      <c r="L494" s="434"/>
      <c r="M494" s="434"/>
      <c r="N494" s="434"/>
      <c r="O494" s="434"/>
      <c r="P494" s="434"/>
      <c r="Q494" s="434"/>
      <c r="R494" s="434"/>
      <c r="S494" s="434"/>
      <c r="T494" s="434"/>
      <c r="U494" s="434"/>
      <c r="V494" s="434"/>
      <c r="W494" s="434"/>
      <c r="X494" s="434"/>
      <c r="Y494" s="434"/>
      <c r="Z494" s="53"/>
      <c r="AA494" s="53"/>
    </row>
    <row r="495" spans="1:54" ht="16.5" hidden="1" customHeight="1" x14ac:dyDescent="0.25">
      <c r="A495" s="435" t="s">
        <v>658</v>
      </c>
      <c r="B495" s="435"/>
      <c r="C495" s="435"/>
      <c r="D495" s="435"/>
      <c r="E495" s="435"/>
      <c r="F495" s="435"/>
      <c r="G495" s="435"/>
      <c r="H495" s="435"/>
      <c r="I495" s="435"/>
      <c r="J495" s="435"/>
      <c r="K495" s="435"/>
      <c r="L495" s="435"/>
      <c r="M495" s="435"/>
      <c r="N495" s="435"/>
      <c r="O495" s="435"/>
      <c r="P495" s="435"/>
      <c r="Q495" s="435"/>
      <c r="R495" s="435"/>
      <c r="S495" s="435"/>
      <c r="T495" s="435"/>
      <c r="U495" s="435"/>
      <c r="V495" s="435"/>
      <c r="W495" s="435"/>
      <c r="X495" s="435"/>
      <c r="Y495" s="435"/>
      <c r="Z495" s="63"/>
      <c r="AA495" s="63"/>
    </row>
    <row r="496" spans="1:54" ht="14.25" hidden="1" customHeight="1" x14ac:dyDescent="0.25">
      <c r="A496" s="436" t="s">
        <v>123</v>
      </c>
      <c r="B496" s="436"/>
      <c r="C496" s="436"/>
      <c r="D496" s="436"/>
      <c r="E496" s="436"/>
      <c r="F496" s="436"/>
      <c r="G496" s="436"/>
      <c r="H496" s="436"/>
      <c r="I496" s="436"/>
      <c r="J496" s="436"/>
      <c r="K496" s="436"/>
      <c r="L496" s="436"/>
      <c r="M496" s="436"/>
      <c r="N496" s="436"/>
      <c r="O496" s="436"/>
      <c r="P496" s="436"/>
      <c r="Q496" s="436"/>
      <c r="R496" s="436"/>
      <c r="S496" s="436"/>
      <c r="T496" s="436"/>
      <c r="U496" s="436"/>
      <c r="V496" s="436"/>
      <c r="W496" s="436"/>
      <c r="X496" s="436"/>
      <c r="Y496" s="436"/>
      <c r="Z496" s="64"/>
      <c r="AA496" s="64"/>
    </row>
    <row r="497" spans="1:54" ht="27" hidden="1" customHeight="1" x14ac:dyDescent="0.25">
      <c r="A497" s="61" t="s">
        <v>659</v>
      </c>
      <c r="B497" s="61" t="s">
        <v>660</v>
      </c>
      <c r="C497" s="35">
        <v>4301011763</v>
      </c>
      <c r="D497" s="437">
        <v>4640242181011</v>
      </c>
      <c r="E497" s="437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119</v>
      </c>
      <c r="L497" s="37" t="s">
        <v>138</v>
      </c>
      <c r="M497" s="37"/>
      <c r="N497" s="36">
        <v>55</v>
      </c>
      <c r="O497" s="715" t="s">
        <v>661</v>
      </c>
      <c r="P497" s="439"/>
      <c r="Q497" s="439"/>
      <c r="R497" s="439"/>
      <c r="S497" s="440"/>
      <c r="T497" s="38" t="s">
        <v>48</v>
      </c>
      <c r="U497" s="38" t="s">
        <v>48</v>
      </c>
      <c r="V497" s="39" t="s">
        <v>0</v>
      </c>
      <c r="W497" s="57">
        <v>0</v>
      </c>
      <c r="X497" s="54">
        <f t="shared" ref="X497:X503" si="24">IFERROR(IF(W497="",0,CEILING((W497/$H497),1)*$H497),"")</f>
        <v>0</v>
      </c>
      <c r="Y497" s="40" t="str">
        <f t="shared" ref="Y497:Y502" si="25">IFERROR(IF(X497=0,"",ROUNDUP(X497/H497,0)*0.02175),"")</f>
        <v/>
      </c>
      <c r="Z497" s="66" t="s">
        <v>48</v>
      </c>
      <c r="AA497" s="67" t="s">
        <v>48</v>
      </c>
      <c r="AE497" s="68"/>
      <c r="BB497" s="348" t="s">
        <v>67</v>
      </c>
    </row>
    <row r="498" spans="1:54" ht="27" hidden="1" customHeight="1" x14ac:dyDescent="0.25">
      <c r="A498" s="61" t="s">
        <v>662</v>
      </c>
      <c r="B498" s="61" t="s">
        <v>663</v>
      </c>
      <c r="C498" s="35">
        <v>4301011951</v>
      </c>
      <c r="D498" s="437">
        <v>4640242180045</v>
      </c>
      <c r="E498" s="437"/>
      <c r="F498" s="60">
        <v>1.35</v>
      </c>
      <c r="G498" s="36">
        <v>8</v>
      </c>
      <c r="H498" s="60">
        <v>10.8</v>
      </c>
      <c r="I498" s="60">
        <v>11.28</v>
      </c>
      <c r="J498" s="36">
        <v>56</v>
      </c>
      <c r="K498" s="36" t="s">
        <v>119</v>
      </c>
      <c r="L498" s="37" t="s">
        <v>118</v>
      </c>
      <c r="M498" s="37"/>
      <c r="N498" s="36">
        <v>55</v>
      </c>
      <c r="O498" s="716" t="s">
        <v>664</v>
      </c>
      <c r="P498" s="439"/>
      <c r="Q498" s="439"/>
      <c r="R498" s="439"/>
      <c r="S498" s="440"/>
      <c r="T498" s="38" t="s">
        <v>48</v>
      </c>
      <c r="U498" s="38" t="s">
        <v>48</v>
      </c>
      <c r="V498" s="39" t="s">
        <v>0</v>
      </c>
      <c r="W498" s="57">
        <v>0</v>
      </c>
      <c r="X498" s="54">
        <f t="shared" si="24"/>
        <v>0</v>
      </c>
      <c r="Y498" s="40" t="str">
        <f t="shared" si="25"/>
        <v/>
      </c>
      <c r="Z498" s="66" t="s">
        <v>48</v>
      </c>
      <c r="AA498" s="67" t="s">
        <v>48</v>
      </c>
      <c r="AE498" s="68"/>
      <c r="BB498" s="349" t="s">
        <v>67</v>
      </c>
    </row>
    <row r="499" spans="1:54" ht="27" hidden="1" customHeight="1" x14ac:dyDescent="0.25">
      <c r="A499" s="61" t="s">
        <v>665</v>
      </c>
      <c r="B499" s="61" t="s">
        <v>666</v>
      </c>
      <c r="C499" s="35">
        <v>4301011585</v>
      </c>
      <c r="D499" s="437">
        <v>4640242180441</v>
      </c>
      <c r="E499" s="437"/>
      <c r="F499" s="60">
        <v>1.5</v>
      </c>
      <c r="G499" s="36">
        <v>8</v>
      </c>
      <c r="H499" s="60">
        <v>12</v>
      </c>
      <c r="I499" s="60">
        <v>12.48</v>
      </c>
      <c r="J499" s="36">
        <v>56</v>
      </c>
      <c r="K499" s="36" t="s">
        <v>119</v>
      </c>
      <c r="L499" s="37" t="s">
        <v>118</v>
      </c>
      <c r="M499" s="37"/>
      <c r="N499" s="36">
        <v>50</v>
      </c>
      <c r="O499" s="717" t="s">
        <v>667</v>
      </c>
      <c r="P499" s="439"/>
      <c r="Q499" s="439"/>
      <c r="R499" s="439"/>
      <c r="S499" s="440"/>
      <c r="T499" s="38" t="s">
        <v>48</v>
      </c>
      <c r="U499" s="38" t="s">
        <v>48</v>
      </c>
      <c r="V499" s="39" t="s">
        <v>0</v>
      </c>
      <c r="W499" s="57">
        <v>0</v>
      </c>
      <c r="X499" s="54">
        <f t="shared" si="24"/>
        <v>0</v>
      </c>
      <c r="Y499" s="40" t="str">
        <f t="shared" si="25"/>
        <v/>
      </c>
      <c r="Z499" s="66" t="s">
        <v>48</v>
      </c>
      <c r="AA499" s="67" t="s">
        <v>48</v>
      </c>
      <c r="AE499" s="68"/>
      <c r="BB499" s="350" t="s">
        <v>67</v>
      </c>
    </row>
    <row r="500" spans="1:54" ht="27" hidden="1" customHeight="1" x14ac:dyDescent="0.25">
      <c r="A500" s="61" t="s">
        <v>668</v>
      </c>
      <c r="B500" s="61" t="s">
        <v>669</v>
      </c>
      <c r="C500" s="35">
        <v>4301011950</v>
      </c>
      <c r="D500" s="437">
        <v>4640242180601</v>
      </c>
      <c r="E500" s="437"/>
      <c r="F500" s="60">
        <v>1.35</v>
      </c>
      <c r="G500" s="36">
        <v>8</v>
      </c>
      <c r="H500" s="60">
        <v>10.8</v>
      </c>
      <c r="I500" s="60">
        <v>11.28</v>
      </c>
      <c r="J500" s="36">
        <v>56</v>
      </c>
      <c r="K500" s="36" t="s">
        <v>119</v>
      </c>
      <c r="L500" s="37" t="s">
        <v>118</v>
      </c>
      <c r="M500" s="37"/>
      <c r="N500" s="36">
        <v>55</v>
      </c>
      <c r="O500" s="718" t="s">
        <v>670</v>
      </c>
      <c r="P500" s="439"/>
      <c r="Q500" s="439"/>
      <c r="R500" s="439"/>
      <c r="S500" s="440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si="24"/>
        <v>0</v>
      </c>
      <c r="Y500" s="40" t="str">
        <f t="shared" si="25"/>
        <v/>
      </c>
      <c r="Z500" s="66" t="s">
        <v>48</v>
      </c>
      <c r="AA500" s="67" t="s">
        <v>48</v>
      </c>
      <c r="AE500" s="68"/>
      <c r="BB500" s="351" t="s">
        <v>67</v>
      </c>
    </row>
    <row r="501" spans="1:54" ht="27" hidden="1" customHeight="1" x14ac:dyDescent="0.25">
      <c r="A501" s="61" t="s">
        <v>671</v>
      </c>
      <c r="B501" s="61" t="s">
        <v>672</v>
      </c>
      <c r="C501" s="35">
        <v>4301011584</v>
      </c>
      <c r="D501" s="437">
        <v>4640242180564</v>
      </c>
      <c r="E501" s="437"/>
      <c r="F501" s="60">
        <v>1.5</v>
      </c>
      <c r="G501" s="36">
        <v>8</v>
      </c>
      <c r="H501" s="60">
        <v>12</v>
      </c>
      <c r="I501" s="60">
        <v>12.48</v>
      </c>
      <c r="J501" s="36">
        <v>56</v>
      </c>
      <c r="K501" s="36" t="s">
        <v>119</v>
      </c>
      <c r="L501" s="37" t="s">
        <v>118</v>
      </c>
      <c r="M501" s="37"/>
      <c r="N501" s="36">
        <v>50</v>
      </c>
      <c r="O501" s="719" t="s">
        <v>673</v>
      </c>
      <c r="P501" s="439"/>
      <c r="Q501" s="439"/>
      <c r="R501" s="439"/>
      <c r="S501" s="440"/>
      <c r="T501" s="38" t="s">
        <v>48</v>
      </c>
      <c r="U501" s="38" t="s">
        <v>48</v>
      </c>
      <c r="V501" s="39" t="s">
        <v>0</v>
      </c>
      <c r="W501" s="57">
        <v>0</v>
      </c>
      <c r="X501" s="54">
        <f t="shared" si="24"/>
        <v>0</v>
      </c>
      <c r="Y501" s="40" t="str">
        <f t="shared" si="25"/>
        <v/>
      </c>
      <c r="Z501" s="66" t="s">
        <v>48</v>
      </c>
      <c r="AA501" s="67" t="s">
        <v>48</v>
      </c>
      <c r="AE501" s="68"/>
      <c r="BB501" s="352" t="s">
        <v>67</v>
      </c>
    </row>
    <row r="502" spans="1:54" ht="27" hidden="1" customHeight="1" x14ac:dyDescent="0.25">
      <c r="A502" s="61" t="s">
        <v>674</v>
      </c>
      <c r="B502" s="61" t="s">
        <v>675</v>
      </c>
      <c r="C502" s="35">
        <v>4301011762</v>
      </c>
      <c r="D502" s="437">
        <v>4640242180922</v>
      </c>
      <c r="E502" s="437"/>
      <c r="F502" s="60">
        <v>1.35</v>
      </c>
      <c r="G502" s="36">
        <v>8</v>
      </c>
      <c r="H502" s="60">
        <v>10.8</v>
      </c>
      <c r="I502" s="60">
        <v>11.28</v>
      </c>
      <c r="J502" s="36">
        <v>56</v>
      </c>
      <c r="K502" s="36" t="s">
        <v>119</v>
      </c>
      <c r="L502" s="37" t="s">
        <v>118</v>
      </c>
      <c r="M502" s="37"/>
      <c r="N502" s="36">
        <v>55</v>
      </c>
      <c r="O502" s="720" t="s">
        <v>676</v>
      </c>
      <c r="P502" s="439"/>
      <c r="Q502" s="439"/>
      <c r="R502" s="439"/>
      <c r="S502" s="440"/>
      <c r="T502" s="38" t="s">
        <v>48</v>
      </c>
      <c r="U502" s="38" t="s">
        <v>48</v>
      </c>
      <c r="V502" s="39" t="s">
        <v>0</v>
      </c>
      <c r="W502" s="57">
        <v>0</v>
      </c>
      <c r="X502" s="54">
        <f t="shared" si="24"/>
        <v>0</v>
      </c>
      <c r="Y502" s="40" t="str">
        <f t="shared" si="25"/>
        <v/>
      </c>
      <c r="Z502" s="66" t="s">
        <v>48</v>
      </c>
      <c r="AA502" s="67" t="s">
        <v>48</v>
      </c>
      <c r="AE502" s="68"/>
      <c r="BB502" s="353" t="s">
        <v>67</v>
      </c>
    </row>
    <row r="503" spans="1:54" ht="27" hidden="1" customHeight="1" x14ac:dyDescent="0.25">
      <c r="A503" s="61" t="s">
        <v>677</v>
      </c>
      <c r="B503" s="61" t="s">
        <v>678</v>
      </c>
      <c r="C503" s="35">
        <v>4301011551</v>
      </c>
      <c r="D503" s="437">
        <v>4640242180038</v>
      </c>
      <c r="E503" s="437"/>
      <c r="F503" s="60">
        <v>0.4</v>
      </c>
      <c r="G503" s="36">
        <v>10</v>
      </c>
      <c r="H503" s="60">
        <v>4</v>
      </c>
      <c r="I503" s="60">
        <v>4.24</v>
      </c>
      <c r="J503" s="36">
        <v>120</v>
      </c>
      <c r="K503" s="36" t="s">
        <v>86</v>
      </c>
      <c r="L503" s="37" t="s">
        <v>118</v>
      </c>
      <c r="M503" s="37"/>
      <c r="N503" s="36">
        <v>50</v>
      </c>
      <c r="O503" s="721" t="s">
        <v>679</v>
      </c>
      <c r="P503" s="439"/>
      <c r="Q503" s="439"/>
      <c r="R503" s="439"/>
      <c r="S503" s="440"/>
      <c r="T503" s="38" t="s">
        <v>48</v>
      </c>
      <c r="U503" s="38" t="s">
        <v>48</v>
      </c>
      <c r="V503" s="39" t="s">
        <v>0</v>
      </c>
      <c r="W503" s="57">
        <v>0</v>
      </c>
      <c r="X503" s="54">
        <f t="shared" si="24"/>
        <v>0</v>
      </c>
      <c r="Y503" s="40" t="str">
        <f>IFERROR(IF(X503=0,"",ROUNDUP(X503/H503,0)*0.00937),"")</f>
        <v/>
      </c>
      <c r="Z503" s="66" t="s">
        <v>48</v>
      </c>
      <c r="AA503" s="67" t="s">
        <v>48</v>
      </c>
      <c r="AE503" s="68"/>
      <c r="BB503" s="354" t="s">
        <v>67</v>
      </c>
    </row>
    <row r="504" spans="1:54" hidden="1" x14ac:dyDescent="0.2">
      <c r="A504" s="445"/>
      <c r="B504" s="445"/>
      <c r="C504" s="445"/>
      <c r="D504" s="445"/>
      <c r="E504" s="445"/>
      <c r="F504" s="445"/>
      <c r="G504" s="445"/>
      <c r="H504" s="445"/>
      <c r="I504" s="445"/>
      <c r="J504" s="445"/>
      <c r="K504" s="445"/>
      <c r="L504" s="445"/>
      <c r="M504" s="445"/>
      <c r="N504" s="446"/>
      <c r="O504" s="442" t="s">
        <v>43</v>
      </c>
      <c r="P504" s="443"/>
      <c r="Q504" s="443"/>
      <c r="R504" s="443"/>
      <c r="S504" s="443"/>
      <c r="T504" s="443"/>
      <c r="U504" s="444"/>
      <c r="V504" s="41" t="s">
        <v>42</v>
      </c>
      <c r="W504" s="42">
        <f>IFERROR(W497/H497,"0")+IFERROR(W498/H498,"0")+IFERROR(W499/H499,"0")+IFERROR(W500/H500,"0")+IFERROR(W501/H501,"0")+IFERROR(W502/H502,"0")+IFERROR(W503/H503,"0")</f>
        <v>0</v>
      </c>
      <c r="X504" s="42">
        <f>IFERROR(X497/H497,"0")+IFERROR(X498/H498,"0")+IFERROR(X499/H499,"0")+IFERROR(X500/H500,"0")+IFERROR(X501/H501,"0")+IFERROR(X502/H502,"0")+IFERROR(X503/H503,"0")</f>
        <v>0</v>
      </c>
      <c r="Y504" s="4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65"/>
      <c r="AA504" s="65"/>
    </row>
    <row r="505" spans="1:54" hidden="1" x14ac:dyDescent="0.2">
      <c r="A505" s="445"/>
      <c r="B505" s="445"/>
      <c r="C505" s="445"/>
      <c r="D505" s="445"/>
      <c r="E505" s="445"/>
      <c r="F505" s="445"/>
      <c r="G505" s="445"/>
      <c r="H505" s="445"/>
      <c r="I505" s="445"/>
      <c r="J505" s="445"/>
      <c r="K505" s="445"/>
      <c r="L505" s="445"/>
      <c r="M505" s="445"/>
      <c r="N505" s="446"/>
      <c r="O505" s="442" t="s">
        <v>43</v>
      </c>
      <c r="P505" s="443"/>
      <c r="Q505" s="443"/>
      <c r="R505" s="443"/>
      <c r="S505" s="443"/>
      <c r="T505" s="443"/>
      <c r="U505" s="444"/>
      <c r="V505" s="41" t="s">
        <v>0</v>
      </c>
      <c r="W505" s="42">
        <f>IFERROR(SUM(W497:W503),"0")</f>
        <v>0</v>
      </c>
      <c r="X505" s="42">
        <f>IFERROR(SUM(X497:X503),"0")</f>
        <v>0</v>
      </c>
      <c r="Y505" s="41"/>
      <c r="Z505" s="65"/>
      <c r="AA505" s="65"/>
    </row>
    <row r="506" spans="1:54" ht="14.25" hidden="1" customHeight="1" x14ac:dyDescent="0.25">
      <c r="A506" s="436" t="s">
        <v>115</v>
      </c>
      <c r="B506" s="436"/>
      <c r="C506" s="436"/>
      <c r="D506" s="436"/>
      <c r="E506" s="436"/>
      <c r="F506" s="436"/>
      <c r="G506" s="436"/>
      <c r="H506" s="436"/>
      <c r="I506" s="436"/>
      <c r="J506" s="436"/>
      <c r="K506" s="436"/>
      <c r="L506" s="436"/>
      <c r="M506" s="436"/>
      <c r="N506" s="436"/>
      <c r="O506" s="436"/>
      <c r="P506" s="436"/>
      <c r="Q506" s="436"/>
      <c r="R506" s="436"/>
      <c r="S506" s="436"/>
      <c r="T506" s="436"/>
      <c r="U506" s="436"/>
      <c r="V506" s="436"/>
      <c r="W506" s="436"/>
      <c r="X506" s="436"/>
      <c r="Y506" s="436"/>
      <c r="Z506" s="64"/>
      <c r="AA506" s="64"/>
    </row>
    <row r="507" spans="1:54" ht="27" hidden="1" customHeight="1" x14ac:dyDescent="0.25">
      <c r="A507" s="61" t="s">
        <v>680</v>
      </c>
      <c r="B507" s="61" t="s">
        <v>681</v>
      </c>
      <c r="C507" s="35">
        <v>4301020260</v>
      </c>
      <c r="D507" s="437">
        <v>4640242180526</v>
      </c>
      <c r="E507" s="437"/>
      <c r="F507" s="60">
        <v>1.8</v>
      </c>
      <c r="G507" s="36">
        <v>6</v>
      </c>
      <c r="H507" s="60">
        <v>10.8</v>
      </c>
      <c r="I507" s="60">
        <v>11.28</v>
      </c>
      <c r="J507" s="36">
        <v>56</v>
      </c>
      <c r="K507" s="36" t="s">
        <v>119</v>
      </c>
      <c r="L507" s="37" t="s">
        <v>118</v>
      </c>
      <c r="M507" s="37"/>
      <c r="N507" s="36">
        <v>50</v>
      </c>
      <c r="O507" s="722" t="s">
        <v>682</v>
      </c>
      <c r="P507" s="439"/>
      <c r="Q507" s="439"/>
      <c r="R507" s="439"/>
      <c r="S507" s="440"/>
      <c r="T507" s="38" t="s">
        <v>48</v>
      </c>
      <c r="U507" s="38" t="s">
        <v>48</v>
      </c>
      <c r="V507" s="39" t="s">
        <v>0</v>
      </c>
      <c r="W507" s="57">
        <v>0</v>
      </c>
      <c r="X507" s="54">
        <f>IFERROR(IF(W507="",0,CEILING((W507/$H507),1)*$H507),"")</f>
        <v>0</v>
      </c>
      <c r="Y507" s="40" t="str">
        <f>IFERROR(IF(X507=0,"",ROUNDUP(X507/H507,0)*0.02175),"")</f>
        <v/>
      </c>
      <c r="Z507" s="66" t="s">
        <v>48</v>
      </c>
      <c r="AA507" s="67" t="s">
        <v>48</v>
      </c>
      <c r="AE507" s="68"/>
      <c r="BB507" s="355" t="s">
        <v>67</v>
      </c>
    </row>
    <row r="508" spans="1:54" ht="16.5" hidden="1" customHeight="1" x14ac:dyDescent="0.25">
      <c r="A508" s="61" t="s">
        <v>683</v>
      </c>
      <c r="B508" s="61" t="s">
        <v>684</v>
      </c>
      <c r="C508" s="35">
        <v>4301020269</v>
      </c>
      <c r="D508" s="437">
        <v>4640242180519</v>
      </c>
      <c r="E508" s="437"/>
      <c r="F508" s="60">
        <v>1.35</v>
      </c>
      <c r="G508" s="36">
        <v>8</v>
      </c>
      <c r="H508" s="60">
        <v>10.8</v>
      </c>
      <c r="I508" s="60">
        <v>11.28</v>
      </c>
      <c r="J508" s="36">
        <v>56</v>
      </c>
      <c r="K508" s="36" t="s">
        <v>119</v>
      </c>
      <c r="L508" s="37" t="s">
        <v>138</v>
      </c>
      <c r="M508" s="37"/>
      <c r="N508" s="36">
        <v>50</v>
      </c>
      <c r="O508" s="723" t="s">
        <v>685</v>
      </c>
      <c r="P508" s="439"/>
      <c r="Q508" s="439"/>
      <c r="R508" s="439"/>
      <c r="S508" s="440"/>
      <c r="T508" s="38" t="s">
        <v>48</v>
      </c>
      <c r="U508" s="38" t="s">
        <v>48</v>
      </c>
      <c r="V508" s="39" t="s">
        <v>0</v>
      </c>
      <c r="W508" s="57">
        <v>0</v>
      </c>
      <c r="X508" s="54">
        <f>IFERROR(IF(W508="",0,CEILING((W508/$H508),1)*$H508),"")</f>
        <v>0</v>
      </c>
      <c r="Y508" s="40" t="str">
        <f>IFERROR(IF(X508=0,"",ROUNDUP(X508/H508,0)*0.02175),"")</f>
        <v/>
      </c>
      <c r="Z508" s="66" t="s">
        <v>48</v>
      </c>
      <c r="AA508" s="67" t="s">
        <v>48</v>
      </c>
      <c r="AE508" s="68"/>
      <c r="BB508" s="356" t="s">
        <v>67</v>
      </c>
    </row>
    <row r="509" spans="1:54" ht="27" hidden="1" customHeight="1" x14ac:dyDescent="0.25">
      <c r="A509" s="61" t="s">
        <v>686</v>
      </c>
      <c r="B509" s="61" t="s">
        <v>687</v>
      </c>
      <c r="C509" s="35">
        <v>4301020309</v>
      </c>
      <c r="D509" s="437">
        <v>4640242180090</v>
      </c>
      <c r="E509" s="437"/>
      <c r="F509" s="60">
        <v>1.35</v>
      </c>
      <c r="G509" s="36">
        <v>8</v>
      </c>
      <c r="H509" s="60">
        <v>10.8</v>
      </c>
      <c r="I509" s="60">
        <v>11.28</v>
      </c>
      <c r="J509" s="36">
        <v>56</v>
      </c>
      <c r="K509" s="36" t="s">
        <v>119</v>
      </c>
      <c r="L509" s="37" t="s">
        <v>118</v>
      </c>
      <c r="M509" s="37"/>
      <c r="N509" s="36">
        <v>50</v>
      </c>
      <c r="O509" s="724" t="s">
        <v>688</v>
      </c>
      <c r="P509" s="439"/>
      <c r="Q509" s="439"/>
      <c r="R509" s="439"/>
      <c r="S509" s="440"/>
      <c r="T509" s="38" t="s">
        <v>48</v>
      </c>
      <c r="U509" s="38" t="s">
        <v>48</v>
      </c>
      <c r="V509" s="39" t="s">
        <v>0</v>
      </c>
      <c r="W509" s="57">
        <v>0</v>
      </c>
      <c r="X509" s="54">
        <f>IFERROR(IF(W509="",0,CEILING((W509/$H509),1)*$H509),"")</f>
        <v>0</v>
      </c>
      <c r="Y509" s="40" t="str">
        <f>IFERROR(IF(X509=0,"",ROUNDUP(X509/H509,0)*0.02175),"")</f>
        <v/>
      </c>
      <c r="Z509" s="66" t="s">
        <v>48</v>
      </c>
      <c r="AA509" s="67" t="s">
        <v>48</v>
      </c>
      <c r="AE509" s="68"/>
      <c r="BB509" s="357" t="s">
        <v>67</v>
      </c>
    </row>
    <row r="510" spans="1:54" ht="27" hidden="1" customHeight="1" x14ac:dyDescent="0.25">
      <c r="A510" s="61" t="s">
        <v>689</v>
      </c>
      <c r="B510" s="61" t="s">
        <v>690</v>
      </c>
      <c r="C510" s="35">
        <v>4301020314</v>
      </c>
      <c r="D510" s="437">
        <v>4640242180090</v>
      </c>
      <c r="E510" s="437"/>
      <c r="F510" s="60">
        <v>1.35</v>
      </c>
      <c r="G510" s="36">
        <v>8</v>
      </c>
      <c r="H510" s="60">
        <v>10.8</v>
      </c>
      <c r="I510" s="60">
        <v>11.28</v>
      </c>
      <c r="J510" s="36">
        <v>56</v>
      </c>
      <c r="K510" s="36" t="s">
        <v>119</v>
      </c>
      <c r="L510" s="37" t="s">
        <v>118</v>
      </c>
      <c r="M510" s="37"/>
      <c r="N510" s="36">
        <v>50</v>
      </c>
      <c r="O510" s="725" t="s">
        <v>691</v>
      </c>
      <c r="P510" s="439"/>
      <c r="Q510" s="439"/>
      <c r="R510" s="439"/>
      <c r="S510" s="440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IFERROR(IF(X510=0,"",ROUNDUP(X510/H510,0)*0.02175),"")</f>
        <v/>
      </c>
      <c r="Z510" s="66" t="s">
        <v>48</v>
      </c>
      <c r="AA510" s="67" t="s">
        <v>48</v>
      </c>
      <c r="AE510" s="68"/>
      <c r="BB510" s="358" t="s">
        <v>67</v>
      </c>
    </row>
    <row r="511" spans="1:54" hidden="1" x14ac:dyDescent="0.2">
      <c r="A511" s="445"/>
      <c r="B511" s="445"/>
      <c r="C511" s="445"/>
      <c r="D511" s="445"/>
      <c r="E511" s="445"/>
      <c r="F511" s="445"/>
      <c r="G511" s="445"/>
      <c r="H511" s="445"/>
      <c r="I511" s="445"/>
      <c r="J511" s="445"/>
      <c r="K511" s="445"/>
      <c r="L511" s="445"/>
      <c r="M511" s="445"/>
      <c r="N511" s="446"/>
      <c r="O511" s="442" t="s">
        <v>43</v>
      </c>
      <c r="P511" s="443"/>
      <c r="Q511" s="443"/>
      <c r="R511" s="443"/>
      <c r="S511" s="443"/>
      <c r="T511" s="443"/>
      <c r="U511" s="444"/>
      <c r="V511" s="41" t="s">
        <v>42</v>
      </c>
      <c r="W511" s="42">
        <f>IFERROR(W507/H507,"0")+IFERROR(W508/H508,"0")+IFERROR(W509/H509,"0")+IFERROR(W510/H510,"0")</f>
        <v>0</v>
      </c>
      <c r="X511" s="42">
        <f>IFERROR(X507/H507,"0")+IFERROR(X508/H508,"0")+IFERROR(X509/H509,"0")+IFERROR(X510/H510,"0")</f>
        <v>0</v>
      </c>
      <c r="Y511" s="42">
        <f>IFERROR(IF(Y507="",0,Y507),"0")+IFERROR(IF(Y508="",0,Y508),"0")+IFERROR(IF(Y509="",0,Y509),"0")+IFERROR(IF(Y510="",0,Y510),"0")</f>
        <v>0</v>
      </c>
      <c r="Z511" s="65"/>
      <c r="AA511" s="65"/>
    </row>
    <row r="512" spans="1:54" hidden="1" x14ac:dyDescent="0.2">
      <c r="A512" s="445"/>
      <c r="B512" s="445"/>
      <c r="C512" s="445"/>
      <c r="D512" s="445"/>
      <c r="E512" s="445"/>
      <c r="F512" s="445"/>
      <c r="G512" s="445"/>
      <c r="H512" s="445"/>
      <c r="I512" s="445"/>
      <c r="J512" s="445"/>
      <c r="K512" s="445"/>
      <c r="L512" s="445"/>
      <c r="M512" s="445"/>
      <c r="N512" s="446"/>
      <c r="O512" s="442" t="s">
        <v>43</v>
      </c>
      <c r="P512" s="443"/>
      <c r="Q512" s="443"/>
      <c r="R512" s="443"/>
      <c r="S512" s="443"/>
      <c r="T512" s="443"/>
      <c r="U512" s="444"/>
      <c r="V512" s="41" t="s">
        <v>0</v>
      </c>
      <c r="W512" s="42">
        <f>IFERROR(SUM(W507:W510),"0")</f>
        <v>0</v>
      </c>
      <c r="X512" s="42">
        <f>IFERROR(SUM(X507:X510),"0")</f>
        <v>0</v>
      </c>
      <c r="Y512" s="41"/>
      <c r="Z512" s="65"/>
      <c r="AA512" s="65"/>
    </row>
    <row r="513" spans="1:54" ht="14.25" hidden="1" customHeight="1" x14ac:dyDescent="0.25">
      <c r="A513" s="436" t="s">
        <v>77</v>
      </c>
      <c r="B513" s="436"/>
      <c r="C513" s="436"/>
      <c r="D513" s="436"/>
      <c r="E513" s="436"/>
      <c r="F513" s="436"/>
      <c r="G513" s="436"/>
      <c r="H513" s="436"/>
      <c r="I513" s="436"/>
      <c r="J513" s="436"/>
      <c r="K513" s="436"/>
      <c r="L513" s="436"/>
      <c r="M513" s="436"/>
      <c r="N513" s="436"/>
      <c r="O513" s="436"/>
      <c r="P513" s="436"/>
      <c r="Q513" s="436"/>
      <c r="R513" s="436"/>
      <c r="S513" s="436"/>
      <c r="T513" s="436"/>
      <c r="U513" s="436"/>
      <c r="V513" s="436"/>
      <c r="W513" s="436"/>
      <c r="X513" s="436"/>
      <c r="Y513" s="436"/>
      <c r="Z513" s="64"/>
      <c r="AA513" s="64"/>
    </row>
    <row r="514" spans="1:54" ht="27" hidden="1" customHeight="1" x14ac:dyDescent="0.25">
      <c r="A514" s="61" t="s">
        <v>692</v>
      </c>
      <c r="B514" s="61" t="s">
        <v>693</v>
      </c>
      <c r="C514" s="35">
        <v>4301031280</v>
      </c>
      <c r="D514" s="437">
        <v>4640242180816</v>
      </c>
      <c r="E514" s="437"/>
      <c r="F514" s="60">
        <v>0.7</v>
      </c>
      <c r="G514" s="36">
        <v>6</v>
      </c>
      <c r="H514" s="60">
        <v>4.2</v>
      </c>
      <c r="I514" s="60">
        <v>4.46</v>
      </c>
      <c r="J514" s="36">
        <v>156</v>
      </c>
      <c r="K514" s="36" t="s">
        <v>86</v>
      </c>
      <c r="L514" s="37" t="s">
        <v>82</v>
      </c>
      <c r="M514" s="37"/>
      <c r="N514" s="36">
        <v>40</v>
      </c>
      <c r="O514" s="726" t="s">
        <v>694</v>
      </c>
      <c r="P514" s="439"/>
      <c r="Q514" s="439"/>
      <c r="R514" s="439"/>
      <c r="S514" s="440"/>
      <c r="T514" s="38" t="s">
        <v>48</v>
      </c>
      <c r="U514" s="38" t="s">
        <v>48</v>
      </c>
      <c r="V514" s="39" t="s">
        <v>0</v>
      </c>
      <c r="W514" s="57">
        <v>0</v>
      </c>
      <c r="X514" s="54">
        <f t="shared" ref="X514:X519" si="26">IFERROR(IF(W514="",0,CEILING((W514/$H514),1)*$H514),"")</f>
        <v>0</v>
      </c>
      <c r="Y514" s="40" t="str">
        <f>IFERROR(IF(X514=0,"",ROUNDUP(X514/H514,0)*0.00753),"")</f>
        <v/>
      </c>
      <c r="Z514" s="66" t="s">
        <v>48</v>
      </c>
      <c r="AA514" s="67" t="s">
        <v>48</v>
      </c>
      <c r="AE514" s="68"/>
      <c r="BB514" s="359" t="s">
        <v>67</v>
      </c>
    </row>
    <row r="515" spans="1:54" ht="27" hidden="1" customHeight="1" x14ac:dyDescent="0.25">
      <c r="A515" s="61" t="s">
        <v>695</v>
      </c>
      <c r="B515" s="61" t="s">
        <v>696</v>
      </c>
      <c r="C515" s="35">
        <v>4301031194</v>
      </c>
      <c r="D515" s="437">
        <v>4680115880856</v>
      </c>
      <c r="E515" s="437"/>
      <c r="F515" s="60">
        <v>0.7</v>
      </c>
      <c r="G515" s="36">
        <v>6</v>
      </c>
      <c r="H515" s="60">
        <v>4.2</v>
      </c>
      <c r="I515" s="60">
        <v>4.46</v>
      </c>
      <c r="J515" s="36">
        <v>156</v>
      </c>
      <c r="K515" s="36" t="s">
        <v>86</v>
      </c>
      <c r="L515" s="37" t="s">
        <v>82</v>
      </c>
      <c r="M515" s="37"/>
      <c r="N515" s="36">
        <v>40</v>
      </c>
      <c r="O515" s="72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439"/>
      <c r="Q515" s="439"/>
      <c r="R515" s="439"/>
      <c r="S515" s="440"/>
      <c r="T515" s="38" t="s">
        <v>48</v>
      </c>
      <c r="U515" s="38" t="s">
        <v>48</v>
      </c>
      <c r="V515" s="39" t="s">
        <v>0</v>
      </c>
      <c r="W515" s="57">
        <v>0</v>
      </c>
      <c r="X515" s="54">
        <f t="shared" si="26"/>
        <v>0</v>
      </c>
      <c r="Y515" s="40" t="str">
        <f>IFERROR(IF(X515=0,"",ROUNDUP(X515/H515,0)*0.00753),"")</f>
        <v/>
      </c>
      <c r="Z515" s="66" t="s">
        <v>48</v>
      </c>
      <c r="AA515" s="67" t="s">
        <v>48</v>
      </c>
      <c r="AE515" s="68"/>
      <c r="BB515" s="360" t="s">
        <v>67</v>
      </c>
    </row>
    <row r="516" spans="1:54" ht="27" hidden="1" customHeight="1" x14ac:dyDescent="0.25">
      <c r="A516" s="61" t="s">
        <v>697</v>
      </c>
      <c r="B516" s="61" t="s">
        <v>698</v>
      </c>
      <c r="C516" s="35">
        <v>4301031244</v>
      </c>
      <c r="D516" s="437">
        <v>4640242180595</v>
      </c>
      <c r="E516" s="437"/>
      <c r="F516" s="60">
        <v>0.7</v>
      </c>
      <c r="G516" s="36">
        <v>6</v>
      </c>
      <c r="H516" s="60">
        <v>4.2</v>
      </c>
      <c r="I516" s="60">
        <v>4.46</v>
      </c>
      <c r="J516" s="36">
        <v>156</v>
      </c>
      <c r="K516" s="36" t="s">
        <v>86</v>
      </c>
      <c r="L516" s="37" t="s">
        <v>82</v>
      </c>
      <c r="M516" s="37"/>
      <c r="N516" s="36">
        <v>40</v>
      </c>
      <c r="O516" s="728" t="s">
        <v>699</v>
      </c>
      <c r="P516" s="439"/>
      <c r="Q516" s="439"/>
      <c r="R516" s="439"/>
      <c r="S516" s="440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si="26"/>
        <v>0</v>
      </c>
      <c r="Y516" s="40" t="str">
        <f>IFERROR(IF(X516=0,"",ROUNDUP(X516/H516,0)*0.00753),"")</f>
        <v/>
      </c>
      <c r="Z516" s="66" t="s">
        <v>48</v>
      </c>
      <c r="AA516" s="67" t="s">
        <v>48</v>
      </c>
      <c r="AE516" s="68"/>
      <c r="BB516" s="361" t="s">
        <v>67</v>
      </c>
    </row>
    <row r="517" spans="1:54" ht="27" hidden="1" customHeight="1" x14ac:dyDescent="0.25">
      <c r="A517" s="61" t="s">
        <v>700</v>
      </c>
      <c r="B517" s="61" t="s">
        <v>701</v>
      </c>
      <c r="C517" s="35">
        <v>4301031321</v>
      </c>
      <c r="D517" s="437">
        <v>4640242180076</v>
      </c>
      <c r="E517" s="437"/>
      <c r="F517" s="60">
        <v>0.7</v>
      </c>
      <c r="G517" s="36">
        <v>6</v>
      </c>
      <c r="H517" s="60">
        <v>4.2</v>
      </c>
      <c r="I517" s="60">
        <v>4.4000000000000004</v>
      </c>
      <c r="J517" s="36">
        <v>156</v>
      </c>
      <c r="K517" s="36" t="s">
        <v>86</v>
      </c>
      <c r="L517" s="37" t="s">
        <v>82</v>
      </c>
      <c r="M517" s="37"/>
      <c r="N517" s="36">
        <v>40</v>
      </c>
      <c r="O517" s="729" t="s">
        <v>702</v>
      </c>
      <c r="P517" s="439"/>
      <c r="Q517" s="439"/>
      <c r="R517" s="439"/>
      <c r="S517" s="440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26"/>
        <v>0</v>
      </c>
      <c r="Y517" s="40" t="str">
        <f>IFERROR(IF(X517=0,"",ROUNDUP(X517/H517,0)*0.00753),"")</f>
        <v/>
      </c>
      <c r="Z517" s="66" t="s">
        <v>48</v>
      </c>
      <c r="AA517" s="67" t="s">
        <v>48</v>
      </c>
      <c r="AE517" s="68"/>
      <c r="BB517" s="362" t="s">
        <v>67</v>
      </c>
    </row>
    <row r="518" spans="1:54" ht="27" hidden="1" customHeight="1" x14ac:dyDescent="0.25">
      <c r="A518" s="61" t="s">
        <v>703</v>
      </c>
      <c r="B518" s="61" t="s">
        <v>704</v>
      </c>
      <c r="C518" s="35">
        <v>4301031203</v>
      </c>
      <c r="D518" s="437">
        <v>4640242180908</v>
      </c>
      <c r="E518" s="437"/>
      <c r="F518" s="60">
        <v>0.28000000000000003</v>
      </c>
      <c r="G518" s="36">
        <v>6</v>
      </c>
      <c r="H518" s="60">
        <v>1.68</v>
      </c>
      <c r="I518" s="60">
        <v>1.81</v>
      </c>
      <c r="J518" s="36">
        <v>234</v>
      </c>
      <c r="K518" s="36" t="s">
        <v>83</v>
      </c>
      <c r="L518" s="37" t="s">
        <v>82</v>
      </c>
      <c r="M518" s="37"/>
      <c r="N518" s="36">
        <v>40</v>
      </c>
      <c r="O518" s="730" t="s">
        <v>705</v>
      </c>
      <c r="P518" s="439"/>
      <c r="Q518" s="439"/>
      <c r="R518" s="439"/>
      <c r="S518" s="440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26"/>
        <v>0</v>
      </c>
      <c r="Y518" s="40" t="str">
        <f>IFERROR(IF(X518=0,"",ROUNDUP(X518/H518,0)*0.00502),"")</f>
        <v/>
      </c>
      <c r="Z518" s="66" t="s">
        <v>48</v>
      </c>
      <c r="AA518" s="67" t="s">
        <v>48</v>
      </c>
      <c r="AE518" s="68"/>
      <c r="BB518" s="363" t="s">
        <v>67</v>
      </c>
    </row>
    <row r="519" spans="1:54" ht="27" hidden="1" customHeight="1" x14ac:dyDescent="0.25">
      <c r="A519" s="61" t="s">
        <v>706</v>
      </c>
      <c r="B519" s="61" t="s">
        <v>707</v>
      </c>
      <c r="C519" s="35">
        <v>4301031200</v>
      </c>
      <c r="D519" s="437">
        <v>4640242180489</v>
      </c>
      <c r="E519" s="437"/>
      <c r="F519" s="60">
        <v>0.28000000000000003</v>
      </c>
      <c r="G519" s="36">
        <v>6</v>
      </c>
      <c r="H519" s="60">
        <v>1.68</v>
      </c>
      <c r="I519" s="60">
        <v>1.84</v>
      </c>
      <c r="J519" s="36">
        <v>234</v>
      </c>
      <c r="K519" s="36" t="s">
        <v>83</v>
      </c>
      <c r="L519" s="37" t="s">
        <v>82</v>
      </c>
      <c r="M519" s="37"/>
      <c r="N519" s="36">
        <v>40</v>
      </c>
      <c r="O519" s="731" t="s">
        <v>708</v>
      </c>
      <c r="P519" s="439"/>
      <c r="Q519" s="439"/>
      <c r="R519" s="439"/>
      <c r="S519" s="440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26"/>
        <v>0</v>
      </c>
      <c r="Y519" s="40" t="str">
        <f>IFERROR(IF(X519=0,"",ROUNDUP(X519/H519,0)*0.00502),"")</f>
        <v/>
      </c>
      <c r="Z519" s="66" t="s">
        <v>48</v>
      </c>
      <c r="AA519" s="67" t="s">
        <v>48</v>
      </c>
      <c r="AE519" s="68"/>
      <c r="BB519" s="364" t="s">
        <v>67</v>
      </c>
    </row>
    <row r="520" spans="1:54" hidden="1" x14ac:dyDescent="0.2">
      <c r="A520" s="445"/>
      <c r="B520" s="445"/>
      <c r="C520" s="445"/>
      <c r="D520" s="445"/>
      <c r="E520" s="445"/>
      <c r="F520" s="445"/>
      <c r="G520" s="445"/>
      <c r="H520" s="445"/>
      <c r="I520" s="445"/>
      <c r="J520" s="445"/>
      <c r="K520" s="445"/>
      <c r="L520" s="445"/>
      <c r="M520" s="445"/>
      <c r="N520" s="446"/>
      <c r="O520" s="442" t="s">
        <v>43</v>
      </c>
      <c r="P520" s="443"/>
      <c r="Q520" s="443"/>
      <c r="R520" s="443"/>
      <c r="S520" s="443"/>
      <c r="T520" s="443"/>
      <c r="U520" s="444"/>
      <c r="V520" s="41" t="s">
        <v>42</v>
      </c>
      <c r="W520" s="42">
        <f>IFERROR(W514/H514,"0")+IFERROR(W515/H515,"0")+IFERROR(W516/H516,"0")+IFERROR(W517/H517,"0")+IFERROR(W518/H518,"0")+IFERROR(W519/H519,"0")</f>
        <v>0</v>
      </c>
      <c r="X520" s="42">
        <f>IFERROR(X514/H514,"0")+IFERROR(X515/H515,"0")+IFERROR(X516/H516,"0")+IFERROR(X517/H517,"0")+IFERROR(X518/H518,"0")+IFERROR(X519/H519,"0")</f>
        <v>0</v>
      </c>
      <c r="Y520" s="42">
        <f>IFERROR(IF(Y514="",0,Y514),"0")+IFERROR(IF(Y515="",0,Y515),"0")+IFERROR(IF(Y516="",0,Y516),"0")+IFERROR(IF(Y517="",0,Y517),"0")+IFERROR(IF(Y518="",0,Y518),"0")+IFERROR(IF(Y519="",0,Y519),"0")</f>
        <v>0</v>
      </c>
      <c r="Z520" s="65"/>
      <c r="AA520" s="65"/>
    </row>
    <row r="521" spans="1:54" hidden="1" x14ac:dyDescent="0.2">
      <c r="A521" s="445"/>
      <c r="B521" s="445"/>
      <c r="C521" s="445"/>
      <c r="D521" s="445"/>
      <c r="E521" s="445"/>
      <c r="F521" s="445"/>
      <c r="G521" s="445"/>
      <c r="H521" s="445"/>
      <c r="I521" s="445"/>
      <c r="J521" s="445"/>
      <c r="K521" s="445"/>
      <c r="L521" s="445"/>
      <c r="M521" s="445"/>
      <c r="N521" s="446"/>
      <c r="O521" s="442" t="s">
        <v>43</v>
      </c>
      <c r="P521" s="443"/>
      <c r="Q521" s="443"/>
      <c r="R521" s="443"/>
      <c r="S521" s="443"/>
      <c r="T521" s="443"/>
      <c r="U521" s="444"/>
      <c r="V521" s="41" t="s">
        <v>0</v>
      </c>
      <c r="W521" s="42">
        <f>IFERROR(SUM(W514:W519),"0")</f>
        <v>0</v>
      </c>
      <c r="X521" s="42">
        <f>IFERROR(SUM(X514:X519),"0")</f>
        <v>0</v>
      </c>
      <c r="Y521" s="41"/>
      <c r="Z521" s="65"/>
      <c r="AA521" s="65"/>
    </row>
    <row r="522" spans="1:54" ht="14.25" hidden="1" customHeight="1" x14ac:dyDescent="0.25">
      <c r="A522" s="436" t="s">
        <v>87</v>
      </c>
      <c r="B522" s="436"/>
      <c r="C522" s="436"/>
      <c r="D522" s="436"/>
      <c r="E522" s="436"/>
      <c r="F522" s="436"/>
      <c r="G522" s="436"/>
      <c r="H522" s="436"/>
      <c r="I522" s="436"/>
      <c r="J522" s="436"/>
      <c r="K522" s="436"/>
      <c r="L522" s="436"/>
      <c r="M522" s="436"/>
      <c r="N522" s="436"/>
      <c r="O522" s="436"/>
      <c r="P522" s="436"/>
      <c r="Q522" s="436"/>
      <c r="R522" s="436"/>
      <c r="S522" s="436"/>
      <c r="T522" s="436"/>
      <c r="U522" s="436"/>
      <c r="V522" s="436"/>
      <c r="W522" s="436"/>
      <c r="X522" s="436"/>
      <c r="Y522" s="436"/>
      <c r="Z522" s="64"/>
      <c r="AA522" s="64"/>
    </row>
    <row r="523" spans="1:54" ht="27" hidden="1" customHeight="1" x14ac:dyDescent="0.25">
      <c r="A523" s="61" t="s">
        <v>709</v>
      </c>
      <c r="B523" s="61" t="s">
        <v>710</v>
      </c>
      <c r="C523" s="35">
        <v>4301051310</v>
      </c>
      <c r="D523" s="437">
        <v>4680115880870</v>
      </c>
      <c r="E523" s="437"/>
      <c r="F523" s="60">
        <v>1.3</v>
      </c>
      <c r="G523" s="36">
        <v>6</v>
      </c>
      <c r="H523" s="60">
        <v>7.8</v>
      </c>
      <c r="I523" s="60">
        <v>8.3640000000000008</v>
      </c>
      <c r="J523" s="36">
        <v>56</v>
      </c>
      <c r="K523" s="36" t="s">
        <v>119</v>
      </c>
      <c r="L523" s="37" t="s">
        <v>138</v>
      </c>
      <c r="M523" s="37"/>
      <c r="N523" s="36">
        <v>40</v>
      </c>
      <c r="O523" s="732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439"/>
      <c r="Q523" s="439"/>
      <c r="R523" s="439"/>
      <c r="S523" s="440"/>
      <c r="T523" s="38" t="s">
        <v>48</v>
      </c>
      <c r="U523" s="38" t="s">
        <v>48</v>
      </c>
      <c r="V523" s="39" t="s">
        <v>0</v>
      </c>
      <c r="W523" s="57">
        <v>0</v>
      </c>
      <c r="X523" s="54">
        <f>IFERROR(IF(W523="",0,CEILING((W523/$H523),1)*$H523),"")</f>
        <v>0</v>
      </c>
      <c r="Y523" s="40" t="str">
        <f>IFERROR(IF(X523=0,"",ROUNDUP(X523/H523,0)*0.02175),"")</f>
        <v/>
      </c>
      <c r="Z523" s="66" t="s">
        <v>48</v>
      </c>
      <c r="AA523" s="67" t="s">
        <v>48</v>
      </c>
      <c r="AE523" s="68"/>
      <c r="BB523" s="365" t="s">
        <v>67</v>
      </c>
    </row>
    <row r="524" spans="1:54" ht="27" hidden="1" customHeight="1" x14ac:dyDescent="0.25">
      <c r="A524" s="61" t="s">
        <v>711</v>
      </c>
      <c r="B524" s="61" t="s">
        <v>712</v>
      </c>
      <c r="C524" s="35">
        <v>4301051780</v>
      </c>
      <c r="D524" s="437">
        <v>4640242180106</v>
      </c>
      <c r="E524" s="437"/>
      <c r="F524" s="60">
        <v>1.3</v>
      </c>
      <c r="G524" s="36">
        <v>6</v>
      </c>
      <c r="H524" s="60">
        <v>7.8</v>
      </c>
      <c r="I524" s="60">
        <v>8.2799999999999994</v>
      </c>
      <c r="J524" s="36">
        <v>56</v>
      </c>
      <c r="K524" s="36" t="s">
        <v>119</v>
      </c>
      <c r="L524" s="37" t="s">
        <v>82</v>
      </c>
      <c r="M524" s="37"/>
      <c r="N524" s="36">
        <v>45</v>
      </c>
      <c r="O524" s="733" t="s">
        <v>713</v>
      </c>
      <c r="P524" s="439"/>
      <c r="Q524" s="439"/>
      <c r="R524" s="439"/>
      <c r="S524" s="440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68"/>
      <c r="BB524" s="366" t="s">
        <v>67</v>
      </c>
    </row>
    <row r="525" spans="1:54" ht="27" hidden="1" customHeight="1" x14ac:dyDescent="0.25">
      <c r="A525" s="61" t="s">
        <v>714</v>
      </c>
      <c r="B525" s="61" t="s">
        <v>715</v>
      </c>
      <c r="C525" s="35">
        <v>4301051510</v>
      </c>
      <c r="D525" s="437">
        <v>4640242180540</v>
      </c>
      <c r="E525" s="437"/>
      <c r="F525" s="60">
        <v>1.3</v>
      </c>
      <c r="G525" s="36">
        <v>6</v>
      </c>
      <c r="H525" s="60">
        <v>7.8</v>
      </c>
      <c r="I525" s="60">
        <v>8.3640000000000008</v>
      </c>
      <c r="J525" s="36">
        <v>56</v>
      </c>
      <c r="K525" s="36" t="s">
        <v>119</v>
      </c>
      <c r="L525" s="37" t="s">
        <v>82</v>
      </c>
      <c r="M525" s="37"/>
      <c r="N525" s="36">
        <v>30</v>
      </c>
      <c r="O525" s="734" t="s">
        <v>716</v>
      </c>
      <c r="P525" s="439"/>
      <c r="Q525" s="439"/>
      <c r="R525" s="439"/>
      <c r="S525" s="440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68"/>
      <c r="BB525" s="367" t="s">
        <v>67</v>
      </c>
    </row>
    <row r="526" spans="1:54" ht="27" hidden="1" customHeight="1" x14ac:dyDescent="0.25">
      <c r="A526" s="61" t="s">
        <v>717</v>
      </c>
      <c r="B526" s="61" t="s">
        <v>718</v>
      </c>
      <c r="C526" s="35">
        <v>4301051390</v>
      </c>
      <c r="D526" s="437">
        <v>4640242181233</v>
      </c>
      <c r="E526" s="437"/>
      <c r="F526" s="60">
        <v>0.3</v>
      </c>
      <c r="G526" s="36">
        <v>6</v>
      </c>
      <c r="H526" s="60">
        <v>1.8</v>
      </c>
      <c r="I526" s="60">
        <v>1.984</v>
      </c>
      <c r="J526" s="36">
        <v>234</v>
      </c>
      <c r="K526" s="36" t="s">
        <v>83</v>
      </c>
      <c r="L526" s="37" t="s">
        <v>82</v>
      </c>
      <c r="M526" s="37"/>
      <c r="N526" s="36">
        <v>40</v>
      </c>
      <c r="O526" s="735" t="s">
        <v>719</v>
      </c>
      <c r="P526" s="439"/>
      <c r="Q526" s="439"/>
      <c r="R526" s="439"/>
      <c r="S526" s="440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IFERROR(IF(X526=0,"",ROUNDUP(X526/H526,0)*0.00502),"")</f>
        <v/>
      </c>
      <c r="Z526" s="66" t="s">
        <v>48</v>
      </c>
      <c r="AA526" s="67" t="s">
        <v>48</v>
      </c>
      <c r="AE526" s="68"/>
      <c r="BB526" s="368" t="s">
        <v>67</v>
      </c>
    </row>
    <row r="527" spans="1:54" ht="27" hidden="1" customHeight="1" x14ac:dyDescent="0.25">
      <c r="A527" s="61" t="s">
        <v>720</v>
      </c>
      <c r="B527" s="61" t="s">
        <v>721</v>
      </c>
      <c r="C527" s="35">
        <v>4301051448</v>
      </c>
      <c r="D527" s="437">
        <v>4640242181226</v>
      </c>
      <c r="E527" s="437"/>
      <c r="F527" s="60">
        <v>0.3</v>
      </c>
      <c r="G527" s="36">
        <v>6</v>
      </c>
      <c r="H527" s="60">
        <v>1.8</v>
      </c>
      <c r="I527" s="60">
        <v>1.972</v>
      </c>
      <c r="J527" s="36">
        <v>234</v>
      </c>
      <c r="K527" s="36" t="s">
        <v>83</v>
      </c>
      <c r="L527" s="37" t="s">
        <v>82</v>
      </c>
      <c r="M527" s="37"/>
      <c r="N527" s="36">
        <v>30</v>
      </c>
      <c r="O527" s="736" t="s">
        <v>722</v>
      </c>
      <c r="P527" s="439"/>
      <c r="Q527" s="439"/>
      <c r="R527" s="439"/>
      <c r="S527" s="440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IFERROR(IF(X527=0,"",ROUNDUP(X527/H527,0)*0.00502),"")</f>
        <v/>
      </c>
      <c r="Z527" s="66" t="s">
        <v>48</v>
      </c>
      <c r="AA527" s="67" t="s">
        <v>48</v>
      </c>
      <c r="AE527" s="68"/>
      <c r="BB527" s="369" t="s">
        <v>67</v>
      </c>
    </row>
    <row r="528" spans="1:54" hidden="1" x14ac:dyDescent="0.2">
      <c r="A528" s="445"/>
      <c r="B528" s="445"/>
      <c r="C528" s="445"/>
      <c r="D528" s="445"/>
      <c r="E528" s="445"/>
      <c r="F528" s="445"/>
      <c r="G528" s="445"/>
      <c r="H528" s="445"/>
      <c r="I528" s="445"/>
      <c r="J528" s="445"/>
      <c r="K528" s="445"/>
      <c r="L528" s="445"/>
      <c r="M528" s="445"/>
      <c r="N528" s="446"/>
      <c r="O528" s="442" t="s">
        <v>43</v>
      </c>
      <c r="P528" s="443"/>
      <c r="Q528" s="443"/>
      <c r="R528" s="443"/>
      <c r="S528" s="443"/>
      <c r="T528" s="443"/>
      <c r="U528" s="444"/>
      <c r="V528" s="41" t="s">
        <v>42</v>
      </c>
      <c r="W528" s="42">
        <f>IFERROR(W523/H523,"0")+IFERROR(W524/H524,"0")+IFERROR(W525/H525,"0")+IFERROR(W526/H526,"0")+IFERROR(W527/H527,"0")</f>
        <v>0</v>
      </c>
      <c r="X528" s="42">
        <f>IFERROR(X523/H523,"0")+IFERROR(X524/H524,"0")+IFERROR(X525/H525,"0")+IFERROR(X526/H526,"0")+IFERROR(X527/H527,"0")</f>
        <v>0</v>
      </c>
      <c r="Y528" s="42">
        <f>IFERROR(IF(Y523="",0,Y523),"0")+IFERROR(IF(Y524="",0,Y524),"0")+IFERROR(IF(Y525="",0,Y525),"0")+IFERROR(IF(Y526="",0,Y526),"0")+IFERROR(IF(Y527="",0,Y527),"0")</f>
        <v>0</v>
      </c>
      <c r="Z528" s="65"/>
      <c r="AA528" s="65"/>
    </row>
    <row r="529" spans="1:54" hidden="1" x14ac:dyDescent="0.2">
      <c r="A529" s="445"/>
      <c r="B529" s="445"/>
      <c r="C529" s="445"/>
      <c r="D529" s="445"/>
      <c r="E529" s="445"/>
      <c r="F529" s="445"/>
      <c r="G529" s="445"/>
      <c r="H529" s="445"/>
      <c r="I529" s="445"/>
      <c r="J529" s="445"/>
      <c r="K529" s="445"/>
      <c r="L529" s="445"/>
      <c r="M529" s="445"/>
      <c r="N529" s="446"/>
      <c r="O529" s="442" t="s">
        <v>43</v>
      </c>
      <c r="P529" s="443"/>
      <c r="Q529" s="443"/>
      <c r="R529" s="443"/>
      <c r="S529" s="443"/>
      <c r="T529" s="443"/>
      <c r="U529" s="444"/>
      <c r="V529" s="41" t="s">
        <v>0</v>
      </c>
      <c r="W529" s="42">
        <f>IFERROR(SUM(W523:W527),"0")</f>
        <v>0</v>
      </c>
      <c r="X529" s="42">
        <f>IFERROR(SUM(X523:X527),"0")</f>
        <v>0</v>
      </c>
      <c r="Y529" s="41"/>
      <c r="Z529" s="65"/>
      <c r="AA529" s="65"/>
    </row>
    <row r="530" spans="1:54" ht="14.25" hidden="1" customHeight="1" x14ac:dyDescent="0.25">
      <c r="A530" s="436" t="s">
        <v>223</v>
      </c>
      <c r="B530" s="436"/>
      <c r="C530" s="436"/>
      <c r="D530" s="436"/>
      <c r="E530" s="436"/>
      <c r="F530" s="436"/>
      <c r="G530" s="436"/>
      <c r="H530" s="436"/>
      <c r="I530" s="436"/>
      <c r="J530" s="436"/>
      <c r="K530" s="436"/>
      <c r="L530" s="436"/>
      <c r="M530" s="436"/>
      <c r="N530" s="436"/>
      <c r="O530" s="436"/>
      <c r="P530" s="436"/>
      <c r="Q530" s="436"/>
      <c r="R530" s="436"/>
      <c r="S530" s="436"/>
      <c r="T530" s="436"/>
      <c r="U530" s="436"/>
      <c r="V530" s="436"/>
      <c r="W530" s="436"/>
      <c r="X530" s="436"/>
      <c r="Y530" s="436"/>
      <c r="Z530" s="64"/>
      <c r="AA530" s="64"/>
    </row>
    <row r="531" spans="1:54" ht="27" hidden="1" customHeight="1" x14ac:dyDescent="0.25">
      <c r="A531" s="61" t="s">
        <v>723</v>
      </c>
      <c r="B531" s="61" t="s">
        <v>724</v>
      </c>
      <c r="C531" s="35">
        <v>4301060354</v>
      </c>
      <c r="D531" s="437">
        <v>4640242180120</v>
      </c>
      <c r="E531" s="437"/>
      <c r="F531" s="60">
        <v>1.3</v>
      </c>
      <c r="G531" s="36">
        <v>6</v>
      </c>
      <c r="H531" s="60">
        <v>7.8</v>
      </c>
      <c r="I531" s="60">
        <v>8.2799999999999994</v>
      </c>
      <c r="J531" s="36">
        <v>56</v>
      </c>
      <c r="K531" s="36" t="s">
        <v>119</v>
      </c>
      <c r="L531" s="37" t="s">
        <v>82</v>
      </c>
      <c r="M531" s="37"/>
      <c r="N531" s="36">
        <v>40</v>
      </c>
      <c r="O531" s="737" t="s">
        <v>725</v>
      </c>
      <c r="P531" s="439"/>
      <c r="Q531" s="439"/>
      <c r="R531" s="439"/>
      <c r="S531" s="440"/>
      <c r="T531" s="38" t="s">
        <v>48</v>
      </c>
      <c r="U531" s="38" t="s">
        <v>48</v>
      </c>
      <c r="V531" s="39" t="s">
        <v>0</v>
      </c>
      <c r="W531" s="57">
        <v>0</v>
      </c>
      <c r="X531" s="54">
        <f>IFERROR(IF(W531="",0,CEILING((W531/$H531),1)*$H531),"")</f>
        <v>0</v>
      </c>
      <c r="Y531" s="40" t="str">
        <f>IFERROR(IF(X531=0,"",ROUNDUP(X531/H531,0)*0.02175),"")</f>
        <v/>
      </c>
      <c r="Z531" s="66" t="s">
        <v>48</v>
      </c>
      <c r="AA531" s="67" t="s">
        <v>48</v>
      </c>
      <c r="AE531" s="68"/>
      <c r="BB531" s="370" t="s">
        <v>67</v>
      </c>
    </row>
    <row r="532" spans="1:54" ht="27" hidden="1" customHeight="1" x14ac:dyDescent="0.25">
      <c r="A532" s="61" t="s">
        <v>723</v>
      </c>
      <c r="B532" s="61" t="s">
        <v>726</v>
      </c>
      <c r="C532" s="35">
        <v>4301060408</v>
      </c>
      <c r="D532" s="437">
        <v>4640242180120</v>
      </c>
      <c r="E532" s="437"/>
      <c r="F532" s="60">
        <v>1.3</v>
      </c>
      <c r="G532" s="36">
        <v>6</v>
      </c>
      <c r="H532" s="60">
        <v>7.8</v>
      </c>
      <c r="I532" s="60">
        <v>8.2799999999999994</v>
      </c>
      <c r="J532" s="36">
        <v>56</v>
      </c>
      <c r="K532" s="36" t="s">
        <v>119</v>
      </c>
      <c r="L532" s="37" t="s">
        <v>82</v>
      </c>
      <c r="M532" s="37"/>
      <c r="N532" s="36">
        <v>40</v>
      </c>
      <c r="O532" s="738" t="s">
        <v>727</v>
      </c>
      <c r="P532" s="439"/>
      <c r="Q532" s="439"/>
      <c r="R532" s="439"/>
      <c r="S532" s="440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IFERROR(IF(X532=0,"",ROUNDUP(X532/H532,0)*0.02175),"")</f>
        <v/>
      </c>
      <c r="Z532" s="66" t="s">
        <v>48</v>
      </c>
      <c r="AA532" s="67" t="s">
        <v>48</v>
      </c>
      <c r="AE532" s="68"/>
      <c r="BB532" s="371" t="s">
        <v>67</v>
      </c>
    </row>
    <row r="533" spans="1:54" ht="27" hidden="1" customHeight="1" x14ac:dyDescent="0.25">
      <c r="A533" s="61" t="s">
        <v>728</v>
      </c>
      <c r="B533" s="61" t="s">
        <v>729</v>
      </c>
      <c r="C533" s="35">
        <v>4301060355</v>
      </c>
      <c r="D533" s="437">
        <v>4640242180137</v>
      </c>
      <c r="E533" s="437"/>
      <c r="F533" s="60">
        <v>1.3</v>
      </c>
      <c r="G533" s="36">
        <v>6</v>
      </c>
      <c r="H533" s="60">
        <v>7.8</v>
      </c>
      <c r="I533" s="60">
        <v>8.2799999999999994</v>
      </c>
      <c r="J533" s="36">
        <v>56</v>
      </c>
      <c r="K533" s="36" t="s">
        <v>119</v>
      </c>
      <c r="L533" s="37" t="s">
        <v>82</v>
      </c>
      <c r="M533" s="37"/>
      <c r="N533" s="36">
        <v>40</v>
      </c>
      <c r="O533" s="740" t="s">
        <v>730</v>
      </c>
      <c r="P533" s="439"/>
      <c r="Q533" s="439"/>
      <c r="R533" s="439"/>
      <c r="S533" s="440"/>
      <c r="T533" s="38" t="s">
        <v>48</v>
      </c>
      <c r="U533" s="38" t="s">
        <v>48</v>
      </c>
      <c r="V533" s="39" t="s">
        <v>0</v>
      </c>
      <c r="W533" s="57">
        <v>0</v>
      </c>
      <c r="X533" s="54">
        <f>IFERROR(IF(W533="",0,CEILING((W533/$H533),1)*$H533),"")</f>
        <v>0</v>
      </c>
      <c r="Y533" s="40" t="str">
        <f>IFERROR(IF(X533=0,"",ROUNDUP(X533/H533,0)*0.02175),"")</f>
        <v/>
      </c>
      <c r="Z533" s="66" t="s">
        <v>48</v>
      </c>
      <c r="AA533" s="67" t="s">
        <v>48</v>
      </c>
      <c r="AE533" s="68"/>
      <c r="BB533" s="372" t="s">
        <v>67</v>
      </c>
    </row>
    <row r="534" spans="1:54" ht="27" hidden="1" customHeight="1" x14ac:dyDescent="0.25">
      <c r="A534" s="61" t="s">
        <v>728</v>
      </c>
      <c r="B534" s="61" t="s">
        <v>731</v>
      </c>
      <c r="C534" s="35">
        <v>4301060407</v>
      </c>
      <c r="D534" s="437">
        <v>4640242180137</v>
      </c>
      <c r="E534" s="437"/>
      <c r="F534" s="60">
        <v>1.3</v>
      </c>
      <c r="G534" s="36">
        <v>6</v>
      </c>
      <c r="H534" s="60">
        <v>7.8</v>
      </c>
      <c r="I534" s="60">
        <v>8.2799999999999994</v>
      </c>
      <c r="J534" s="36">
        <v>56</v>
      </c>
      <c r="K534" s="36" t="s">
        <v>119</v>
      </c>
      <c r="L534" s="37" t="s">
        <v>82</v>
      </c>
      <c r="M534" s="37"/>
      <c r="N534" s="36">
        <v>40</v>
      </c>
      <c r="O534" s="741" t="s">
        <v>732</v>
      </c>
      <c r="P534" s="439"/>
      <c r="Q534" s="439"/>
      <c r="R534" s="439"/>
      <c r="S534" s="440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IFERROR(IF(X534=0,"",ROUNDUP(X534/H534,0)*0.02175),"")</f>
        <v/>
      </c>
      <c r="Z534" s="66" t="s">
        <v>48</v>
      </c>
      <c r="AA534" s="67" t="s">
        <v>48</v>
      </c>
      <c r="AE534" s="68"/>
      <c r="BB534" s="373" t="s">
        <v>67</v>
      </c>
    </row>
    <row r="535" spans="1:54" hidden="1" x14ac:dyDescent="0.2">
      <c r="A535" s="445"/>
      <c r="B535" s="445"/>
      <c r="C535" s="445"/>
      <c r="D535" s="445"/>
      <c r="E535" s="445"/>
      <c r="F535" s="445"/>
      <c r="G535" s="445"/>
      <c r="H535" s="445"/>
      <c r="I535" s="445"/>
      <c r="J535" s="445"/>
      <c r="K535" s="445"/>
      <c r="L535" s="445"/>
      <c r="M535" s="445"/>
      <c r="N535" s="446"/>
      <c r="O535" s="442" t="s">
        <v>43</v>
      </c>
      <c r="P535" s="443"/>
      <c r="Q535" s="443"/>
      <c r="R535" s="443"/>
      <c r="S535" s="443"/>
      <c r="T535" s="443"/>
      <c r="U535" s="444"/>
      <c r="V535" s="41" t="s">
        <v>42</v>
      </c>
      <c r="W535" s="42">
        <f>IFERROR(W531/H531,"0")+IFERROR(W532/H532,"0")+IFERROR(W533/H533,"0")+IFERROR(W534/H534,"0")</f>
        <v>0</v>
      </c>
      <c r="X535" s="42">
        <f>IFERROR(X531/H531,"0")+IFERROR(X532/H532,"0")+IFERROR(X533/H533,"0")+IFERROR(X534/H534,"0")</f>
        <v>0</v>
      </c>
      <c r="Y535" s="42">
        <f>IFERROR(IF(Y531="",0,Y531),"0")+IFERROR(IF(Y532="",0,Y532),"0")+IFERROR(IF(Y533="",0,Y533),"0")+IFERROR(IF(Y534="",0,Y534),"0")</f>
        <v>0</v>
      </c>
      <c r="Z535" s="65"/>
      <c r="AA535" s="65"/>
    </row>
    <row r="536" spans="1:54" hidden="1" x14ac:dyDescent="0.2">
      <c r="A536" s="445"/>
      <c r="B536" s="445"/>
      <c r="C536" s="445"/>
      <c r="D536" s="445"/>
      <c r="E536" s="445"/>
      <c r="F536" s="445"/>
      <c r="G536" s="445"/>
      <c r="H536" s="445"/>
      <c r="I536" s="445"/>
      <c r="J536" s="445"/>
      <c r="K536" s="445"/>
      <c r="L536" s="445"/>
      <c r="M536" s="445"/>
      <c r="N536" s="446"/>
      <c r="O536" s="442" t="s">
        <v>43</v>
      </c>
      <c r="P536" s="443"/>
      <c r="Q536" s="443"/>
      <c r="R536" s="443"/>
      <c r="S536" s="443"/>
      <c r="T536" s="443"/>
      <c r="U536" s="444"/>
      <c r="V536" s="41" t="s">
        <v>0</v>
      </c>
      <c r="W536" s="42">
        <f>IFERROR(SUM(W531:W534),"0")</f>
        <v>0</v>
      </c>
      <c r="X536" s="42">
        <f>IFERROR(SUM(X531:X534),"0")</f>
        <v>0</v>
      </c>
      <c r="Y536" s="41"/>
      <c r="Z536" s="65"/>
      <c r="AA536" s="65"/>
    </row>
    <row r="537" spans="1:54" ht="15" customHeight="1" x14ac:dyDescent="0.2">
      <c r="A537" s="445"/>
      <c r="B537" s="445"/>
      <c r="C537" s="445"/>
      <c r="D537" s="445"/>
      <c r="E537" s="445"/>
      <c r="F537" s="445"/>
      <c r="G537" s="445"/>
      <c r="H537" s="445"/>
      <c r="I537" s="445"/>
      <c r="J537" s="445"/>
      <c r="K537" s="445"/>
      <c r="L537" s="445"/>
      <c r="M537" s="445"/>
      <c r="N537" s="745"/>
      <c r="O537" s="742" t="s">
        <v>36</v>
      </c>
      <c r="P537" s="743"/>
      <c r="Q537" s="743"/>
      <c r="R537" s="743"/>
      <c r="S537" s="743"/>
      <c r="T537" s="743"/>
      <c r="U537" s="744"/>
      <c r="V537" s="41" t="s">
        <v>0</v>
      </c>
      <c r="W537" s="4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5500</v>
      </c>
      <c r="X537" s="4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5508.6</v>
      </c>
      <c r="Y537" s="41"/>
      <c r="Z537" s="65"/>
      <c r="AA537" s="65"/>
    </row>
    <row r="538" spans="1:54" x14ac:dyDescent="0.2">
      <c r="A538" s="445"/>
      <c r="B538" s="445"/>
      <c r="C538" s="445"/>
      <c r="D538" s="445"/>
      <c r="E538" s="445"/>
      <c r="F538" s="445"/>
      <c r="G538" s="445"/>
      <c r="H538" s="445"/>
      <c r="I538" s="445"/>
      <c r="J538" s="445"/>
      <c r="K538" s="445"/>
      <c r="L538" s="445"/>
      <c r="M538" s="445"/>
      <c r="N538" s="745"/>
      <c r="O538" s="742" t="s">
        <v>37</v>
      </c>
      <c r="P538" s="743"/>
      <c r="Q538" s="743"/>
      <c r="R538" s="743"/>
      <c r="S538" s="743"/>
      <c r="T538" s="743"/>
      <c r="U538" s="744"/>
      <c r="V538" s="41" t="s">
        <v>0</v>
      </c>
      <c r="W538" s="4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5818.3384615384621</v>
      </c>
      <c r="X538" s="4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5827.3559999999998</v>
      </c>
      <c r="Y538" s="41"/>
      <c r="Z538" s="65"/>
      <c r="AA538" s="65"/>
    </row>
    <row r="539" spans="1:54" x14ac:dyDescent="0.2">
      <c r="A539" s="445"/>
      <c r="B539" s="445"/>
      <c r="C539" s="445"/>
      <c r="D539" s="445"/>
      <c r="E539" s="445"/>
      <c r="F539" s="445"/>
      <c r="G539" s="445"/>
      <c r="H539" s="445"/>
      <c r="I539" s="445"/>
      <c r="J539" s="445"/>
      <c r="K539" s="445"/>
      <c r="L539" s="445"/>
      <c r="M539" s="445"/>
      <c r="N539" s="745"/>
      <c r="O539" s="742" t="s">
        <v>38</v>
      </c>
      <c r="P539" s="743"/>
      <c r="Q539" s="743"/>
      <c r="R539" s="743"/>
      <c r="S539" s="743"/>
      <c r="T539" s="743"/>
      <c r="U539" s="744"/>
      <c r="V539" s="41" t="s">
        <v>23</v>
      </c>
      <c r="W539" s="43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11</v>
      </c>
      <c r="X539" s="43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11</v>
      </c>
      <c r="Y539" s="41"/>
      <c r="Z539" s="65"/>
      <c r="AA539" s="65"/>
    </row>
    <row r="540" spans="1:54" x14ac:dyDescent="0.2">
      <c r="A540" s="445"/>
      <c r="B540" s="445"/>
      <c r="C540" s="445"/>
      <c r="D540" s="445"/>
      <c r="E540" s="445"/>
      <c r="F540" s="445"/>
      <c r="G540" s="445"/>
      <c r="H540" s="445"/>
      <c r="I540" s="445"/>
      <c r="J540" s="445"/>
      <c r="K540" s="445"/>
      <c r="L540" s="445"/>
      <c r="M540" s="445"/>
      <c r="N540" s="745"/>
      <c r="O540" s="742" t="s">
        <v>39</v>
      </c>
      <c r="P540" s="743"/>
      <c r="Q540" s="743"/>
      <c r="R540" s="743"/>
      <c r="S540" s="743"/>
      <c r="T540" s="743"/>
      <c r="U540" s="744"/>
      <c r="V540" s="41" t="s">
        <v>0</v>
      </c>
      <c r="W540" s="42">
        <f>GrossWeightTotal+PalletQtyTotal*25</f>
        <v>6093.3384615384621</v>
      </c>
      <c r="X540" s="42">
        <f>GrossWeightTotalR+PalletQtyTotalR*25</f>
        <v>6102.3559999999998</v>
      </c>
      <c r="Y540" s="41"/>
      <c r="Z540" s="65"/>
      <c r="AA540" s="65"/>
    </row>
    <row r="541" spans="1:54" x14ac:dyDescent="0.2">
      <c r="A541" s="445"/>
      <c r="B541" s="445"/>
      <c r="C541" s="445"/>
      <c r="D541" s="445"/>
      <c r="E541" s="445"/>
      <c r="F541" s="445"/>
      <c r="G541" s="445"/>
      <c r="H541" s="445"/>
      <c r="I541" s="445"/>
      <c r="J541" s="445"/>
      <c r="K541" s="445"/>
      <c r="L541" s="445"/>
      <c r="M541" s="445"/>
      <c r="N541" s="745"/>
      <c r="O541" s="742" t="s">
        <v>40</v>
      </c>
      <c r="P541" s="743"/>
      <c r="Q541" s="743"/>
      <c r="R541" s="743"/>
      <c r="S541" s="743"/>
      <c r="T541" s="743"/>
      <c r="U541" s="744"/>
      <c r="V541" s="41" t="s">
        <v>23</v>
      </c>
      <c r="W541" s="4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588.20512820512818</v>
      </c>
      <c r="X541" s="4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589</v>
      </c>
      <c r="Y541" s="41"/>
      <c r="Z541" s="65"/>
      <c r="AA541" s="65"/>
    </row>
    <row r="542" spans="1:54" ht="14.25" hidden="1" x14ac:dyDescent="0.2">
      <c r="A542" s="445"/>
      <c r="B542" s="445"/>
      <c r="C542" s="445"/>
      <c r="D542" s="445"/>
      <c r="E542" s="445"/>
      <c r="F542" s="445"/>
      <c r="G542" s="445"/>
      <c r="H542" s="445"/>
      <c r="I542" s="445"/>
      <c r="J542" s="445"/>
      <c r="K542" s="445"/>
      <c r="L542" s="445"/>
      <c r="M542" s="445"/>
      <c r="N542" s="745"/>
      <c r="O542" s="742" t="s">
        <v>41</v>
      </c>
      <c r="P542" s="743"/>
      <c r="Q542" s="743"/>
      <c r="R542" s="743"/>
      <c r="S542" s="743"/>
      <c r="T542" s="743"/>
      <c r="U542" s="744"/>
      <c r="V542" s="44" t="s">
        <v>54</v>
      </c>
      <c r="W542" s="41"/>
      <c r="X542" s="41"/>
      <c r="Y542" s="41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12.638029999999999</v>
      </c>
      <c r="Z542" s="65"/>
      <c r="AA542" s="65"/>
    </row>
    <row r="543" spans="1:54" ht="13.5" thickBot="1" x14ac:dyDescent="0.25"/>
    <row r="544" spans="1:54" ht="27" thickTop="1" thickBot="1" x14ac:dyDescent="0.25">
      <c r="A544" s="45" t="s">
        <v>9</v>
      </c>
      <c r="B544" s="77" t="s">
        <v>76</v>
      </c>
      <c r="C544" s="739" t="s">
        <v>113</v>
      </c>
      <c r="D544" s="739" t="s">
        <v>113</v>
      </c>
      <c r="E544" s="739" t="s">
        <v>113</v>
      </c>
      <c r="F544" s="739" t="s">
        <v>113</v>
      </c>
      <c r="G544" s="739" t="s">
        <v>246</v>
      </c>
      <c r="H544" s="739" t="s">
        <v>246</v>
      </c>
      <c r="I544" s="739" t="s">
        <v>246</v>
      </c>
      <c r="J544" s="739" t="s">
        <v>246</v>
      </c>
      <c r="K544" s="746"/>
      <c r="L544" s="739" t="s">
        <v>246</v>
      </c>
      <c r="M544" s="746"/>
      <c r="N544" s="739" t="s">
        <v>246</v>
      </c>
      <c r="O544" s="739" t="s">
        <v>246</v>
      </c>
      <c r="P544" s="739" t="s">
        <v>246</v>
      </c>
      <c r="Q544" s="739" t="s">
        <v>469</v>
      </c>
      <c r="R544" s="739" t="s">
        <v>469</v>
      </c>
      <c r="S544" s="739" t="s">
        <v>521</v>
      </c>
      <c r="T544" s="739" t="s">
        <v>521</v>
      </c>
      <c r="U544" s="739" t="s">
        <v>521</v>
      </c>
      <c r="V544" s="77" t="s">
        <v>610</v>
      </c>
      <c r="W544" s="77" t="s">
        <v>657</v>
      </c>
      <c r="AA544" s="9"/>
      <c r="AD544" s="1"/>
    </row>
    <row r="545" spans="1:30" ht="14.25" customHeight="1" thickTop="1" x14ac:dyDescent="0.2">
      <c r="A545" s="747" t="s">
        <v>10</v>
      </c>
      <c r="B545" s="739" t="s">
        <v>76</v>
      </c>
      <c r="C545" s="739" t="s">
        <v>114</v>
      </c>
      <c r="D545" s="739" t="s">
        <v>122</v>
      </c>
      <c r="E545" s="739" t="s">
        <v>113</v>
      </c>
      <c r="F545" s="739" t="s">
        <v>236</v>
      </c>
      <c r="G545" s="739" t="s">
        <v>247</v>
      </c>
      <c r="H545" s="739" t="s">
        <v>254</v>
      </c>
      <c r="I545" s="739" t="s">
        <v>273</v>
      </c>
      <c r="J545" s="739" t="s">
        <v>332</v>
      </c>
      <c r="K545" s="1"/>
      <c r="L545" s="739" t="s">
        <v>362</v>
      </c>
      <c r="M545" s="1"/>
      <c r="N545" s="739" t="s">
        <v>362</v>
      </c>
      <c r="O545" s="739" t="s">
        <v>439</v>
      </c>
      <c r="P545" s="739" t="s">
        <v>456</v>
      </c>
      <c r="Q545" s="739" t="s">
        <v>470</v>
      </c>
      <c r="R545" s="739" t="s">
        <v>496</v>
      </c>
      <c r="S545" s="739" t="s">
        <v>522</v>
      </c>
      <c r="T545" s="739" t="s">
        <v>569</v>
      </c>
      <c r="U545" s="739" t="s">
        <v>597</v>
      </c>
      <c r="V545" s="739" t="s">
        <v>610</v>
      </c>
      <c r="W545" s="739" t="s">
        <v>658</v>
      </c>
      <c r="AA545" s="9"/>
      <c r="AD545" s="1"/>
    </row>
    <row r="546" spans="1:30" ht="13.5" thickBot="1" x14ac:dyDescent="0.25">
      <c r="A546" s="748"/>
      <c r="B546" s="739"/>
      <c r="C546" s="739"/>
      <c r="D546" s="739"/>
      <c r="E546" s="739"/>
      <c r="F546" s="739"/>
      <c r="G546" s="739"/>
      <c r="H546" s="739"/>
      <c r="I546" s="739"/>
      <c r="J546" s="739"/>
      <c r="K546" s="1"/>
      <c r="L546" s="739"/>
      <c r="M546" s="1"/>
      <c r="N546" s="739"/>
      <c r="O546" s="739"/>
      <c r="P546" s="739"/>
      <c r="Q546" s="739"/>
      <c r="R546" s="739"/>
      <c r="S546" s="739"/>
      <c r="T546" s="739"/>
      <c r="U546" s="739"/>
      <c r="V546" s="739"/>
      <c r="W546" s="739"/>
      <c r="AA546" s="9"/>
      <c r="AD546" s="1"/>
    </row>
    <row r="547" spans="1:30" ht="18" thickTop="1" thickBot="1" x14ac:dyDescent="0.25">
      <c r="A547" s="45" t="s">
        <v>13</v>
      </c>
      <c r="B547" s="51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51">
        <f>IFERROR(X51*1,"0")+IFERROR(X52*1,"0")</f>
        <v>0</v>
      </c>
      <c r="D547" s="51">
        <f>IFERROR(X57*1,"0")+IFERROR(X58*1,"0")+IFERROR(X59*1,"0")+IFERROR(X60*1,"0")</f>
        <v>0</v>
      </c>
      <c r="E547" s="51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47" s="51">
        <f>IFERROR(X134*1,"0")+IFERROR(X135*1,"0")+IFERROR(X136*1,"0")+IFERROR(X137*1,"0")+IFERROR(X138*1,"0")</f>
        <v>0</v>
      </c>
      <c r="G547" s="51">
        <f>IFERROR(X144*1,"0")+IFERROR(X145*1,"0")+IFERROR(X146*1,"0")</f>
        <v>0</v>
      </c>
      <c r="H547" s="51">
        <f>IFERROR(X151*1,"0")+IFERROR(X152*1,"0")+IFERROR(X153*1,"0")+IFERROR(X154*1,"0")+IFERROR(X155*1,"0")+IFERROR(X156*1,"0")+IFERROR(X157*1,"0")+IFERROR(X158*1,"0")+IFERROR(X159*1,"0")</f>
        <v>0</v>
      </c>
      <c r="I547" s="51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47" s="51">
        <f>IFERROR(X209*1,"0")+IFERROR(X210*1,"0")+IFERROR(X211*1,"0")+IFERROR(X212*1,"0")+IFERROR(X213*1,"0")+IFERROR(X214*1,"0")+IFERROR(X218*1,"0")+IFERROR(X219*1,"0")</f>
        <v>0</v>
      </c>
      <c r="K547" s="1"/>
      <c r="L547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3603.6</v>
      </c>
      <c r="M547" s="1"/>
      <c r="N547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3603.6</v>
      </c>
      <c r="O547" s="51">
        <f>IFERROR(X292*1,"0")+IFERROR(X293*1,"0")+IFERROR(X294*1,"0")+IFERROR(X295*1,"0")+IFERROR(X296*1,"0")+IFERROR(X297*1,"0")+IFERROR(X298*1,"0")+IFERROR(X302*1,"0")+IFERROR(X303*1,"0")</f>
        <v>0</v>
      </c>
      <c r="P547" s="51">
        <f>IFERROR(X308*1,"0")+IFERROR(X312*1,"0")+IFERROR(X313*1,"0")+IFERROR(X314*1,"0")+IFERROR(X318*1,"0")+IFERROR(X322*1,"0")</f>
        <v>0</v>
      </c>
      <c r="Q547" s="51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1905</v>
      </c>
      <c r="R547" s="51">
        <f>IFERROR(X355*1,"0")+IFERROR(X356*1,"0")+IFERROR(X357*1,"0")+IFERROR(X358*1,"0")+IFERROR(X359*1,"0")+IFERROR(X363*1,"0")+IFERROR(X364*1,"0")+IFERROR(X368*1,"0")+IFERROR(X369*1,"0")+IFERROR(X370*1,"0")+IFERROR(X371*1,"0")+IFERROR(X375*1,"0")</f>
        <v>0</v>
      </c>
      <c r="S547" s="51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0</v>
      </c>
      <c r="T547" s="51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51">
        <f>IFERROR(X448*1,"0")+IFERROR(X449*1,"0")+IFERROR(X450*1,"0")+IFERROR(X451*1,"0")</f>
        <v>0</v>
      </c>
      <c r="V547" s="51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0</v>
      </c>
      <c r="W547" s="51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0</v>
      </c>
      <c r="AA547" s="9"/>
      <c r="AD547" s="1"/>
    </row>
  </sheetData>
  <sheetProtection algorithmName="SHA-512" hashValue="yw/sTwnjkg5VSryn+VKS3vS4eic6Bsxa4C4etP06Mod1OgAEXufg2yCGmSps4nZU4KJ0HQW9+4tstia1u5iHJg==" saltValue="dMBs1LWX+i3WGI4mLsOavg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900,00"/>
        <filter val="11"/>
        <filter val="126,67"/>
        <filter val="3 600,00"/>
        <filter val="461,54"/>
        <filter val="5 500,00"/>
        <filter val="5 818,34"/>
        <filter val="588,21"/>
        <filter val="6 093,34"/>
      </filters>
    </filterColumn>
  </autoFilter>
  <dataConsolidate/>
  <mergeCells count="977">
    <mergeCell ref="V545:V546"/>
    <mergeCell ref="W545:W546"/>
    <mergeCell ref="C544:F544"/>
    <mergeCell ref="G544:P544"/>
    <mergeCell ref="Q544:R544"/>
    <mergeCell ref="S544:U544"/>
    <mergeCell ref="A545:A546"/>
    <mergeCell ref="B545:B546"/>
    <mergeCell ref="C545:C546"/>
    <mergeCell ref="D545:D546"/>
    <mergeCell ref="E545:E546"/>
    <mergeCell ref="F545:F546"/>
    <mergeCell ref="G545:G546"/>
    <mergeCell ref="H545:H546"/>
    <mergeCell ref="I545:I546"/>
    <mergeCell ref="J545:J546"/>
    <mergeCell ref="L545:L546"/>
    <mergeCell ref="N545:N546"/>
    <mergeCell ref="O545:O546"/>
    <mergeCell ref="P545:P546"/>
    <mergeCell ref="Q545:Q546"/>
    <mergeCell ref="R545:R546"/>
    <mergeCell ref="S545:S546"/>
    <mergeCell ref="T545:T546"/>
    <mergeCell ref="U545:U546"/>
    <mergeCell ref="D533:E533"/>
    <mergeCell ref="O533:S533"/>
    <mergeCell ref="D534:E534"/>
    <mergeCell ref="O534:S534"/>
    <mergeCell ref="O535:U535"/>
    <mergeCell ref="A535:N536"/>
    <mergeCell ref="O536:U536"/>
    <mergeCell ref="O537:U537"/>
    <mergeCell ref="A537:N542"/>
    <mergeCell ref="O538:U538"/>
    <mergeCell ref="O539:U539"/>
    <mergeCell ref="O540:U540"/>
    <mergeCell ref="O541:U541"/>
    <mergeCell ref="O542:U542"/>
    <mergeCell ref="D527:E527"/>
    <mergeCell ref="O527:S527"/>
    <mergeCell ref="O528:U528"/>
    <mergeCell ref="A528:N529"/>
    <mergeCell ref="O529:U529"/>
    <mergeCell ref="A530:Y530"/>
    <mergeCell ref="D531:E531"/>
    <mergeCell ref="O531:S531"/>
    <mergeCell ref="D532:E532"/>
    <mergeCell ref="O532:S532"/>
    <mergeCell ref="A522:Y522"/>
    <mergeCell ref="D523:E523"/>
    <mergeCell ref="O523:S523"/>
    <mergeCell ref="D524:E524"/>
    <mergeCell ref="O524:S524"/>
    <mergeCell ref="D525:E525"/>
    <mergeCell ref="O525:S525"/>
    <mergeCell ref="D526:E526"/>
    <mergeCell ref="O526:S526"/>
    <mergeCell ref="D517:E517"/>
    <mergeCell ref="O517:S517"/>
    <mergeCell ref="D518:E518"/>
    <mergeCell ref="O518:S518"/>
    <mergeCell ref="D519:E519"/>
    <mergeCell ref="O519:S519"/>
    <mergeCell ref="O520:U520"/>
    <mergeCell ref="A520:N521"/>
    <mergeCell ref="O521:U521"/>
    <mergeCell ref="O511:U511"/>
    <mergeCell ref="A511:N512"/>
    <mergeCell ref="O512:U512"/>
    <mergeCell ref="A513:Y513"/>
    <mergeCell ref="D514:E514"/>
    <mergeCell ref="O514:S514"/>
    <mergeCell ref="D515:E515"/>
    <mergeCell ref="O515:S515"/>
    <mergeCell ref="D516:E516"/>
    <mergeCell ref="O516:S516"/>
    <mergeCell ref="A506:Y506"/>
    <mergeCell ref="D507:E507"/>
    <mergeCell ref="O507:S507"/>
    <mergeCell ref="D508:E508"/>
    <mergeCell ref="O508:S508"/>
    <mergeCell ref="D509:E509"/>
    <mergeCell ref="O509:S509"/>
    <mergeCell ref="D510:E510"/>
    <mergeCell ref="O510:S510"/>
    <mergeCell ref="D500:E500"/>
    <mergeCell ref="O500:S500"/>
    <mergeCell ref="D501:E501"/>
    <mergeCell ref="O501:S501"/>
    <mergeCell ref="D502:E502"/>
    <mergeCell ref="O502:S502"/>
    <mergeCell ref="D503:E503"/>
    <mergeCell ref="O503:S503"/>
    <mergeCell ref="O504:U504"/>
    <mergeCell ref="A504:N505"/>
    <mergeCell ref="O505:U505"/>
    <mergeCell ref="A494:Y494"/>
    <mergeCell ref="A495:Y495"/>
    <mergeCell ref="A496:Y496"/>
    <mergeCell ref="D497:E497"/>
    <mergeCell ref="O497:S497"/>
    <mergeCell ref="D498:E498"/>
    <mergeCell ref="O498:S498"/>
    <mergeCell ref="D499:E499"/>
    <mergeCell ref="O499:S499"/>
    <mergeCell ref="D487:E487"/>
    <mergeCell ref="O487:S487"/>
    <mergeCell ref="O488:U488"/>
    <mergeCell ref="A488:N489"/>
    <mergeCell ref="O489:U489"/>
    <mergeCell ref="A490:Y490"/>
    <mergeCell ref="D491:E491"/>
    <mergeCell ref="O491:S491"/>
    <mergeCell ref="O492:U492"/>
    <mergeCell ref="A492:N493"/>
    <mergeCell ref="O493:U493"/>
    <mergeCell ref="D481:E481"/>
    <mergeCell ref="O481:S481"/>
    <mergeCell ref="O482:U482"/>
    <mergeCell ref="A482:N483"/>
    <mergeCell ref="O483:U483"/>
    <mergeCell ref="A484:Y484"/>
    <mergeCell ref="D485:E485"/>
    <mergeCell ref="O485:S485"/>
    <mergeCell ref="D486:E486"/>
    <mergeCell ref="O486:S486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A470:Y470"/>
    <mergeCell ref="D471:E471"/>
    <mergeCell ref="O471:S471"/>
    <mergeCell ref="D472:E472"/>
    <mergeCell ref="O472:S472"/>
    <mergeCell ref="O473:U473"/>
    <mergeCell ref="A473:N474"/>
    <mergeCell ref="O474:U474"/>
    <mergeCell ref="A475:Y475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O468:U468"/>
    <mergeCell ref="A468:N469"/>
    <mergeCell ref="O469:U469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O452:U452"/>
    <mergeCell ref="A452:N453"/>
    <mergeCell ref="O453:U453"/>
    <mergeCell ref="A454:Y454"/>
    <mergeCell ref="A455:Y455"/>
    <mergeCell ref="A456:Y456"/>
    <mergeCell ref="D457:E457"/>
    <mergeCell ref="O457:S457"/>
    <mergeCell ref="D458:E458"/>
    <mergeCell ref="O458:S458"/>
    <mergeCell ref="A446:Y446"/>
    <mergeCell ref="A447:Y447"/>
    <mergeCell ref="D448:E448"/>
    <mergeCell ref="O448:S448"/>
    <mergeCell ref="D449:E449"/>
    <mergeCell ref="O449:S449"/>
    <mergeCell ref="D450:E450"/>
    <mergeCell ref="O450:S450"/>
    <mergeCell ref="D451:E451"/>
    <mergeCell ref="O451:S451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O444:U444"/>
    <mergeCell ref="A444:N445"/>
    <mergeCell ref="O445:U445"/>
    <mergeCell ref="A433:Y433"/>
    <mergeCell ref="D434:E434"/>
    <mergeCell ref="O434:S434"/>
    <mergeCell ref="D435:E435"/>
    <mergeCell ref="O435:S435"/>
    <mergeCell ref="O436:U436"/>
    <mergeCell ref="A436:N437"/>
    <mergeCell ref="O437:U437"/>
    <mergeCell ref="A438:Y438"/>
    <mergeCell ref="D427:E427"/>
    <mergeCell ref="O427:S427"/>
    <mergeCell ref="D428:E428"/>
    <mergeCell ref="O428:S428"/>
    <mergeCell ref="D429:E429"/>
    <mergeCell ref="O429:S429"/>
    <mergeCell ref="D430:E430"/>
    <mergeCell ref="O430:S430"/>
    <mergeCell ref="O431:U431"/>
    <mergeCell ref="A431:N432"/>
    <mergeCell ref="O432:U432"/>
    <mergeCell ref="O421:U421"/>
    <mergeCell ref="A421:N422"/>
    <mergeCell ref="O422:U422"/>
    <mergeCell ref="A423:Y423"/>
    <mergeCell ref="D424:E424"/>
    <mergeCell ref="O424:S424"/>
    <mergeCell ref="D425:E425"/>
    <mergeCell ref="O425:S425"/>
    <mergeCell ref="D426:E426"/>
    <mergeCell ref="O426:S426"/>
    <mergeCell ref="O415:U415"/>
    <mergeCell ref="A415:N416"/>
    <mergeCell ref="O416:U416"/>
    <mergeCell ref="A417:Y417"/>
    <mergeCell ref="A418:Y418"/>
    <mergeCell ref="D419:E419"/>
    <mergeCell ref="O419:S419"/>
    <mergeCell ref="D420:E420"/>
    <mergeCell ref="O420:S420"/>
    <mergeCell ref="O409:U409"/>
    <mergeCell ref="A409:N410"/>
    <mergeCell ref="O410:U410"/>
    <mergeCell ref="A411:Y411"/>
    <mergeCell ref="D412:E412"/>
    <mergeCell ref="O412:S412"/>
    <mergeCell ref="D413:E413"/>
    <mergeCell ref="O413:S413"/>
    <mergeCell ref="D414:E414"/>
    <mergeCell ref="O414:S414"/>
    <mergeCell ref="D403:E403"/>
    <mergeCell ref="O403:S403"/>
    <mergeCell ref="D404:E404"/>
    <mergeCell ref="O404:S404"/>
    <mergeCell ref="O405:U405"/>
    <mergeCell ref="A405:N406"/>
    <mergeCell ref="O406:U406"/>
    <mergeCell ref="A407:Y407"/>
    <mergeCell ref="D408:E408"/>
    <mergeCell ref="O408:S408"/>
    <mergeCell ref="D397:E397"/>
    <mergeCell ref="O397:S397"/>
    <mergeCell ref="D398:E398"/>
    <mergeCell ref="O398:S398"/>
    <mergeCell ref="O399:U399"/>
    <mergeCell ref="A399:N400"/>
    <mergeCell ref="O400:U400"/>
    <mergeCell ref="A401:Y401"/>
    <mergeCell ref="D402:E402"/>
    <mergeCell ref="O402:S402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87:E387"/>
    <mergeCell ref="O387:S387"/>
    <mergeCell ref="D388:E388"/>
    <mergeCell ref="O388:S388"/>
    <mergeCell ref="D389:E389"/>
    <mergeCell ref="O389:S389"/>
    <mergeCell ref="D390:E390"/>
    <mergeCell ref="O390:S390"/>
    <mergeCell ref="D391:E391"/>
    <mergeCell ref="O391:S391"/>
    <mergeCell ref="D381:E381"/>
    <mergeCell ref="O381:S381"/>
    <mergeCell ref="D382:E382"/>
    <mergeCell ref="O382:S382"/>
    <mergeCell ref="O383:U383"/>
    <mergeCell ref="A383:N384"/>
    <mergeCell ref="O384:U384"/>
    <mergeCell ref="A385:Y385"/>
    <mergeCell ref="D386:E386"/>
    <mergeCell ref="O386:S386"/>
    <mergeCell ref="A374:Y374"/>
    <mergeCell ref="D375:E375"/>
    <mergeCell ref="O375:S375"/>
    <mergeCell ref="O376:U376"/>
    <mergeCell ref="A376:N377"/>
    <mergeCell ref="O377:U377"/>
    <mergeCell ref="A378:Y378"/>
    <mergeCell ref="A379:Y379"/>
    <mergeCell ref="A380:Y380"/>
    <mergeCell ref="D368:E368"/>
    <mergeCell ref="O368:S368"/>
    <mergeCell ref="D369:E369"/>
    <mergeCell ref="O369:S369"/>
    <mergeCell ref="D370:E370"/>
    <mergeCell ref="O370:S370"/>
    <mergeCell ref="D371:E371"/>
    <mergeCell ref="O371:S371"/>
    <mergeCell ref="O372:U372"/>
    <mergeCell ref="A372:N373"/>
    <mergeCell ref="O373:U373"/>
    <mergeCell ref="A362:Y362"/>
    <mergeCell ref="D363:E363"/>
    <mergeCell ref="O363:S363"/>
    <mergeCell ref="D364:E364"/>
    <mergeCell ref="O364:S364"/>
    <mergeCell ref="O365:U365"/>
    <mergeCell ref="A365:N366"/>
    <mergeCell ref="O366:U366"/>
    <mergeCell ref="A367:Y367"/>
    <mergeCell ref="D356:E356"/>
    <mergeCell ref="O356:S356"/>
    <mergeCell ref="D357:E357"/>
    <mergeCell ref="O357:S357"/>
    <mergeCell ref="D358:E358"/>
    <mergeCell ref="O358:S358"/>
    <mergeCell ref="D359:E359"/>
    <mergeCell ref="O359:S359"/>
    <mergeCell ref="O360:U360"/>
    <mergeCell ref="A360:N361"/>
    <mergeCell ref="O361:U361"/>
    <mergeCell ref="A349:Y349"/>
    <mergeCell ref="D350:E350"/>
    <mergeCell ref="O350:S350"/>
    <mergeCell ref="O351:U351"/>
    <mergeCell ref="A351:N352"/>
    <mergeCell ref="O352:U352"/>
    <mergeCell ref="A353:Y353"/>
    <mergeCell ref="A354:Y354"/>
    <mergeCell ref="D355:E355"/>
    <mergeCell ref="O355:S355"/>
    <mergeCell ref="O342:U342"/>
    <mergeCell ref="A342:N343"/>
    <mergeCell ref="O343:U343"/>
    <mergeCell ref="A344:Y344"/>
    <mergeCell ref="D345:E345"/>
    <mergeCell ref="O345:S345"/>
    <mergeCell ref="D346:E346"/>
    <mergeCell ref="O346:S346"/>
    <mergeCell ref="O347:U347"/>
    <mergeCell ref="A347:N348"/>
    <mergeCell ref="O348:U348"/>
    <mergeCell ref="O336:U336"/>
    <mergeCell ref="A336:N337"/>
    <mergeCell ref="O337:U337"/>
    <mergeCell ref="A338:Y338"/>
    <mergeCell ref="D339:E339"/>
    <mergeCell ref="O339:S339"/>
    <mergeCell ref="D340:E340"/>
    <mergeCell ref="O340:S340"/>
    <mergeCell ref="D341:E341"/>
    <mergeCell ref="O341:S341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A325:Y325"/>
    <mergeCell ref="A326:Y326"/>
    <mergeCell ref="A327:Y327"/>
    <mergeCell ref="D328:E328"/>
    <mergeCell ref="O328:S328"/>
    <mergeCell ref="D329:E329"/>
    <mergeCell ref="O329:S329"/>
    <mergeCell ref="D330:E330"/>
    <mergeCell ref="O330:S330"/>
    <mergeCell ref="O319:U319"/>
    <mergeCell ref="A319:N320"/>
    <mergeCell ref="O320:U320"/>
    <mergeCell ref="A321:Y321"/>
    <mergeCell ref="D322:E322"/>
    <mergeCell ref="O322:S322"/>
    <mergeCell ref="O323:U323"/>
    <mergeCell ref="A323:N324"/>
    <mergeCell ref="O324:U324"/>
    <mergeCell ref="D313:E313"/>
    <mergeCell ref="O313:S313"/>
    <mergeCell ref="D314:E314"/>
    <mergeCell ref="O314:S314"/>
    <mergeCell ref="O315:U315"/>
    <mergeCell ref="A315:N316"/>
    <mergeCell ref="O316:U316"/>
    <mergeCell ref="A317:Y317"/>
    <mergeCell ref="D318:E318"/>
    <mergeCell ref="O318:S318"/>
    <mergeCell ref="A307:Y307"/>
    <mergeCell ref="D308:E308"/>
    <mergeCell ref="O308:S308"/>
    <mergeCell ref="O309:U309"/>
    <mergeCell ref="A309:N310"/>
    <mergeCell ref="O310:U310"/>
    <mergeCell ref="A311:Y311"/>
    <mergeCell ref="D312:E312"/>
    <mergeCell ref="O312:S312"/>
    <mergeCell ref="A301:Y301"/>
    <mergeCell ref="D302:E302"/>
    <mergeCell ref="O302:S302"/>
    <mergeCell ref="D303:E303"/>
    <mergeCell ref="O303:S303"/>
    <mergeCell ref="O304:U304"/>
    <mergeCell ref="A304:N305"/>
    <mergeCell ref="O305:U305"/>
    <mergeCell ref="A306:Y306"/>
    <mergeCell ref="D296:E296"/>
    <mergeCell ref="O296:S296"/>
    <mergeCell ref="D297:E297"/>
    <mergeCell ref="O297:S297"/>
    <mergeCell ref="D298:E298"/>
    <mergeCell ref="O298:S298"/>
    <mergeCell ref="O299:U299"/>
    <mergeCell ref="A299:N300"/>
    <mergeCell ref="O300:U300"/>
    <mergeCell ref="A290:Y290"/>
    <mergeCell ref="A291:Y291"/>
    <mergeCell ref="D292:E292"/>
    <mergeCell ref="O292:S292"/>
    <mergeCell ref="D293:E293"/>
    <mergeCell ref="O293:S293"/>
    <mergeCell ref="D294:E294"/>
    <mergeCell ref="O294:S294"/>
    <mergeCell ref="D295:E295"/>
    <mergeCell ref="O295:S295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O288:U288"/>
    <mergeCell ref="A288:N289"/>
    <mergeCell ref="O289:U289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A223:Y223"/>
    <mergeCell ref="D224:E224"/>
    <mergeCell ref="O224:S224"/>
    <mergeCell ref="D225:E225"/>
    <mergeCell ref="O225:S225"/>
    <mergeCell ref="D226:E226"/>
    <mergeCell ref="O226:S226"/>
    <mergeCell ref="D227:E227"/>
    <mergeCell ref="O227:S227"/>
    <mergeCell ref="A217:Y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733</v>
      </c>
      <c r="H1" s="9"/>
    </row>
    <row r="3" spans="2:8" x14ac:dyDescent="0.2">
      <c r="B3" s="52" t="s">
        <v>734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735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736</v>
      </c>
      <c r="C6" s="52" t="s">
        <v>737</v>
      </c>
      <c r="D6" s="52" t="s">
        <v>738</v>
      </c>
      <c r="E6" s="52" t="s">
        <v>48</v>
      </c>
    </row>
    <row r="7" spans="2:8" x14ac:dyDescent="0.2">
      <c r="B7" s="52" t="s">
        <v>739</v>
      </c>
      <c r="C7" s="52" t="s">
        <v>740</v>
      </c>
      <c r="D7" s="52" t="s">
        <v>741</v>
      </c>
      <c r="E7" s="52" t="s">
        <v>48</v>
      </c>
    </row>
    <row r="8" spans="2:8" x14ac:dyDescent="0.2">
      <c r="B8" s="52" t="s">
        <v>742</v>
      </c>
      <c r="C8" s="52" t="s">
        <v>743</v>
      </c>
      <c r="D8" s="52" t="s">
        <v>744</v>
      </c>
      <c r="E8" s="52" t="s">
        <v>48</v>
      </c>
    </row>
    <row r="9" spans="2:8" x14ac:dyDescent="0.2">
      <c r="B9" s="52" t="s">
        <v>745</v>
      </c>
      <c r="C9" s="52" t="s">
        <v>746</v>
      </c>
      <c r="D9" s="52" t="s">
        <v>747</v>
      </c>
      <c r="E9" s="52" t="s">
        <v>48</v>
      </c>
    </row>
    <row r="10" spans="2:8" x14ac:dyDescent="0.2">
      <c r="B10" s="52" t="s">
        <v>748</v>
      </c>
      <c r="C10" s="52" t="s">
        <v>749</v>
      </c>
      <c r="D10" s="52" t="s">
        <v>750</v>
      </c>
      <c r="E10" s="52" t="s">
        <v>48</v>
      </c>
    </row>
    <row r="11" spans="2:8" x14ac:dyDescent="0.2">
      <c r="B11" s="52" t="s">
        <v>751</v>
      </c>
      <c r="C11" s="52" t="s">
        <v>752</v>
      </c>
      <c r="D11" s="52" t="s">
        <v>753</v>
      </c>
      <c r="E11" s="52" t="s">
        <v>48</v>
      </c>
    </row>
    <row r="13" spans="2:8" x14ac:dyDescent="0.2">
      <c r="B13" s="52" t="s">
        <v>754</v>
      </c>
      <c r="C13" s="52" t="s">
        <v>737</v>
      </c>
      <c r="D13" s="52" t="s">
        <v>48</v>
      </c>
      <c r="E13" s="52" t="s">
        <v>48</v>
      </c>
    </row>
    <row r="15" spans="2:8" x14ac:dyDescent="0.2">
      <c r="B15" s="52" t="s">
        <v>755</v>
      </c>
      <c r="C15" s="52" t="s">
        <v>740</v>
      </c>
      <c r="D15" s="52" t="s">
        <v>48</v>
      </c>
      <c r="E15" s="52" t="s">
        <v>48</v>
      </c>
    </row>
    <row r="17" spans="2:5" x14ac:dyDescent="0.2">
      <c r="B17" s="52" t="s">
        <v>756</v>
      </c>
      <c r="C17" s="52" t="s">
        <v>743</v>
      </c>
      <c r="D17" s="52" t="s">
        <v>48</v>
      </c>
      <c r="E17" s="52" t="s">
        <v>48</v>
      </c>
    </row>
    <row r="19" spans="2:5" x14ac:dyDescent="0.2">
      <c r="B19" s="52" t="s">
        <v>757</v>
      </c>
      <c r="C19" s="52" t="s">
        <v>746</v>
      </c>
      <c r="D19" s="52" t="s">
        <v>48</v>
      </c>
      <c r="E19" s="52" t="s">
        <v>48</v>
      </c>
    </row>
    <row r="21" spans="2:5" x14ac:dyDescent="0.2">
      <c r="B21" s="52" t="s">
        <v>758</v>
      </c>
      <c r="C21" s="52" t="s">
        <v>749</v>
      </c>
      <c r="D21" s="52" t="s">
        <v>48</v>
      </c>
      <c r="E21" s="52" t="s">
        <v>48</v>
      </c>
    </row>
    <row r="23" spans="2:5" x14ac:dyDescent="0.2">
      <c r="B23" s="52" t="s">
        <v>759</v>
      </c>
      <c r="C23" s="52" t="s">
        <v>752</v>
      </c>
      <c r="D23" s="52" t="s">
        <v>48</v>
      </c>
      <c r="E23" s="52" t="s">
        <v>48</v>
      </c>
    </row>
    <row r="25" spans="2:5" x14ac:dyDescent="0.2">
      <c r="B25" s="52" t="s">
        <v>760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761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762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763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764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765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766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767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768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769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770</v>
      </c>
      <c r="C35" s="52" t="s">
        <v>48</v>
      </c>
      <c r="D35" s="52" t="s">
        <v>48</v>
      </c>
      <c r="E35" s="52" t="s">
        <v>48</v>
      </c>
    </row>
  </sheetData>
  <sheetProtection algorithmName="SHA-512" hashValue="6NZvL/JdvnASflOpr1/yrOkraMABMKPbip2/B5ZfNGfBSOl2JwEt2a1GoaaG3UB4SA19IgED85yPhp1Rc90uFA==" saltValue="Imyqfv4S34qu1SMeUbCKx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1235</vt:i4>
      </vt:variant>
    </vt:vector>
  </HeadingPairs>
  <TitlesOfParts>
    <vt:vector size="12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2024-05-07T10:56:40Z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