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F7244D-0035-490E-8104-7C20391F52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Y487" i="1"/>
  <c r="X487" i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X471" i="1"/>
  <c r="Y471" i="1" s="1"/>
  <c r="Y473" i="1" s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O434" i="1"/>
  <c r="W432" i="1"/>
  <c r="W431" i="1"/>
  <c r="Y430" i="1"/>
  <c r="X430" i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W422" i="1"/>
  <c r="W421" i="1"/>
  <c r="X420" i="1"/>
  <c r="Y420" i="1" s="1"/>
  <c r="O420" i="1"/>
  <c r="X419" i="1"/>
  <c r="X421" i="1" s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Y382" i="1"/>
  <c r="X382" i="1"/>
  <c r="O382" i="1"/>
  <c r="X381" i="1"/>
  <c r="O381" i="1"/>
  <c r="W377" i="1"/>
  <c r="W376" i="1"/>
  <c r="X375" i="1"/>
  <c r="X376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O368" i="1"/>
  <c r="W366" i="1"/>
  <c r="W365" i="1"/>
  <c r="X364" i="1"/>
  <c r="Y364" i="1" s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X351" i="1" s="1"/>
  <c r="O350" i="1"/>
  <c r="W348" i="1"/>
  <c r="W347" i="1"/>
  <c r="X346" i="1"/>
  <c r="Y346" i="1" s="1"/>
  <c r="O346" i="1"/>
  <c r="X345" i="1"/>
  <c r="Y345" i="1" s="1"/>
  <c r="Y347" i="1" s="1"/>
  <c r="O345" i="1"/>
  <c r="W343" i="1"/>
  <c r="W342" i="1"/>
  <c r="X341" i="1"/>
  <c r="Y341" i="1" s="1"/>
  <c r="O341" i="1"/>
  <c r="X340" i="1"/>
  <c r="Y340" i="1" s="1"/>
  <c r="O340" i="1"/>
  <c r="Y339" i="1"/>
  <c r="Y342" i="1" s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Y329" i="1"/>
  <c r="X329" i="1"/>
  <c r="O329" i="1"/>
  <c r="X328" i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Y302" i="1" s="1"/>
  <c r="Y304" i="1" s="1"/>
  <c r="O302" i="1"/>
  <c r="W300" i="1"/>
  <c r="W299" i="1"/>
  <c r="X298" i="1"/>
  <c r="Y298" i="1" s="1"/>
  <c r="O298" i="1"/>
  <c r="X297" i="1"/>
  <c r="Y297" i="1" s="1"/>
  <c r="O297" i="1"/>
  <c r="Y296" i="1"/>
  <c r="X296" i="1"/>
  <c r="O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O292" i="1"/>
  <c r="W289" i="1"/>
  <c r="W288" i="1"/>
  <c r="X287" i="1"/>
  <c r="Y287" i="1" s="1"/>
  <c r="O287" i="1"/>
  <c r="X286" i="1"/>
  <c r="X289" i="1" s="1"/>
  <c r="O286" i="1"/>
  <c r="W284" i="1"/>
  <c r="W283" i="1"/>
  <c r="X282" i="1"/>
  <c r="Y282" i="1" s="1"/>
  <c r="O282" i="1"/>
  <c r="Y281" i="1"/>
  <c r="X281" i="1"/>
  <c r="Y280" i="1"/>
  <c r="Y283" i="1" s="1"/>
  <c r="X280" i="1"/>
  <c r="W278" i="1"/>
  <c r="W277" i="1"/>
  <c r="X276" i="1"/>
  <c r="Y276" i="1" s="1"/>
  <c r="O276" i="1"/>
  <c r="Y275" i="1"/>
  <c r="X275" i="1"/>
  <c r="O275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Y263" i="1"/>
  <c r="X263" i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Y255" i="1" s="1"/>
  <c r="Y259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Y245" i="1"/>
  <c r="X245" i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Y237" i="1"/>
  <c r="X237" i="1"/>
  <c r="O237" i="1"/>
  <c r="X236" i="1"/>
  <c r="Y236" i="1" s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Y224" i="1"/>
  <c r="X224" i="1"/>
  <c r="O224" i="1"/>
  <c r="W221" i="1"/>
  <c r="W220" i="1"/>
  <c r="X219" i="1"/>
  <c r="Y219" i="1" s="1"/>
  <c r="O219" i="1"/>
  <c r="X218" i="1"/>
  <c r="X220" i="1" s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Y209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Y174" i="1"/>
  <c r="Y178" i="1" s="1"/>
  <c r="X174" i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Y165" i="1" s="1"/>
  <c r="O165" i="1"/>
  <c r="X164" i="1"/>
  <c r="Y164" i="1" s="1"/>
  <c r="Y166" i="1" s="1"/>
  <c r="O164" i="1"/>
  <c r="W161" i="1"/>
  <c r="W160" i="1"/>
  <c r="X159" i="1"/>
  <c r="Y159" i="1" s="1"/>
  <c r="O159" i="1"/>
  <c r="X158" i="1"/>
  <c r="Y158" i="1" s="1"/>
  <c r="O158" i="1"/>
  <c r="Y157" i="1"/>
  <c r="X157" i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Y144" i="1"/>
  <c r="X144" i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Y129" i="1"/>
  <c r="X129" i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Y123" i="1" s="1"/>
  <c r="O123" i="1"/>
  <c r="W121" i="1"/>
  <c r="W120" i="1"/>
  <c r="Y119" i="1"/>
  <c r="X119" i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Y111" i="1"/>
  <c r="X111" i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Y106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Y89" i="1" s="1"/>
  <c r="Y93" i="1" s="1"/>
  <c r="O89" i="1"/>
  <c r="W87" i="1"/>
  <c r="W86" i="1"/>
  <c r="X85" i="1"/>
  <c r="Y85" i="1" s="1"/>
  <c r="O85" i="1"/>
  <c r="X84" i="1"/>
  <c r="Y84" i="1" s="1"/>
  <c r="O84" i="1"/>
  <c r="Y83" i="1"/>
  <c r="X83" i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Y75" i="1"/>
  <c r="X75" i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Y67" i="1"/>
  <c r="X67" i="1"/>
  <c r="O67" i="1"/>
  <c r="X66" i="1"/>
  <c r="Y66" i="1" s="1"/>
  <c r="O66" i="1"/>
  <c r="X65" i="1"/>
  <c r="Y65" i="1" s="1"/>
  <c r="O65" i="1"/>
  <c r="W62" i="1"/>
  <c r="W61" i="1"/>
  <c r="X60" i="1"/>
  <c r="Y60" i="1" s="1"/>
  <c r="X59" i="1"/>
  <c r="Y59" i="1" s="1"/>
  <c r="O59" i="1"/>
  <c r="X58" i="1"/>
  <c r="O58" i="1"/>
  <c r="X57" i="1"/>
  <c r="Y57" i="1" s="1"/>
  <c r="O57" i="1"/>
  <c r="W54" i="1"/>
  <c r="W53" i="1"/>
  <c r="Y52" i="1"/>
  <c r="X52" i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X35" i="1" s="1"/>
  <c r="O27" i="1"/>
  <c r="W25" i="1"/>
  <c r="W537" i="1" s="1"/>
  <c r="W24" i="1"/>
  <c r="X23" i="1"/>
  <c r="Y23" i="1" s="1"/>
  <c r="O23" i="1"/>
  <c r="Y22" i="1"/>
  <c r="Y24" i="1" s="1"/>
  <c r="X22" i="1"/>
  <c r="H10" i="1"/>
  <c r="A9" i="1"/>
  <c r="A10" i="1" s="1"/>
  <c r="D7" i="1"/>
  <c r="P6" i="1"/>
  <c r="O2" i="1"/>
  <c r="Y120" i="1" l="1"/>
  <c r="X147" i="1"/>
  <c r="Y251" i="1"/>
  <c r="Y252" i="1" s="1"/>
  <c r="X252" i="1"/>
  <c r="R547" i="1"/>
  <c r="Y491" i="1"/>
  <c r="Y492" i="1" s="1"/>
  <c r="X492" i="1"/>
  <c r="Y507" i="1"/>
  <c r="Y511" i="1" s="1"/>
  <c r="X511" i="1"/>
  <c r="U547" i="1"/>
  <c r="X452" i="1"/>
  <c r="Y448" i="1"/>
  <c r="Y452" i="1" s="1"/>
  <c r="X489" i="1"/>
  <c r="Y485" i="1"/>
  <c r="W541" i="1"/>
  <c r="Y130" i="1"/>
  <c r="X140" i="1"/>
  <c r="Y134" i="1"/>
  <c r="H547" i="1"/>
  <c r="Y151" i="1"/>
  <c r="Y160" i="1" s="1"/>
  <c r="Y215" i="1"/>
  <c r="Y230" i="1"/>
  <c r="Y431" i="1"/>
  <c r="X436" i="1"/>
  <c r="Y434" i="1"/>
  <c r="Y436" i="1" s="1"/>
  <c r="X469" i="1"/>
  <c r="Y457" i="1"/>
  <c r="X488" i="1"/>
  <c r="X61" i="1"/>
  <c r="X178" i="1"/>
  <c r="X230" i="1"/>
  <c r="X259" i="1"/>
  <c r="X283" i="1"/>
  <c r="X304" i="1"/>
  <c r="Q547" i="1"/>
  <c r="X343" i="1"/>
  <c r="X347" i="1"/>
  <c r="X372" i="1"/>
  <c r="S547" i="1"/>
  <c r="Y86" i="1"/>
  <c r="F9" i="1"/>
  <c r="J9" i="1"/>
  <c r="F10" i="1"/>
  <c r="X539" i="1"/>
  <c r="X538" i="1"/>
  <c r="B547" i="1"/>
  <c r="X24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D547" i="1"/>
  <c r="Y58" i="1"/>
  <c r="Y61" i="1" s="1"/>
  <c r="X62" i="1"/>
  <c r="E547" i="1"/>
  <c r="X87" i="1"/>
  <c r="X93" i="1"/>
  <c r="X94" i="1"/>
  <c r="X103" i="1"/>
  <c r="Y96" i="1"/>
  <c r="Y103" i="1" s="1"/>
  <c r="X121" i="1"/>
  <c r="X131" i="1"/>
  <c r="X130" i="1"/>
  <c r="Y139" i="1"/>
  <c r="X139" i="1"/>
  <c r="Y147" i="1"/>
  <c r="X215" i="1"/>
  <c r="X231" i="1"/>
  <c r="L547" i="1"/>
  <c r="N547" i="1"/>
  <c r="X249" i="1"/>
  <c r="Y234" i="1"/>
  <c r="Y248" i="1" s="1"/>
  <c r="X260" i="1"/>
  <c r="X271" i="1"/>
  <c r="Y262" i="1"/>
  <c r="Y271" i="1" s="1"/>
  <c r="X272" i="1"/>
  <c r="X277" i="1"/>
  <c r="Y274" i="1"/>
  <c r="Y277" i="1" s="1"/>
  <c r="X278" i="1"/>
  <c r="Y299" i="1"/>
  <c r="Y372" i="1"/>
  <c r="H9" i="1"/>
  <c r="X25" i="1"/>
  <c r="X53" i="1"/>
  <c r="X86" i="1"/>
  <c r="X104" i="1"/>
  <c r="X120" i="1"/>
  <c r="X160" i="1"/>
  <c r="X167" i="1"/>
  <c r="X172" i="1"/>
  <c r="Y169" i="1"/>
  <c r="Y171" i="1" s="1"/>
  <c r="X179" i="1"/>
  <c r="X198" i="1"/>
  <c r="Y181" i="1"/>
  <c r="Y198" i="1" s="1"/>
  <c r="X199" i="1"/>
  <c r="X206" i="1"/>
  <c r="Y201" i="1"/>
  <c r="Y205" i="1" s="1"/>
  <c r="X205" i="1"/>
  <c r="X216" i="1"/>
  <c r="X221" i="1"/>
  <c r="Y218" i="1"/>
  <c r="Y220" i="1" s="1"/>
  <c r="X24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F547" i="1"/>
  <c r="J547" i="1"/>
  <c r="P547" i="1"/>
  <c r="T547" i="1"/>
  <c r="G547" i="1"/>
  <c r="X148" i="1"/>
  <c r="X161" i="1"/>
  <c r="I547" i="1"/>
  <c r="X166" i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V547" i="1"/>
  <c r="X453" i="1"/>
  <c r="Y542" i="1" l="1"/>
  <c r="X537" i="1"/>
  <c r="X541" i="1"/>
  <c r="X540" i="1"/>
</calcChain>
</file>

<file path=xl/sharedStrings.xml><?xml version="1.0" encoding="utf-8"?>
<sst xmlns="http://schemas.openxmlformats.org/spreadsheetml/2006/main" count="2317" uniqueCount="768">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</sst>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 t="s">
        <v>767</v>
      </c>
      <c r="I5" s="418"/>
      <c r="J5" s="418"/>
      <c r="K5" s="418"/>
      <c r="L5" s="419"/>
      <c r="M5" s="59"/>
      <c r="O5" s="24" t="s">
        <v>10</v>
      </c>
      <c r="P5" s="745">
        <v>45421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14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Четверг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0.45833333333333331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200</v>
      </c>
      <c r="X51" s="371">
        <f>IFERROR(IF(W51="",0,CEILING((W51/$H51),1)*$H51),"")</f>
        <v>205.20000000000002</v>
      </c>
      <c r="Y51" s="36">
        <f>IFERROR(IF(X51=0,"",ROUNDUP(X51/H51,0)*0.02175),"")</f>
        <v>0.41324999999999995</v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18.518518518518519</v>
      </c>
      <c r="X53" s="372">
        <f>IFERROR(X51/H51,"0")+IFERROR(X52/H52,"0")</f>
        <v>19</v>
      </c>
      <c r="Y53" s="372">
        <f>IFERROR(IF(Y51="",0,Y51),"0")+IFERROR(IF(Y52="",0,Y52),"0")</f>
        <v>0.41324999999999995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200</v>
      </c>
      <c r="X54" s="372">
        <f>IFERROR(SUM(X51:X52),"0")</f>
        <v>205.20000000000002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10</v>
      </c>
      <c r="X57" s="371">
        <f>IFERROR(IF(W57="",0,CEILING((W57/$H57),1)*$H57),"")</f>
        <v>10.8</v>
      </c>
      <c r="Y57" s="36">
        <f>IFERROR(IF(X57=0,"",ROUNDUP(X57/H57,0)*0.02175),"")</f>
        <v>2.1749999999999999E-2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201</v>
      </c>
      <c r="X59" s="371">
        <f>IFERROR(IF(W59="",0,CEILING((W59/$H59),1)*$H59),"")</f>
        <v>202.5</v>
      </c>
      <c r="Y59" s="36">
        <f>IFERROR(IF(X59=0,"",ROUNDUP(X59/H59,0)*0.00937),"")</f>
        <v>0.42164999999999997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45.592592592592588</v>
      </c>
      <c r="X61" s="372">
        <f>IFERROR(X57/H57,"0")+IFERROR(X58/H58,"0")+IFERROR(X59/H59,"0")+IFERROR(X60/H60,"0")</f>
        <v>46</v>
      </c>
      <c r="Y61" s="372">
        <f>IFERROR(IF(Y57="",0,Y57),"0")+IFERROR(IF(Y58="",0,Y58),"0")+IFERROR(IF(Y59="",0,Y59),"0")+IFERROR(IF(Y60="",0,Y60),"0")</f>
        <v>0.44339999999999996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211</v>
      </c>
      <c r="X62" s="372">
        <f>IFERROR(SUM(X57:X60),"0")</f>
        <v>213.3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10</v>
      </c>
      <c r="X65" s="371">
        <f t="shared" ref="X65:X85" si="2">IFERROR(IF(W65="",0,CEILING((W65/$H65),1)*$H65),"")</f>
        <v>11.2</v>
      </c>
      <c r="Y65" s="36">
        <f t="shared" ref="Y65:Y71" si="3">IFERROR(IF(X65=0,"",ROUNDUP(X65/H65,0)*0.02175),"")</f>
        <v>2.1749999999999999E-2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81</v>
      </c>
      <c r="X67" s="371">
        <f t="shared" si="2"/>
        <v>89.6</v>
      </c>
      <c r="Y67" s="36">
        <f t="shared" si="3"/>
        <v>0.17399999999999999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0</v>
      </c>
      <c r="X69" s="371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62</v>
      </c>
      <c r="X73" s="371">
        <f t="shared" si="2"/>
        <v>64</v>
      </c>
      <c r="Y73" s="36">
        <f t="shared" ref="Y73:Y79" si="4">IFERROR(IF(X73=0,"",ROUNDUP(X73/H73,0)*0.00937),"")</f>
        <v>0.14992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36</v>
      </c>
      <c r="X75" s="371">
        <f t="shared" si="2"/>
        <v>36</v>
      </c>
      <c r="Y75" s="36">
        <f t="shared" si="4"/>
        <v>8.4330000000000002E-2</v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70</v>
      </c>
      <c r="X79" s="371">
        <f t="shared" si="2"/>
        <v>72</v>
      </c>
      <c r="Y79" s="36">
        <f t="shared" si="4"/>
        <v>0.14992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9</v>
      </c>
      <c r="X80" s="371">
        <f t="shared" si="2"/>
        <v>9.6000000000000014</v>
      </c>
      <c r="Y80" s="36">
        <f>IFERROR(IF(X80=0,"",ROUNDUP(X80/H80,0)*0.00753),"")</f>
        <v>2.2589999999999999E-2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50.993055555555557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53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0.60250999999999999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268</v>
      </c>
      <c r="X87" s="372">
        <f>IFERROR(SUM(X65:X85),"0")</f>
        <v>282.40000000000003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5</v>
      </c>
      <c r="X91" s="371">
        <f>IFERROR(IF(W91="",0,CEILING((W91/$H91),1)*$H91),"")</f>
        <v>7.1999999999999993</v>
      </c>
      <c r="Y91" s="36">
        <f>IFERROR(IF(X91=0,"",ROUNDUP(X91/H91,0)*0.00502),"")</f>
        <v>1.506E-2</v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2.0833333333333335</v>
      </c>
      <c r="X93" s="372">
        <f>IFERROR(X89/H89,"0")+IFERROR(X90/H90,"0")+IFERROR(X91/H91,"0")+IFERROR(X92/H92,"0")</f>
        <v>3</v>
      </c>
      <c r="Y93" s="372">
        <f>IFERROR(IF(Y89="",0,Y89),"0")+IFERROR(IF(Y90="",0,Y90),"0")+IFERROR(IF(Y91="",0,Y91),"0")+IFERROR(IF(Y92="",0,Y92),"0")</f>
        <v>1.506E-2</v>
      </c>
      <c r="Z93" s="373"/>
      <c r="AA93" s="373"/>
    </row>
    <row r="94" spans="1:54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5</v>
      </c>
      <c r="X94" s="372">
        <f>IFERROR(SUM(X89:X92),"0")</f>
        <v>7.1999999999999993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19</v>
      </c>
      <c r="X102" s="371">
        <f t="shared" si="5"/>
        <v>19.599999999999998</v>
      </c>
      <c r="Y102" s="36">
        <f>IFERROR(IF(X102=0,"",ROUNDUP(X102/H102,0)*0.00753),"")</f>
        <v>5.271E-2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6.7857142857142865</v>
      </c>
      <c r="X103" s="372">
        <f>IFERROR(X96/H96,"0")+IFERROR(X97/H97,"0")+IFERROR(X98/H98,"0")+IFERROR(X99/H99,"0")+IFERROR(X100/H100,"0")+IFERROR(X101/H101,"0")+IFERROR(X102/H102,"0")</f>
        <v>7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5.271E-2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19</v>
      </c>
      <c r="X104" s="372">
        <f>IFERROR(SUM(X96:X102),"0")</f>
        <v>19.599999999999998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3</v>
      </c>
      <c r="X111" s="371">
        <f t="shared" si="6"/>
        <v>3</v>
      </c>
      <c r="Y111" s="36">
        <f>IFERROR(IF(X111=0,"",ROUNDUP(X111/H111,0)*0.00753),"")</f>
        <v>7.5300000000000002E-3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24</v>
      </c>
      <c r="X117" s="371">
        <f t="shared" si="6"/>
        <v>24</v>
      </c>
      <c r="Y117" s="36">
        <f>IFERROR(IF(X117=0,"",ROUNDUP(X117/H117,0)*0.00753),"")</f>
        <v>6.0240000000000002E-2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9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6.7769999999999997E-2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27</v>
      </c>
      <c r="X121" s="372">
        <f>IFERROR(SUM(X106:X119),"0")</f>
        <v>27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24</v>
      </c>
      <c r="X137" s="371">
        <f>IFERROR(IF(W137="",0,CEILING((W137/$H137),1)*$H137),"")</f>
        <v>24.3</v>
      </c>
      <c r="Y137" s="36">
        <f>IFERROR(IF(X137=0,"",ROUNDUP(X137/H137,0)*0.00753),"")</f>
        <v>6.7769999999999997E-2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8.8888888888888875</v>
      </c>
      <c r="X139" s="372">
        <f>IFERROR(X134/H134,"0")+IFERROR(X135/H135,"0")+IFERROR(X136/H136,"0")+IFERROR(X137/H137,"0")+IFERROR(X138/H138,"0")</f>
        <v>9</v>
      </c>
      <c r="Y139" s="372">
        <f>IFERROR(IF(Y134="",0,Y134),"0")+IFERROR(IF(Y135="",0,Y135),"0")+IFERROR(IF(Y136="",0,Y136),"0")+IFERROR(IF(Y137="",0,Y137),"0")+IFERROR(IF(Y138="",0,Y138),"0")</f>
        <v>6.7769999999999997E-2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24</v>
      </c>
      <c r="X140" s="372">
        <f>IFERROR(SUM(X134:X138),"0")</f>
        <v>24.3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hidden="1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0</v>
      </c>
      <c r="X151" s="371">
        <f t="shared" ref="X151:X159" si="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23</v>
      </c>
      <c r="X154" s="371">
        <f t="shared" si="8"/>
        <v>23.1</v>
      </c>
      <c r="Y154" s="36">
        <f>IFERROR(IF(X154=0,"",ROUNDUP(X154/H154,0)*0.00502),"")</f>
        <v>5.5220000000000005E-2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32</v>
      </c>
      <c r="X157" s="371">
        <f t="shared" si="8"/>
        <v>33.6</v>
      </c>
      <c r="Y157" s="36">
        <f>IFERROR(IF(X157=0,"",ROUNDUP(X157/H157,0)*0.00502),"")</f>
        <v>8.0320000000000003E-2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26.19047619047619</v>
      </c>
      <c r="X160" s="372">
        <f>IFERROR(X151/H151,"0")+IFERROR(X152/H152,"0")+IFERROR(X153/H153,"0")+IFERROR(X154/H154,"0")+IFERROR(X155/H155,"0")+IFERROR(X156/H156,"0")+IFERROR(X157/H157,"0")+IFERROR(X158/H158,"0")+IFERROR(X159/H159,"0")</f>
        <v>27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0.13553999999999999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55</v>
      </c>
      <c r="X161" s="372">
        <f>IFERROR(SUM(X151:X159),"0")</f>
        <v>56.7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hidden="1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hidden="1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idden="1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0</v>
      </c>
      <c r="X178" s="372">
        <f>IFERROR(X174/H174,"0")+IFERROR(X175/H175,"0")+IFERROR(X176/H176,"0")+IFERROR(X177/H177,"0")</f>
        <v>0</v>
      </c>
      <c r="Y178" s="372">
        <f>IFERROR(IF(Y174="",0,Y174),"0")+IFERROR(IF(Y175="",0,Y175),"0")+IFERROR(IF(Y176="",0,Y176),"0")+IFERROR(IF(Y177="",0,Y177),"0")</f>
        <v>0</v>
      </c>
      <c r="Z178" s="373"/>
      <c r="AA178" s="373"/>
    </row>
    <row r="179" spans="1:54" hidden="1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0</v>
      </c>
      <c r="X179" s="372">
        <f>IFERROR(SUM(X174:X177),"0")</f>
        <v>0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30</v>
      </c>
      <c r="X193" s="371">
        <f t="shared" si="9"/>
        <v>31.2</v>
      </c>
      <c r="Y193" s="36">
        <f t="shared" si="10"/>
        <v>9.7890000000000005E-2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0</v>
      </c>
      <c r="X196" s="371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12.5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13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9.7890000000000005E-2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30</v>
      </c>
      <c r="X199" s="372">
        <f>IFERROR(SUM(X181:X197),"0")</f>
        <v>31.2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11</v>
      </c>
      <c r="X202" s="371">
        <f>IFERROR(IF(W202="",0,CEILING((W202/$H202),1)*$H202),"")</f>
        <v>12.8</v>
      </c>
      <c r="Y202" s="36">
        <f>IFERROR(IF(X202=0,"",ROUNDUP(X202/H202,0)*0.00937),"")</f>
        <v>3.7479999999999999E-2</v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3.4375</v>
      </c>
      <c r="X205" s="372">
        <f>IFERROR(X201/H201,"0")+IFERROR(X202/H202,"0")+IFERROR(X203/H203,"0")+IFERROR(X204/H204,"0")</f>
        <v>4</v>
      </c>
      <c r="Y205" s="372">
        <f>IFERROR(IF(Y201="",0,Y201),"0")+IFERROR(IF(Y202="",0,Y202),"0")+IFERROR(IF(Y203="",0,Y203),"0")+IFERROR(IF(Y204="",0,Y204),"0")</f>
        <v>3.7479999999999999E-2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11</v>
      </c>
      <c r="X206" s="372">
        <f>IFERROR(SUM(X201:X204),"0")</f>
        <v>12.8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21</v>
      </c>
      <c r="X214" s="371">
        <f t="shared" si="11"/>
        <v>24</v>
      </c>
      <c r="Y214" s="36">
        <f>IFERROR(IF(X214=0,"",ROUNDUP(X214/H214,0)*0.00937),"")</f>
        <v>5.6219999999999999E-2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5.25</v>
      </c>
      <c r="X215" s="372">
        <f>IFERROR(X209/H209,"0")+IFERROR(X210/H210,"0")+IFERROR(X211/H211,"0")+IFERROR(X212/H212,"0")+IFERROR(X213/H213,"0")+IFERROR(X214/H214,"0")</f>
        <v>6</v>
      </c>
      <c r="Y215" s="372">
        <f>IFERROR(IF(Y209="",0,Y209),"0")+IFERROR(IF(Y210="",0,Y210),"0")+IFERROR(IF(Y211="",0,Y211),"0")+IFERROR(IF(Y212="",0,Y212),"0")+IFERROR(IF(Y213="",0,Y213),"0")+IFERROR(IF(Y214="",0,Y214),"0")</f>
        <v>5.6219999999999999E-2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21</v>
      </c>
      <c r="X216" s="372">
        <f>IFERROR(SUM(X209:X214),"0")</f>
        <v>24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11</v>
      </c>
      <c r="X218" s="371">
        <f>IFERROR(IF(W218="",0,CEILING((W218/$H218),1)*$H218),"")</f>
        <v>12.600000000000001</v>
      </c>
      <c r="Y218" s="36">
        <f>IFERROR(IF(X218=0,"",ROUNDUP(X218/H218,0)*0.00502),"")</f>
        <v>3.0120000000000001E-2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5.2380952380952381</v>
      </c>
      <c r="X220" s="372">
        <f>IFERROR(X218/H218,"0")+IFERROR(X219/H219,"0")</f>
        <v>6</v>
      </c>
      <c r="Y220" s="372">
        <f>IFERROR(IF(Y218="",0,Y218),"0")+IFERROR(IF(Y219="",0,Y219),"0")</f>
        <v>3.0120000000000001E-2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11</v>
      </c>
      <c r="X221" s="372">
        <f>IFERROR(SUM(X218:X219),"0")</f>
        <v>12.600000000000001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17</v>
      </c>
      <c r="X227" s="371">
        <f t="shared" si="12"/>
        <v>20</v>
      </c>
      <c r="Y227" s="36">
        <f>IFERROR(IF(X227=0,"",ROUNDUP(X227/H227,0)*0.00937),"")</f>
        <v>4.6850000000000003E-2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4</v>
      </c>
      <c r="X228" s="371">
        <f t="shared" si="12"/>
        <v>7.4</v>
      </c>
      <c r="Y228" s="36">
        <f>IFERROR(IF(X228=0,"",ROUNDUP(X228/H228,0)*0.00937),"")</f>
        <v>1.874E-2</v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5.3310810810810807</v>
      </c>
      <c r="X230" s="372">
        <f>IFERROR(X224/H224,"0")+IFERROR(X225/H225,"0")+IFERROR(X226/H226,"0")+IFERROR(X227/H227,"0")+IFERROR(X228/H228,"0")+IFERROR(X229/H229,"0")</f>
        <v>7</v>
      </c>
      <c r="Y230" s="372">
        <f>IFERROR(IF(Y224="",0,Y224),"0")+IFERROR(IF(Y225="",0,Y225),"0")+IFERROR(IF(Y226="",0,Y226),"0")+IFERROR(IF(Y227="",0,Y227),"0")+IFERROR(IF(Y228="",0,Y228),"0")+IFERROR(IF(Y229="",0,Y229),"0")</f>
        <v>6.5590000000000009E-2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21</v>
      </c>
      <c r="X231" s="372">
        <f>IFERROR(SUM(X224:X229),"0")</f>
        <v>27.4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12</v>
      </c>
      <c r="X255" s="371">
        <f>IFERROR(IF(W255="",0,CEILING((W255/$H255),1)*$H255),"")</f>
        <v>12.600000000000001</v>
      </c>
      <c r="Y255" s="36">
        <f>IFERROR(IF(X255=0,"",ROUNDUP(X255/H255,0)*0.00753),"")</f>
        <v>2.2589999999999999E-2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150</v>
      </c>
      <c r="X256" s="371">
        <f>IFERROR(IF(W256="",0,CEILING((W256/$H256),1)*$H256),"")</f>
        <v>151.20000000000002</v>
      </c>
      <c r="Y256" s="36">
        <f>IFERROR(IF(X256=0,"",ROUNDUP(X256/H256,0)*0.00753),"")</f>
        <v>0.27107999999999999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38.571428571428569</v>
      </c>
      <c r="X259" s="372">
        <f>IFERROR(X255/H255,"0")+IFERROR(X256/H256,"0")+IFERROR(X257/H257,"0")+IFERROR(X258/H258,"0")</f>
        <v>39</v>
      </c>
      <c r="Y259" s="372">
        <f>IFERROR(IF(Y255="",0,Y255),"0")+IFERROR(IF(Y256="",0,Y256),"0")+IFERROR(IF(Y257="",0,Y257),"0")+IFERROR(IF(Y258="",0,Y258),"0")</f>
        <v>0.29366999999999999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162</v>
      </c>
      <c r="X260" s="372">
        <f>IFERROR(SUM(X255:X258),"0")</f>
        <v>163.80000000000001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36</v>
      </c>
      <c r="X266" s="371">
        <f t="shared" si="15"/>
        <v>36</v>
      </c>
      <c r="Y266" s="36">
        <f>IFERROR(IF(X266=0,"",ROUNDUP(X266/H266,0)*0.00937),"")</f>
        <v>9.3700000000000006E-2</v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10</v>
      </c>
      <c r="X271" s="372">
        <f>IFERROR(X262/H262,"0")+IFERROR(X263/H263,"0")+IFERROR(X264/H264,"0")+IFERROR(X265/H265,"0")+IFERROR(X266/H266,"0")+IFERROR(X267/H267,"0")+IFERROR(X268/H268,"0")+IFERROR(X269/H269,"0")+IFERROR(X270/H270,"0")</f>
        <v>10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9.3700000000000006E-2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36</v>
      </c>
      <c r="X272" s="372">
        <f>IFERROR(SUM(X262:X270),"0")</f>
        <v>36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hidden="1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0</v>
      </c>
      <c r="X274" s="37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8</v>
      </c>
      <c r="X275" s="371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1.0256410256410258</v>
      </c>
      <c r="X277" s="372">
        <f>IFERROR(X274/H274,"0")+IFERROR(X275/H275,"0")+IFERROR(X276/H276,"0")</f>
        <v>2</v>
      </c>
      <c r="Y277" s="372">
        <f>IFERROR(IF(Y274="",0,Y274),"0")+IFERROR(IF(Y275="",0,Y275),"0")+IFERROR(IF(Y276="",0,Y276),"0")</f>
        <v>4.3499999999999997E-2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8</v>
      </c>
      <c r="X278" s="372">
        <f>IFERROR(SUM(X274:X276),"0")</f>
        <v>15.6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10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3.9215686274509807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10</v>
      </c>
      <c r="X284" s="372">
        <f>IFERROR(SUM(X280:X282),"0")</f>
        <v>10.199999999999999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7</v>
      </c>
      <c r="X287" s="371">
        <f>IFERROR(IF(W287="",0,CEILING((W287/$H287),1)*$H287),"")</f>
        <v>8</v>
      </c>
      <c r="Y287" s="36">
        <f>IFERROR(IF(X287=0,"",ROUNDUP(X287/H287,0)*0.00474),"")</f>
        <v>1.8960000000000001E-2</v>
      </c>
      <c r="Z287" s="56"/>
      <c r="AA287" s="57"/>
      <c r="AE287" s="58"/>
      <c r="BB287" s="231" t="s">
        <v>1</v>
      </c>
    </row>
    <row r="288" spans="1:54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3.5</v>
      </c>
      <c r="X288" s="372">
        <f>IFERROR(X286/H286,"0")+IFERROR(X287/H287,"0")</f>
        <v>4</v>
      </c>
      <c r="Y288" s="372">
        <f>IFERROR(IF(Y286="",0,Y286),"0")+IFERROR(IF(Y287="",0,Y287),"0")</f>
        <v>1.8960000000000001E-2</v>
      </c>
      <c r="Z288" s="373"/>
      <c r="AA288" s="373"/>
    </row>
    <row r="289" spans="1:54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7</v>
      </c>
      <c r="X289" s="372">
        <f>IFERROR(SUM(X286:X287),"0")</f>
        <v>8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126</v>
      </c>
      <c r="X313" s="371">
        <f>IFERROR(IF(W313="",0,CEILING((W313/$H313),1)*$H313),"")</f>
        <v>126</v>
      </c>
      <c r="Y313" s="36">
        <f>IFERROR(IF(X313=0,"",ROUNDUP(X313/H313,0)*0.00753),"")</f>
        <v>0.45180000000000003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13</v>
      </c>
      <c r="X314" s="371">
        <f>IFERROR(IF(W314="",0,CEILING((W314/$H314),1)*$H314),"")</f>
        <v>14.700000000000001</v>
      </c>
      <c r="Y314" s="36">
        <f>IFERROR(IF(X314=0,"",ROUNDUP(X314/H314,0)*0.00753),"")</f>
        <v>5.271E-2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66.19047619047619</v>
      </c>
      <c r="X315" s="372">
        <f>IFERROR(X312/H312,"0")+IFERROR(X313/H313,"0")+IFERROR(X314/H314,"0")</f>
        <v>67</v>
      </c>
      <c r="Y315" s="372">
        <f>IFERROR(IF(Y312="",0,Y312),"0")+IFERROR(IF(Y313="",0,Y313),"0")+IFERROR(IF(Y314="",0,Y314),"0")</f>
        <v>0.50451000000000001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139</v>
      </c>
      <c r="X316" s="372">
        <f>IFERROR(SUM(X312:X314),"0")</f>
        <v>140.69999999999999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9</v>
      </c>
      <c r="X318" s="371">
        <f>IFERROR(IF(W318="",0,CEILING((W318/$H318),1)*$H318),"")</f>
        <v>9.1199999999999992</v>
      </c>
      <c r="Y318" s="36">
        <f>IFERROR(IF(X318=0,"",ROUNDUP(X318/H318,0)*0.00753),"")</f>
        <v>3.0120000000000001E-2</v>
      </c>
      <c r="Z318" s="56"/>
      <c r="AA318" s="57"/>
      <c r="AE318" s="58"/>
      <c r="BB318" s="245" t="s">
        <v>1</v>
      </c>
    </row>
    <row r="319" spans="1:54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3.9473684210526319</v>
      </c>
      <c r="X319" s="372">
        <f>IFERROR(X318/H318,"0")</f>
        <v>4</v>
      </c>
      <c r="Y319" s="372">
        <f>IFERROR(IF(Y318="",0,Y318),"0")</f>
        <v>3.0120000000000001E-2</v>
      </c>
      <c r="Z319" s="373"/>
      <c r="AA319" s="373"/>
    </row>
    <row r="320" spans="1:54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9</v>
      </c>
      <c r="X320" s="372">
        <f>IFERROR(SUM(X318:X318),"0")</f>
        <v>9.1199999999999992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121</v>
      </c>
      <c r="X329" s="371">
        <f t="shared" si="17"/>
        <v>135</v>
      </c>
      <c r="Y329" s="36">
        <f>IFERROR(IF(X329=0,"",ROUNDUP(X329/H329,0)*0.02175),"")</f>
        <v>0.19574999999999998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30</v>
      </c>
      <c r="X331" s="371">
        <f t="shared" si="17"/>
        <v>30</v>
      </c>
      <c r="Y331" s="36">
        <f>IFERROR(IF(X331=0,"",ROUNDUP(X331/H331,0)*0.02175),"")</f>
        <v>4.3499999999999997E-2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60</v>
      </c>
      <c r="X333" s="371">
        <f t="shared" si="17"/>
        <v>60</v>
      </c>
      <c r="Y333" s="36">
        <f>IFERROR(IF(X333=0,"",ROUNDUP(X333/H333,0)*0.02175),"")</f>
        <v>8.6999999999999994E-2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5</v>
      </c>
      <c r="X335" s="371">
        <f t="shared" si="17"/>
        <v>5</v>
      </c>
      <c r="Y335" s="36">
        <f>IFERROR(IF(X335=0,"",ROUNDUP(X335/H335,0)*0.00937),"")</f>
        <v>9.3699999999999999E-3</v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15.066666666666666</v>
      </c>
      <c r="X336" s="372">
        <f>IFERROR(X328/H328,"0")+IFERROR(X329/H329,"0")+IFERROR(X330/H330,"0")+IFERROR(X331/H331,"0")+IFERROR(X332/H332,"0")+IFERROR(X333/H333,"0")+IFERROR(X334/H334,"0")+IFERROR(X335/H335,"0")</f>
        <v>16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0.33561999999999992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216</v>
      </c>
      <c r="X337" s="372">
        <f>IFERROR(SUM(X328:X335),"0")</f>
        <v>230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hidden="1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hidden="1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54" hidden="1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16</v>
      </c>
      <c r="X368" s="371">
        <f>IFERROR(IF(W368="",0,CEILING((W368/$H368),1)*$H368),"")</f>
        <v>23.4</v>
      </c>
      <c r="Y368" s="36">
        <f>IFERROR(IF(X368=0,"",ROUNDUP(X368/H368,0)*0.02175),"")</f>
        <v>6.5250000000000002E-2</v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2.0512820512820515</v>
      </c>
      <c r="X372" s="372">
        <f>IFERROR(X368/H368,"0")+IFERROR(X369/H369,"0")+IFERROR(X370/H370,"0")+IFERROR(X371/H371,"0")</f>
        <v>3</v>
      </c>
      <c r="Y372" s="372">
        <f>IFERROR(IF(Y368="",0,Y368),"0")+IFERROR(IF(Y369="",0,Y369),"0")+IFERROR(IF(Y370="",0,Y370),"0")+IFERROR(IF(Y371="",0,Y371),"0")</f>
        <v>6.5250000000000002E-2</v>
      </c>
      <c r="Z372" s="373"/>
      <c r="AA372" s="373"/>
    </row>
    <row r="373" spans="1:54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16</v>
      </c>
      <c r="X373" s="372">
        <f>IFERROR(SUM(X368:X371),"0")</f>
        <v>23.4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hidden="1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4</v>
      </c>
      <c r="X389" s="371">
        <f t="shared" si="18"/>
        <v>5.04</v>
      </c>
      <c r="Y389" s="36">
        <f>IFERROR(IF(X389=0,"",ROUNDUP(X389/H389,0)*0.00753),"")</f>
        <v>2.2589999999999999E-2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4</v>
      </c>
      <c r="X393" s="371">
        <f t="shared" si="18"/>
        <v>4.2</v>
      </c>
      <c r="Y393" s="36">
        <f t="shared" si="19"/>
        <v>1.004E-2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11</v>
      </c>
      <c r="X397" s="371">
        <f t="shared" si="18"/>
        <v>12.600000000000001</v>
      </c>
      <c r="Y397" s="36">
        <f t="shared" si="19"/>
        <v>3.0120000000000001E-2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9.5238095238095237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6.275E-2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19</v>
      </c>
      <c r="X400" s="372">
        <f>IFERROR(SUM(X386:X398),"0")</f>
        <v>21.840000000000003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0</v>
      </c>
      <c r="X429" s="371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idden="1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54" hidden="1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21</v>
      </c>
      <c r="X464" s="371">
        <f t="shared" si="21"/>
        <v>21.6</v>
      </c>
      <c r="Y464" s="36">
        <f>IFERROR(IF(X464=0,"",ROUNDUP(X464/H464,0)*0.00937),"")</f>
        <v>5.6219999999999999E-2</v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5.833333333333333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6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5.6219999999999999E-2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21</v>
      </c>
      <c r="X469" s="372">
        <f>IFERROR(SUM(X457:X467),"0")</f>
        <v>21.6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hidden="1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0</v>
      </c>
      <c r="X476" s="371">
        <f t="shared" ref="X476:X481" si="23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0</v>
      </c>
      <c r="X477" s="371">
        <f t="shared" si="23"/>
        <v>0</v>
      </c>
      <c r="Y477" s="36" t="str">
        <f>IFERROR(IF(X477=0,"",ROUNDUP(X477/H477,0)*0.01196),"")</f>
        <v/>
      </c>
      <c r="Z477" s="56"/>
      <c r="AA477" s="57"/>
      <c r="AE477" s="58"/>
      <c r="BB477" s="326" t="s">
        <v>1</v>
      </c>
    </row>
    <row r="478" spans="1:54" ht="27" hidden="1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20</v>
      </c>
      <c r="X479" s="371">
        <f t="shared" si="23"/>
        <v>21.6</v>
      </c>
      <c r="Y479" s="36">
        <f>IFERROR(IF(X479=0,"",ROUNDUP(X479/H479,0)*0.00937),"")</f>
        <v>5.6219999999999999E-2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6</v>
      </c>
      <c r="X480" s="371">
        <f t="shared" si="23"/>
        <v>7.2</v>
      </c>
      <c r="Y480" s="36">
        <f>IFERROR(IF(X480=0,"",ROUNDUP(X480/H480,0)*0.00937),"")</f>
        <v>1.874E-2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38</v>
      </c>
      <c r="X481" s="371">
        <f t="shared" si="23"/>
        <v>39.6</v>
      </c>
      <c r="Y481" s="36">
        <f>IFERROR(IF(X481=0,"",ROUNDUP(X481/H481,0)*0.00937),"")</f>
        <v>0.10306999999999999</v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17.777777777777779</v>
      </c>
      <c r="X482" s="372">
        <f>IFERROR(X476/H476,"0")+IFERROR(X477/H477,"0")+IFERROR(X478/H478,"0")+IFERROR(X479/H479,"0")+IFERROR(X480/H480,"0")+IFERROR(X481/H481,"0")</f>
        <v>19</v>
      </c>
      <c r="Y482" s="372">
        <f>IFERROR(IF(Y476="",0,Y476),"0")+IFERROR(IF(Y477="",0,Y477),"0")+IFERROR(IF(Y478="",0,Y478),"0")+IFERROR(IF(Y479="",0,Y479),"0")+IFERROR(IF(Y480="",0,Y480),"0")+IFERROR(IF(Y481="",0,Y481),"0")</f>
        <v>0.17802999999999999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64</v>
      </c>
      <c r="X483" s="372">
        <f>IFERROR(SUM(X476:X481),"0")</f>
        <v>68.400000000000006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50</v>
      </c>
      <c r="X516" s="371">
        <f t="shared" si="26"/>
        <v>50.400000000000006</v>
      </c>
      <c r="Y516" s="36">
        <f>IFERROR(IF(X516=0,"",ROUNDUP(X516/H516,0)*0.00753),"")</f>
        <v>9.0359999999999996E-2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54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hidden="1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hidden="1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hidden="1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1660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1742.7600000000002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1765.2381586541844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1853.2560000000005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4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4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1865.2381586541844</v>
      </c>
      <c r="X540" s="372">
        <f>GrossWeightTotalR+PalletQtyTotalR*25</f>
        <v>1953.2560000000005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389.12336977793632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406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3.8881200000000002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205.20000000000002</v>
      </c>
      <c r="D547" s="46">
        <f>IFERROR(X57*1,"0")+IFERROR(X58*1,"0")+IFERROR(X59*1,"0")+IFERROR(X60*1,"0")</f>
        <v>213.3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336.20000000000005</v>
      </c>
      <c r="F547" s="46">
        <f>IFERROR(X134*1,"0")+IFERROR(X135*1,"0")+IFERROR(X136*1,"0")+IFERROR(X137*1,"0")+IFERROR(X138*1,"0")</f>
        <v>24.3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56.7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44</v>
      </c>
      <c r="J547" s="46">
        <f>IFERROR(X209*1,"0")+IFERROR(X210*1,"0")+IFERROR(X211*1,"0")+IFERROR(X212*1,"0")+IFERROR(X213*1,"0")+IFERROR(X214*1,"0")+IFERROR(X218*1,"0")+IFERROR(X219*1,"0")</f>
        <v>36.6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233.6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233.6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149.82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23.4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21.840000000000003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90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50.400000000000006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660,00"/>
        <filter val="1 765,24"/>
        <filter val="1 865,24"/>
        <filter val="1,03"/>
        <filter val="10,00"/>
        <filter val="11,00"/>
        <filter val="11,90"/>
        <filter val="12,00"/>
        <filter val="12,50"/>
        <filter val="121,00"/>
        <filter val="126,00"/>
        <filter val="13,00"/>
        <filter val="139,00"/>
        <filter val="15,07"/>
        <filter val="150,00"/>
        <filter val="16,00"/>
        <filter val="162,00"/>
        <filter val="17,00"/>
        <filter val="17,78"/>
        <filter val="18,52"/>
        <filter val="19,00"/>
        <filter val="2,05"/>
        <filter val="2,08"/>
        <filter val="20,00"/>
        <filter val="200,00"/>
        <filter val="201,00"/>
        <filter val="21,00"/>
        <filter val="211,00"/>
        <filter val="216,00"/>
        <filter val="23,00"/>
        <filter val="24,00"/>
        <filter val="26,19"/>
        <filter val="268,00"/>
        <filter val="27,00"/>
        <filter val="3,00"/>
        <filter val="3,44"/>
        <filter val="3,50"/>
        <filter val="3,92"/>
        <filter val="3,95"/>
        <filter val="30,00"/>
        <filter val="32,00"/>
        <filter val="36,00"/>
        <filter val="38,00"/>
        <filter val="38,57"/>
        <filter val="389,12"/>
        <filter val="4"/>
        <filter val="4,00"/>
        <filter val="45,59"/>
        <filter val="5,00"/>
        <filter val="5,24"/>
        <filter val="5,25"/>
        <filter val="5,33"/>
        <filter val="5,83"/>
        <filter val="50,00"/>
        <filter val="50,99"/>
        <filter val="55,00"/>
        <filter val="6,00"/>
        <filter val="6,79"/>
        <filter val="60,00"/>
        <filter val="62,00"/>
        <filter val="64,00"/>
        <filter val="66,19"/>
        <filter val="7,00"/>
        <filter val="70,00"/>
        <filter val="8,00"/>
        <filter val="8,89"/>
        <filter val="81,00"/>
        <filter val="9,00"/>
        <filter val="9,52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2024-05-07T10:57:33Z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