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C9CA819-5749-4B48-AFA7-09BAFDAC8E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O487" i="1"/>
  <c r="W485" i="1"/>
  <c r="W484" i="1"/>
  <c r="X483" i="1"/>
  <c r="Y483" i="1" s="1"/>
  <c r="O483" i="1"/>
  <c r="X482" i="1"/>
  <c r="O482" i="1"/>
  <c r="X481" i="1"/>
  <c r="Y481" i="1" s="1"/>
  <c r="O481" i="1"/>
  <c r="W479" i="1"/>
  <c r="W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X472" i="1"/>
  <c r="O472" i="1"/>
  <c r="W470" i="1"/>
  <c r="W469" i="1"/>
  <c r="X468" i="1"/>
  <c r="Y468" i="1" s="1"/>
  <c r="O468" i="1"/>
  <c r="X467" i="1"/>
  <c r="O467" i="1"/>
  <c r="W465" i="1"/>
  <c r="W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Y455" i="1"/>
  <c r="X455" i="1"/>
  <c r="O455" i="1"/>
  <c r="X454" i="1"/>
  <c r="O454" i="1"/>
  <c r="X453" i="1"/>
  <c r="Y453" i="1" s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Y431" i="1" s="1"/>
  <c r="Y433" i="1" s="1"/>
  <c r="O431" i="1"/>
  <c r="W429" i="1"/>
  <c r="W428" i="1"/>
  <c r="Y427" i="1"/>
  <c r="X427" i="1"/>
  <c r="O427" i="1"/>
  <c r="X426" i="1"/>
  <c r="Y426" i="1" s="1"/>
  <c r="O426" i="1"/>
  <c r="X425" i="1"/>
  <c r="Y425" i="1" s="1"/>
  <c r="O425" i="1"/>
  <c r="X424" i="1"/>
  <c r="Y424" i="1" s="1"/>
  <c r="O424" i="1"/>
  <c r="X423" i="1"/>
  <c r="Y423" i="1" s="1"/>
  <c r="O423" i="1"/>
  <c r="X422" i="1"/>
  <c r="Y422" i="1" s="1"/>
  <c r="O422" i="1"/>
  <c r="X421" i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X410" i="1"/>
  <c r="Y410" i="1" s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Y392" i="1"/>
  <c r="X392" i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X378" i="1"/>
  <c r="Y378" i="1" s="1"/>
  <c r="Y380" i="1" s="1"/>
  <c r="O378" i="1"/>
  <c r="W374" i="1"/>
  <c r="W373" i="1"/>
  <c r="X372" i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X356" i="1"/>
  <c r="Y356" i="1" s="1"/>
  <c r="O356" i="1"/>
  <c r="X355" i="1"/>
  <c r="Y355" i="1" s="1"/>
  <c r="O355" i="1"/>
  <c r="X354" i="1"/>
  <c r="Y354" i="1" s="1"/>
  <c r="O354" i="1"/>
  <c r="X353" i="1"/>
  <c r="Y353" i="1" s="1"/>
  <c r="O353" i="1"/>
  <c r="X352" i="1"/>
  <c r="Y352" i="1" s="1"/>
  <c r="O352" i="1"/>
  <c r="W349" i="1"/>
  <c r="W348" i="1"/>
  <c r="X347" i="1"/>
  <c r="O347" i="1"/>
  <c r="W345" i="1"/>
  <c r="W344" i="1"/>
  <c r="X343" i="1"/>
  <c r="Y343" i="1" s="1"/>
  <c r="O343" i="1"/>
  <c r="X342" i="1"/>
  <c r="X344" i="1" s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X311" i="1"/>
  <c r="Y311" i="1" s="1"/>
  <c r="O311" i="1"/>
  <c r="X310" i="1"/>
  <c r="Y310" i="1" s="1"/>
  <c r="O310" i="1"/>
  <c r="X309" i="1"/>
  <c r="Y309" i="1" s="1"/>
  <c r="Y312" i="1" s="1"/>
  <c r="O309" i="1"/>
  <c r="W307" i="1"/>
  <c r="W306" i="1"/>
  <c r="X305" i="1"/>
  <c r="X306" i="1" s="1"/>
  <c r="O305" i="1"/>
  <c r="W302" i="1"/>
  <c r="W301" i="1"/>
  <c r="X300" i="1"/>
  <c r="Y300" i="1" s="1"/>
  <c r="O300" i="1"/>
  <c r="X299" i="1"/>
  <c r="X301" i="1" s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Y292" i="1"/>
  <c r="X292" i="1"/>
  <c r="O292" i="1"/>
  <c r="X291" i="1"/>
  <c r="Y291" i="1" s="1"/>
  <c r="O291" i="1"/>
  <c r="X290" i="1"/>
  <c r="Y290" i="1" s="1"/>
  <c r="O290" i="1"/>
  <c r="X289" i="1"/>
  <c r="O289" i="1"/>
  <c r="W286" i="1"/>
  <c r="W285" i="1"/>
  <c r="X284" i="1"/>
  <c r="Y284" i="1" s="1"/>
  <c r="O284" i="1"/>
  <c r="X283" i="1"/>
  <c r="Y283" i="1" s="1"/>
  <c r="Y285" i="1" s="1"/>
  <c r="O283" i="1"/>
  <c r="W281" i="1"/>
  <c r="W280" i="1"/>
  <c r="X279" i="1"/>
  <c r="Y279" i="1" s="1"/>
  <c r="O279" i="1"/>
  <c r="X278" i="1"/>
  <c r="Y278" i="1" s="1"/>
  <c r="X277" i="1"/>
  <c r="W275" i="1"/>
  <c r="W274" i="1"/>
  <c r="X273" i="1"/>
  <c r="Y273" i="1" s="1"/>
  <c r="O273" i="1"/>
  <c r="X272" i="1"/>
  <c r="Y272" i="1" s="1"/>
  <c r="O272" i="1"/>
  <c r="Y271" i="1"/>
  <c r="X271" i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Y261" i="1"/>
  <c r="X261" i="1"/>
  <c r="O261" i="1"/>
  <c r="X260" i="1"/>
  <c r="Y260" i="1" s="1"/>
  <c r="O260" i="1"/>
  <c r="X259" i="1"/>
  <c r="Y259" i="1" s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Y235" i="1"/>
  <c r="X235" i="1"/>
  <c r="O235" i="1"/>
  <c r="X234" i="1"/>
  <c r="Y234" i="1" s="1"/>
  <c r="O234" i="1"/>
  <c r="X233" i="1"/>
  <c r="Y233" i="1" s="1"/>
  <c r="O233" i="1"/>
  <c r="X232" i="1"/>
  <c r="Y232" i="1" s="1"/>
  <c r="O232" i="1"/>
  <c r="X231" i="1"/>
  <c r="Y231" i="1" s="1"/>
  <c r="O231" i="1"/>
  <c r="W228" i="1"/>
  <c r="W227" i="1"/>
  <c r="X226" i="1"/>
  <c r="Y226" i="1" s="1"/>
  <c r="O226" i="1"/>
  <c r="X225" i="1"/>
  <c r="Y225" i="1" s="1"/>
  <c r="O225" i="1"/>
  <c r="Y224" i="1"/>
  <c r="X224" i="1"/>
  <c r="O224" i="1"/>
  <c r="X223" i="1"/>
  <c r="Y223" i="1" s="1"/>
  <c r="O223" i="1"/>
  <c r="X222" i="1"/>
  <c r="Y222" i="1" s="1"/>
  <c r="O222" i="1"/>
  <c r="X221" i="1"/>
  <c r="O221" i="1"/>
  <c r="W218" i="1"/>
  <c r="W217" i="1"/>
  <c r="X216" i="1"/>
  <c r="Y216" i="1" s="1"/>
  <c r="O216" i="1"/>
  <c r="X215" i="1"/>
  <c r="Y215" i="1" s="1"/>
  <c r="Y217" i="1" s="1"/>
  <c r="O215" i="1"/>
  <c r="W213" i="1"/>
  <c r="W212" i="1"/>
  <c r="X211" i="1"/>
  <c r="Y211" i="1" s="1"/>
  <c r="O211" i="1"/>
  <c r="X210" i="1"/>
  <c r="Y210" i="1" s="1"/>
  <c r="O210" i="1"/>
  <c r="Y209" i="1"/>
  <c r="X209" i="1"/>
  <c r="O209" i="1"/>
  <c r="X208" i="1"/>
  <c r="Y208" i="1" s="1"/>
  <c r="O208" i="1"/>
  <c r="X207" i="1"/>
  <c r="Y207" i="1" s="1"/>
  <c r="O207" i="1"/>
  <c r="X206" i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X198" i="1"/>
  <c r="O198" i="1"/>
  <c r="W196" i="1"/>
  <c r="W195" i="1"/>
  <c r="Y194" i="1"/>
  <c r="X194" i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Y186" i="1"/>
  <c r="X186" i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Y178" i="1"/>
  <c r="X178" i="1"/>
  <c r="O178" i="1"/>
  <c r="W176" i="1"/>
  <c r="W175" i="1"/>
  <c r="X174" i="1"/>
  <c r="Y174" i="1" s="1"/>
  <c r="O174" i="1"/>
  <c r="X173" i="1"/>
  <c r="Y173" i="1" s="1"/>
  <c r="O173" i="1"/>
  <c r="X172" i="1"/>
  <c r="Y172" i="1" s="1"/>
  <c r="O172" i="1"/>
  <c r="X171" i="1"/>
  <c r="O171" i="1"/>
  <c r="W169" i="1"/>
  <c r="W168" i="1"/>
  <c r="X167" i="1"/>
  <c r="Y167" i="1" s="1"/>
  <c r="O167" i="1"/>
  <c r="X166" i="1"/>
  <c r="O166" i="1"/>
  <c r="W164" i="1"/>
  <c r="W163" i="1"/>
  <c r="Y162" i="1"/>
  <c r="X162" i="1"/>
  <c r="O162" i="1"/>
  <c r="X161" i="1"/>
  <c r="O161" i="1"/>
  <c r="W158" i="1"/>
  <c r="W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Y149" i="1"/>
  <c r="X149" i="1"/>
  <c r="O149" i="1"/>
  <c r="X148" i="1"/>
  <c r="O148" i="1"/>
  <c r="W145" i="1"/>
  <c r="W144" i="1"/>
  <c r="X143" i="1"/>
  <c r="Y143" i="1" s="1"/>
  <c r="O143" i="1"/>
  <c r="X142" i="1"/>
  <c r="Y142" i="1" s="1"/>
  <c r="O142" i="1"/>
  <c r="X141" i="1"/>
  <c r="G543" i="1" s="1"/>
  <c r="O141" i="1"/>
  <c r="W137" i="1"/>
  <c r="W136" i="1"/>
  <c r="X135" i="1"/>
  <c r="Y135" i="1" s="1"/>
  <c r="O135" i="1"/>
  <c r="X134" i="1"/>
  <c r="Y134" i="1" s="1"/>
  <c r="O134" i="1"/>
  <c r="X133" i="1"/>
  <c r="Y133" i="1" s="1"/>
  <c r="O133" i="1"/>
  <c r="X132" i="1"/>
  <c r="Y132" i="1" s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X123" i="1"/>
  <c r="Y123" i="1" s="1"/>
  <c r="O123" i="1"/>
  <c r="X122" i="1"/>
  <c r="Y122" i="1" s="1"/>
  <c r="O122" i="1"/>
  <c r="X121" i="1"/>
  <c r="Y121" i="1" s="1"/>
  <c r="O121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Y113" i="1"/>
  <c r="X113" i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O107" i="1"/>
  <c r="X106" i="1"/>
  <c r="Y106" i="1" s="1"/>
  <c r="X105" i="1"/>
  <c r="W103" i="1"/>
  <c r="W102" i="1"/>
  <c r="Y101" i="1"/>
  <c r="X101" i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Y91" i="1"/>
  <c r="X91" i="1"/>
  <c r="O91" i="1"/>
  <c r="X90" i="1"/>
  <c r="Y90" i="1" s="1"/>
  <c r="O90" i="1"/>
  <c r="X89" i="1"/>
  <c r="Y89" i="1" s="1"/>
  <c r="O89" i="1"/>
  <c r="X88" i="1"/>
  <c r="X93" i="1" s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Y79" i="1"/>
  <c r="X79" i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Y71" i="1"/>
  <c r="X71" i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W62" i="1"/>
  <c r="W61" i="1"/>
  <c r="Y60" i="1"/>
  <c r="X60" i="1"/>
  <c r="Y59" i="1"/>
  <c r="X59" i="1"/>
  <c r="O59" i="1"/>
  <c r="X58" i="1"/>
  <c r="Y58" i="1" s="1"/>
  <c r="O58" i="1"/>
  <c r="X57" i="1"/>
  <c r="O57" i="1"/>
  <c r="W54" i="1"/>
  <c r="W53" i="1"/>
  <c r="X52" i="1"/>
  <c r="Y52" i="1" s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Y28" i="1"/>
  <c r="X28" i="1"/>
  <c r="O28" i="1"/>
  <c r="X27" i="1"/>
  <c r="O27" i="1"/>
  <c r="W25" i="1"/>
  <c r="W24" i="1"/>
  <c r="W537" i="1" s="1"/>
  <c r="X23" i="1"/>
  <c r="Y23" i="1" s="1"/>
  <c r="O23" i="1"/>
  <c r="X22" i="1"/>
  <c r="Y22" i="1" s="1"/>
  <c r="Y24" i="1" s="1"/>
  <c r="H10" i="1"/>
  <c r="A9" i="1"/>
  <c r="F10" i="1" s="1"/>
  <c r="D7" i="1"/>
  <c r="P6" i="1"/>
  <c r="O2" i="1"/>
  <c r="Y85" i="1" l="1"/>
  <c r="Y357" i="1"/>
  <c r="Y305" i="1"/>
  <c r="Y306" i="1" s="1"/>
  <c r="X168" i="1"/>
  <c r="Y166" i="1"/>
  <c r="Y168" i="1" s="1"/>
  <c r="Y333" i="1"/>
  <c r="X429" i="1"/>
  <c r="Y421" i="1"/>
  <c r="Y428" i="1" s="1"/>
  <c r="X469" i="1"/>
  <c r="Y467" i="1"/>
  <c r="Y469" i="1" s="1"/>
  <c r="X103" i="1"/>
  <c r="Y95" i="1"/>
  <c r="Y102" i="1" s="1"/>
  <c r="X202" i="1"/>
  <c r="Y198" i="1"/>
  <c r="Y202" i="1" s="1"/>
  <c r="X349" i="1"/>
  <c r="X348" i="1"/>
  <c r="Y347" i="1"/>
  <c r="Y348" i="1" s="1"/>
  <c r="X34" i="1"/>
  <c r="D543" i="1"/>
  <c r="Y57" i="1"/>
  <c r="Y61" i="1" s="1"/>
  <c r="J543" i="1"/>
  <c r="X228" i="1"/>
  <c r="X374" i="1"/>
  <c r="X373" i="1"/>
  <c r="Y372" i="1"/>
  <c r="Y373" i="1" s="1"/>
  <c r="U543" i="1"/>
  <c r="X448" i="1"/>
  <c r="Y445" i="1"/>
  <c r="Y448" i="1" s="1"/>
  <c r="X489" i="1"/>
  <c r="X488" i="1"/>
  <c r="Y487" i="1"/>
  <c r="Y488" i="1" s="1"/>
  <c r="X508" i="1"/>
  <c r="X507" i="1"/>
  <c r="Y503" i="1"/>
  <c r="Y507" i="1" s="1"/>
  <c r="X117" i="1"/>
  <c r="X127" i="1"/>
  <c r="X157" i="1"/>
  <c r="I543" i="1"/>
  <c r="X176" i="1"/>
  <c r="X196" i="1"/>
  <c r="X217" i="1"/>
  <c r="X275" i="1"/>
  <c r="X274" i="1"/>
  <c r="Y195" i="1"/>
  <c r="Y245" i="1"/>
  <c r="H9" i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F9" i="1"/>
  <c r="J9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3" i="1"/>
  <c r="X536" i="1"/>
  <c r="X537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<sst xmlns="http://schemas.openxmlformats.org/spreadsheetml/2006/main" count="2267" uniqueCount="740">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</sst>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4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83" sqref="AA83"/>
    </sheetView>
  </sheetViews>
  <sheetFormatPr defaultColWidth="9.140625" defaultRowHeight="12.75" x14ac:dyDescent="0.2"/>
  <cols>
    <col min="1" max="1" width="9.140625" style="36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4" customWidth="1"/>
    <col min="18" max="18" width="6.140625" style="36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4" customWidth="1"/>
    <col min="24" max="24" width="11" style="364" customWidth="1"/>
    <col min="25" max="25" width="10" style="364" customWidth="1"/>
    <col min="26" max="26" width="11.5703125" style="364" customWidth="1"/>
    <col min="27" max="27" width="10.42578125" style="36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4" customWidth="1"/>
    <col min="32" max="32" width="9.140625" style="364" customWidth="1"/>
    <col min="33" max="16384" width="9.140625" style="364"/>
  </cols>
  <sheetData>
    <row r="1" spans="1:30" s="359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36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06" t="s">
        <v>8</v>
      </c>
      <c r="B5" s="467"/>
      <c r="C5" s="468"/>
      <c r="D5" s="411"/>
      <c r="E5" s="413"/>
      <c r="F5" s="693" t="s">
        <v>9</v>
      </c>
      <c r="G5" s="468"/>
      <c r="H5" s="411" t="s">
        <v>739</v>
      </c>
      <c r="I5" s="412"/>
      <c r="J5" s="412"/>
      <c r="K5" s="412"/>
      <c r="L5" s="413"/>
      <c r="M5" s="59"/>
      <c r="O5" s="24" t="s">
        <v>10</v>
      </c>
      <c r="P5" s="697">
        <v>45423</v>
      </c>
      <c r="Q5" s="510"/>
      <c r="S5" s="608" t="s">
        <v>11</v>
      </c>
      <c r="T5" s="423"/>
      <c r="U5" s="609" t="s">
        <v>12</v>
      </c>
      <c r="V5" s="510"/>
      <c r="AA5" s="51"/>
      <c r="AB5" s="51"/>
      <c r="AC5" s="51"/>
    </row>
    <row r="6" spans="1:30" s="359" customFormat="1" ht="24" customHeight="1" x14ac:dyDescent="0.2">
      <c r="A6" s="506" t="s">
        <v>13</v>
      </c>
      <c r="B6" s="467"/>
      <c r="C6" s="468"/>
      <c r="D6" s="667" t="s">
        <v>14</v>
      </c>
      <c r="E6" s="668"/>
      <c r="F6" s="668"/>
      <c r="G6" s="668"/>
      <c r="H6" s="668"/>
      <c r="I6" s="668"/>
      <c r="J6" s="668"/>
      <c r="K6" s="668"/>
      <c r="L6" s="51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2" t="s">
        <v>16</v>
      </c>
      <c r="T6" s="423"/>
      <c r="U6" s="649" t="s">
        <v>17</v>
      </c>
      <c r="V6" s="627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14"/>
      <c r="M7" s="61"/>
      <c r="O7" s="24"/>
      <c r="P7" s="42"/>
      <c r="Q7" s="42"/>
      <c r="S7" s="375"/>
      <c r="T7" s="423"/>
      <c r="U7" s="650"/>
      <c r="V7" s="651"/>
      <c r="AA7" s="51"/>
      <c r="AB7" s="51"/>
      <c r="AC7" s="51"/>
    </row>
    <row r="8" spans="1:30" s="359" customFormat="1" ht="25.5" customHeight="1" x14ac:dyDescent="0.2">
      <c r="A8" s="738" t="s">
        <v>18</v>
      </c>
      <c r="B8" s="402"/>
      <c r="C8" s="403"/>
      <c r="D8" s="492" t="s">
        <v>19</v>
      </c>
      <c r="E8" s="493"/>
      <c r="F8" s="493"/>
      <c r="G8" s="493"/>
      <c r="H8" s="493"/>
      <c r="I8" s="493"/>
      <c r="J8" s="493"/>
      <c r="K8" s="493"/>
      <c r="L8" s="494"/>
      <c r="M8" s="62"/>
      <c r="O8" s="24" t="s">
        <v>20</v>
      </c>
      <c r="P8" s="513">
        <v>0.41666666666666669</v>
      </c>
      <c r="Q8" s="514"/>
      <c r="S8" s="375"/>
      <c r="T8" s="423"/>
      <c r="U8" s="650"/>
      <c r="V8" s="651"/>
      <c r="AA8" s="51"/>
      <c r="AB8" s="51"/>
      <c r="AC8" s="51"/>
    </row>
    <row r="9" spans="1:30" s="359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11"/>
      <c r="E9" s="390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57"/>
      <c r="O9" s="26" t="s">
        <v>21</v>
      </c>
      <c r="P9" s="507"/>
      <c r="Q9" s="508"/>
      <c r="S9" s="375"/>
      <c r="T9" s="423"/>
      <c r="U9" s="652"/>
      <c r="V9" s="653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11"/>
      <c r="E10" s="390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60" t="str">
        <f>IFERROR(VLOOKUP($D$10,Proxy,2,FALSE),"")</f>
        <v/>
      </c>
      <c r="I10" s="375"/>
      <c r="J10" s="375"/>
      <c r="K10" s="375"/>
      <c r="L10" s="375"/>
      <c r="M10" s="358"/>
      <c r="O10" s="26" t="s">
        <v>22</v>
      </c>
      <c r="P10" s="616"/>
      <c r="Q10" s="617"/>
      <c r="T10" s="24" t="s">
        <v>23</v>
      </c>
      <c r="U10" s="626" t="s">
        <v>24</v>
      </c>
      <c r="V10" s="627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09"/>
      <c r="Q11" s="510"/>
      <c r="T11" s="24" t="s">
        <v>27</v>
      </c>
      <c r="U11" s="604" t="s">
        <v>28</v>
      </c>
      <c r="V11" s="508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0" t="s">
        <v>29</v>
      </c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8"/>
      <c r="M12" s="63"/>
      <c r="O12" s="24" t="s">
        <v>30</v>
      </c>
      <c r="P12" s="513"/>
      <c r="Q12" s="514"/>
      <c r="R12" s="23"/>
      <c r="T12" s="24"/>
      <c r="U12" s="501"/>
      <c r="V12" s="375"/>
      <c r="AA12" s="51"/>
      <c r="AB12" s="51"/>
      <c r="AC12" s="51"/>
    </row>
    <row r="13" spans="1:30" s="359" customFormat="1" ht="23.25" customHeight="1" x14ac:dyDescent="0.2">
      <c r="A13" s="690" t="s">
        <v>31</v>
      </c>
      <c r="B13" s="467"/>
      <c r="C13" s="467"/>
      <c r="D13" s="467"/>
      <c r="E13" s="467"/>
      <c r="F13" s="467"/>
      <c r="G13" s="467"/>
      <c r="H13" s="467"/>
      <c r="I13" s="467"/>
      <c r="J13" s="467"/>
      <c r="K13" s="467"/>
      <c r="L13" s="468"/>
      <c r="M13" s="63"/>
      <c r="N13" s="26"/>
      <c r="O13" s="26" t="s">
        <v>32</v>
      </c>
      <c r="P13" s="604"/>
      <c r="Q13" s="508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0" t="s">
        <v>33</v>
      </c>
      <c r="B14" s="467"/>
      <c r="C14" s="467"/>
      <c r="D14" s="467"/>
      <c r="E14" s="467"/>
      <c r="F14" s="467"/>
      <c r="G14" s="467"/>
      <c r="H14" s="467"/>
      <c r="I14" s="467"/>
      <c r="J14" s="467"/>
      <c r="K14" s="467"/>
      <c r="L14" s="468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696" t="s">
        <v>34</v>
      </c>
      <c r="B15" s="467"/>
      <c r="C15" s="467"/>
      <c r="D15" s="467"/>
      <c r="E15" s="467"/>
      <c r="F15" s="467"/>
      <c r="G15" s="467"/>
      <c r="H15" s="467"/>
      <c r="I15" s="467"/>
      <c r="J15" s="467"/>
      <c r="K15" s="467"/>
      <c r="L15" s="468"/>
      <c r="M15" s="64"/>
      <c r="O15" s="542" t="s">
        <v>35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3"/>
      <c r="P16" s="543"/>
      <c r="Q16" s="543"/>
      <c r="R16" s="543"/>
      <c r="S16" s="54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36</v>
      </c>
      <c r="B17" s="419" t="s">
        <v>37</v>
      </c>
      <c r="C17" s="523" t="s">
        <v>38</v>
      </c>
      <c r="D17" s="419" t="s">
        <v>39</v>
      </c>
      <c r="E17" s="427"/>
      <c r="F17" s="419" t="s">
        <v>40</v>
      </c>
      <c r="G17" s="419" t="s">
        <v>41</v>
      </c>
      <c r="H17" s="419" t="s">
        <v>42</v>
      </c>
      <c r="I17" s="419" t="s">
        <v>43</v>
      </c>
      <c r="J17" s="419" t="s">
        <v>44</v>
      </c>
      <c r="K17" s="419" t="s">
        <v>45</v>
      </c>
      <c r="L17" s="419" t="s">
        <v>46</v>
      </c>
      <c r="M17" s="419" t="s">
        <v>47</v>
      </c>
      <c r="N17" s="419" t="s">
        <v>48</v>
      </c>
      <c r="O17" s="419" t="s">
        <v>49</v>
      </c>
      <c r="P17" s="426"/>
      <c r="Q17" s="426"/>
      <c r="R17" s="426"/>
      <c r="S17" s="427"/>
      <c r="T17" s="726" t="s">
        <v>50</v>
      </c>
      <c r="U17" s="468"/>
      <c r="V17" s="419" t="s">
        <v>51</v>
      </c>
      <c r="W17" s="419" t="s">
        <v>52</v>
      </c>
      <c r="X17" s="748" t="s">
        <v>53</v>
      </c>
      <c r="Y17" s="419" t="s">
        <v>54</v>
      </c>
      <c r="Z17" s="469" t="s">
        <v>55</v>
      </c>
      <c r="AA17" s="469" t="s">
        <v>56</v>
      </c>
      <c r="AB17" s="469" t="s">
        <v>57</v>
      </c>
      <c r="AC17" s="470"/>
      <c r="AD17" s="471"/>
      <c r="AE17" s="483"/>
      <c r="BB17" s="725" t="s">
        <v>58</v>
      </c>
    </row>
    <row r="18" spans="1:54" ht="14.25" customHeight="1" x14ac:dyDescent="0.2">
      <c r="A18" s="420"/>
      <c r="B18" s="420"/>
      <c r="C18" s="420"/>
      <c r="D18" s="428"/>
      <c r="E18" s="430"/>
      <c r="F18" s="420"/>
      <c r="G18" s="420"/>
      <c r="H18" s="420"/>
      <c r="I18" s="420"/>
      <c r="J18" s="420"/>
      <c r="K18" s="420"/>
      <c r="L18" s="420"/>
      <c r="M18" s="420"/>
      <c r="N18" s="420"/>
      <c r="O18" s="428"/>
      <c r="P18" s="429"/>
      <c r="Q18" s="429"/>
      <c r="R18" s="429"/>
      <c r="S18" s="430"/>
      <c r="T18" s="360" t="s">
        <v>59</v>
      </c>
      <c r="U18" s="360" t="s">
        <v>60</v>
      </c>
      <c r="V18" s="420"/>
      <c r="W18" s="420"/>
      <c r="X18" s="749"/>
      <c r="Y18" s="420"/>
      <c r="Z18" s="621"/>
      <c r="AA18" s="621"/>
      <c r="AB18" s="472"/>
      <c r="AC18" s="473"/>
      <c r="AD18" s="474"/>
      <c r="AE18" s="484"/>
      <c r="BB18" s="375"/>
    </row>
    <row r="19" spans="1:54" ht="27.75" hidden="1" customHeight="1" x14ac:dyDescent="0.2">
      <c r="A19" s="487" t="s">
        <v>61</v>
      </c>
      <c r="B19" s="488"/>
      <c r="C19" s="488"/>
      <c r="D19" s="488"/>
      <c r="E19" s="488"/>
      <c r="F19" s="488"/>
      <c r="G19" s="488"/>
      <c r="H19" s="488"/>
      <c r="I19" s="488"/>
      <c r="J19" s="488"/>
      <c r="K19" s="488"/>
      <c r="L19" s="488"/>
      <c r="M19" s="488"/>
      <c r="N19" s="488"/>
      <c r="O19" s="488"/>
      <c r="P19" s="488"/>
      <c r="Q19" s="488"/>
      <c r="R19" s="488"/>
      <c r="S19" s="488"/>
      <c r="T19" s="488"/>
      <c r="U19" s="488"/>
      <c r="V19" s="488"/>
      <c r="W19" s="488"/>
      <c r="X19" s="488"/>
      <c r="Y19" s="488"/>
      <c r="Z19" s="48"/>
      <c r="AA19" s="48"/>
    </row>
    <row r="20" spans="1:54" ht="16.5" hidden="1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1"/>
      <c r="AA20" s="361"/>
    </row>
    <row r="21" spans="1:54" ht="14.25" hidden="1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62"/>
      <c r="AA21" s="362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1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401" t="s">
        <v>73</v>
      </c>
      <c r="P24" s="402"/>
      <c r="Q24" s="402"/>
      <c r="R24" s="402"/>
      <c r="S24" s="402"/>
      <c r="T24" s="402"/>
      <c r="U24" s="403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401" t="s">
        <v>73</v>
      </c>
      <c r="P25" s="402"/>
      <c r="Q25" s="402"/>
      <c r="R25" s="402"/>
      <c r="S25" s="402"/>
      <c r="T25" s="402"/>
      <c r="U25" s="403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62"/>
      <c r="AA26" s="362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40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401" t="s">
        <v>73</v>
      </c>
      <c r="P34" s="402"/>
      <c r="Q34" s="402"/>
      <c r="R34" s="402"/>
      <c r="S34" s="402"/>
      <c r="T34" s="402"/>
      <c r="U34" s="403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401" t="s">
        <v>73</v>
      </c>
      <c r="P35" s="402"/>
      <c r="Q35" s="402"/>
      <c r="R35" s="402"/>
      <c r="S35" s="402"/>
      <c r="T35" s="402"/>
      <c r="U35" s="403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62"/>
      <c r="AA36" s="362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401" t="s">
        <v>73</v>
      </c>
      <c r="P38" s="402"/>
      <c r="Q38" s="402"/>
      <c r="R38" s="402"/>
      <c r="S38" s="402"/>
      <c r="T38" s="402"/>
      <c r="U38" s="403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401" t="s">
        <v>73</v>
      </c>
      <c r="P39" s="402"/>
      <c r="Q39" s="402"/>
      <c r="R39" s="402"/>
      <c r="S39" s="402"/>
      <c r="T39" s="402"/>
      <c r="U39" s="403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62"/>
      <c r="AA40" s="362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401" t="s">
        <v>73</v>
      </c>
      <c r="P42" s="402"/>
      <c r="Q42" s="402"/>
      <c r="R42" s="402"/>
      <c r="S42" s="402"/>
      <c r="T42" s="402"/>
      <c r="U42" s="403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401" t="s">
        <v>73</v>
      </c>
      <c r="P43" s="402"/>
      <c r="Q43" s="402"/>
      <c r="R43" s="402"/>
      <c r="S43" s="402"/>
      <c r="T43" s="402"/>
      <c r="U43" s="403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62"/>
      <c r="AA44" s="362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401" t="s">
        <v>73</v>
      </c>
      <c r="P46" s="402"/>
      <c r="Q46" s="402"/>
      <c r="R46" s="402"/>
      <c r="S46" s="402"/>
      <c r="T46" s="402"/>
      <c r="U46" s="403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401" t="s">
        <v>73</v>
      </c>
      <c r="P47" s="402"/>
      <c r="Q47" s="402"/>
      <c r="R47" s="402"/>
      <c r="S47" s="402"/>
      <c r="T47" s="402"/>
      <c r="U47" s="403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487" t="s">
        <v>101</v>
      </c>
      <c r="B48" s="488"/>
      <c r="C48" s="488"/>
      <c r="D48" s="488"/>
      <c r="E48" s="488"/>
      <c r="F48" s="488"/>
      <c r="G48" s="488"/>
      <c r="H48" s="488"/>
      <c r="I48" s="488"/>
      <c r="J48" s="488"/>
      <c r="K48" s="488"/>
      <c r="L48" s="488"/>
      <c r="M48" s="488"/>
      <c r="N48" s="488"/>
      <c r="O48" s="488"/>
      <c r="P48" s="488"/>
      <c r="Q48" s="488"/>
      <c r="R48" s="488"/>
      <c r="S48" s="488"/>
      <c r="T48" s="488"/>
      <c r="U48" s="488"/>
      <c r="V48" s="488"/>
      <c r="W48" s="488"/>
      <c r="X48" s="488"/>
      <c r="Y48" s="488"/>
      <c r="Z48" s="48"/>
      <c r="AA48" s="48"/>
    </row>
    <row r="49" spans="1:54" ht="16.5" hidden="1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1"/>
      <c r="AA49" s="361"/>
    </row>
    <row r="50" spans="1:54" ht="14.25" hidden="1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62"/>
      <c r="AA50" s="362"/>
    </row>
    <row r="51" spans="1:54" ht="27" hidden="1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401" t="s">
        <v>73</v>
      </c>
      <c r="P53" s="402"/>
      <c r="Q53" s="402"/>
      <c r="R53" s="402"/>
      <c r="S53" s="402"/>
      <c r="T53" s="402"/>
      <c r="U53" s="403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hidden="1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401" t="s">
        <v>73</v>
      </c>
      <c r="P54" s="402"/>
      <c r="Q54" s="402"/>
      <c r="R54" s="402"/>
      <c r="S54" s="402"/>
      <c r="T54" s="402"/>
      <c r="U54" s="403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hidden="1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1"/>
      <c r="AA55" s="361"/>
    </row>
    <row r="56" spans="1:54" ht="14.25" hidden="1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62"/>
      <c r="AA56" s="362"/>
    </row>
    <row r="57" spans="1:54" ht="27" hidden="1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6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hidden="1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401" t="s">
        <v>73</v>
      </c>
      <c r="P61" s="402"/>
      <c r="Q61" s="402"/>
      <c r="R61" s="402"/>
      <c r="S61" s="402"/>
      <c r="T61" s="402"/>
      <c r="U61" s="403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hidden="1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401" t="s">
        <v>73</v>
      </c>
      <c r="P62" s="402"/>
      <c r="Q62" s="402"/>
      <c r="R62" s="402"/>
      <c r="S62" s="402"/>
      <c r="T62" s="402"/>
      <c r="U62" s="403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hidden="1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1"/>
      <c r="AA63" s="361"/>
    </row>
    <row r="64" spans="1:54" ht="14.25" hidden="1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62"/>
      <c r="AA64" s="362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hidden="1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5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5</v>
      </c>
      <c r="X83" s="367">
        <f t="shared" si="2"/>
        <v>9</v>
      </c>
      <c r="Y83" s="36">
        <f>IFERROR(IF(X83=0,"",ROUNDUP(X83/H83,0)*0.00937),"")</f>
        <v>1.874E-2</v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401" t="s">
        <v>73</v>
      </c>
      <c r="P85" s="402"/>
      <c r="Q85" s="402"/>
      <c r="R85" s="402"/>
      <c r="S85" s="402"/>
      <c r="T85" s="402"/>
      <c r="U85" s="403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1.1111111111111112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1.874E-2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401" t="s">
        <v>73</v>
      </c>
      <c r="P86" s="402"/>
      <c r="Q86" s="402"/>
      <c r="R86" s="402"/>
      <c r="S86" s="402"/>
      <c r="T86" s="402"/>
      <c r="U86" s="403"/>
      <c r="V86" s="37" t="s">
        <v>68</v>
      </c>
      <c r="W86" s="368">
        <f>IFERROR(SUM(W65:W84),"0")</f>
        <v>5</v>
      </c>
      <c r="X86" s="368">
        <f>IFERROR(SUM(X65:X84),"0")</f>
        <v>9</v>
      </c>
      <c r="Y86" s="37"/>
      <c r="Z86" s="369"/>
      <c r="AA86" s="369"/>
    </row>
    <row r="87" spans="1:54" ht="14.25" hidden="1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62"/>
      <c r="AA87" s="362"/>
    </row>
    <row r="88" spans="1:54" ht="16.5" hidden="1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56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401" t="s">
        <v>73</v>
      </c>
      <c r="P92" s="402"/>
      <c r="Q92" s="402"/>
      <c r="R92" s="402"/>
      <c r="S92" s="402"/>
      <c r="T92" s="402"/>
      <c r="U92" s="403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hidden="1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401" t="s">
        <v>73</v>
      </c>
      <c r="P93" s="402"/>
      <c r="Q93" s="402"/>
      <c r="R93" s="402"/>
      <c r="S93" s="402"/>
      <c r="T93" s="402"/>
      <c r="U93" s="403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hidden="1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62"/>
      <c r="AA94" s="362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7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50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8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401" t="s">
        <v>73</v>
      </c>
      <c r="P102" s="402"/>
      <c r="Q102" s="402"/>
      <c r="R102" s="402"/>
      <c r="S102" s="402"/>
      <c r="T102" s="402"/>
      <c r="U102" s="403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401" t="s">
        <v>73</v>
      </c>
      <c r="P103" s="402"/>
      <c r="Q103" s="402"/>
      <c r="R103" s="402"/>
      <c r="S103" s="402"/>
      <c r="T103" s="402"/>
      <c r="U103" s="403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62"/>
      <c r="AA104" s="362"/>
    </row>
    <row r="105" spans="1:54" ht="16.5" hidden="1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7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hidden="1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5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4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24</v>
      </c>
      <c r="X108" s="367">
        <f t="shared" si="6"/>
        <v>25.200000000000003</v>
      </c>
      <c r="Y108" s="36">
        <f>IFERROR(IF(X108=0,"",ROUNDUP(X108/H108,0)*0.02175),"")</f>
        <v>6.5250000000000002E-2</v>
      </c>
      <c r="Z108" s="56"/>
      <c r="AA108" s="57"/>
      <c r="AE108" s="58"/>
      <c r="BB108" s="117" t="s">
        <v>1</v>
      </c>
    </row>
    <row r="109" spans="1:54" ht="16.5" hidden="1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hidden="1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6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1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5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401" t="s">
        <v>73</v>
      </c>
      <c r="P117" s="402"/>
      <c r="Q117" s="402"/>
      <c r="R117" s="402"/>
      <c r="S117" s="402"/>
      <c r="T117" s="402"/>
      <c r="U117" s="403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2.8571428571428572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3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6.5250000000000002E-2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401" t="s">
        <v>73</v>
      </c>
      <c r="P118" s="402"/>
      <c r="Q118" s="402"/>
      <c r="R118" s="402"/>
      <c r="S118" s="402"/>
      <c r="T118" s="402"/>
      <c r="U118" s="403"/>
      <c r="V118" s="37" t="s">
        <v>68</v>
      </c>
      <c r="W118" s="368">
        <f>IFERROR(SUM(W105:W116),"0")</f>
        <v>24</v>
      </c>
      <c r="X118" s="368">
        <f>IFERROR(SUM(X105:X116),"0")</f>
        <v>25.200000000000003</v>
      </c>
      <c r="Y118" s="37"/>
      <c r="Z118" s="369"/>
      <c r="AA118" s="369"/>
    </row>
    <row r="119" spans="1:54" ht="14.25" hidden="1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62"/>
      <c r="AA119" s="362"/>
    </row>
    <row r="120" spans="1:54" ht="27" hidden="1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6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idden="1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401" t="s">
        <v>73</v>
      </c>
      <c r="P127" s="402"/>
      <c r="Q127" s="402"/>
      <c r="R127" s="402"/>
      <c r="S127" s="402"/>
      <c r="T127" s="402"/>
      <c r="U127" s="403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hidden="1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401" t="s">
        <v>73</v>
      </c>
      <c r="P128" s="402"/>
      <c r="Q128" s="402"/>
      <c r="R128" s="402"/>
      <c r="S128" s="402"/>
      <c r="T128" s="402"/>
      <c r="U128" s="403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hidden="1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1"/>
      <c r="AA129" s="361"/>
    </row>
    <row r="130" spans="1:54" ht="14.25" hidden="1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62"/>
      <c r="AA130" s="362"/>
    </row>
    <row r="131" spans="1:54" ht="27" hidden="1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5</v>
      </c>
      <c r="X134" s="367">
        <f>IFERROR(IF(W134="",0,CEILING((W134/$H134),1)*$H134),"")</f>
        <v>5.4</v>
      </c>
      <c r="Y134" s="36">
        <f>IFERROR(IF(X134=0,"",ROUNDUP(X134/H134,0)*0.00753),"")</f>
        <v>1.506E-2</v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2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401" t="s">
        <v>73</v>
      </c>
      <c r="P136" s="402"/>
      <c r="Q136" s="402"/>
      <c r="R136" s="402"/>
      <c r="S136" s="402"/>
      <c r="T136" s="402"/>
      <c r="U136" s="403"/>
      <c r="V136" s="37" t="s">
        <v>74</v>
      </c>
      <c r="W136" s="368">
        <f>IFERROR(W131/H131,"0")+IFERROR(W132/H132,"0")+IFERROR(W133/H133,"0")+IFERROR(W134/H134,"0")+IFERROR(W135/H135,"0")</f>
        <v>1.8518518518518516</v>
      </c>
      <c r="X136" s="368">
        <f>IFERROR(X131/H131,"0")+IFERROR(X132/H132,"0")+IFERROR(X133/H133,"0")+IFERROR(X134/H134,"0")+IFERROR(X135/H135,"0")</f>
        <v>2</v>
      </c>
      <c r="Y136" s="368">
        <f>IFERROR(IF(Y131="",0,Y131),"0")+IFERROR(IF(Y132="",0,Y132),"0")+IFERROR(IF(Y133="",0,Y133),"0")+IFERROR(IF(Y134="",0,Y134),"0")+IFERROR(IF(Y135="",0,Y135),"0")</f>
        <v>1.506E-2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401" t="s">
        <v>73</v>
      </c>
      <c r="P137" s="402"/>
      <c r="Q137" s="402"/>
      <c r="R137" s="402"/>
      <c r="S137" s="402"/>
      <c r="T137" s="402"/>
      <c r="U137" s="403"/>
      <c r="V137" s="37" t="s">
        <v>68</v>
      </c>
      <c r="W137" s="368">
        <f>IFERROR(SUM(W131:W135),"0")</f>
        <v>5</v>
      </c>
      <c r="X137" s="368">
        <f>IFERROR(SUM(X131:X135),"0")</f>
        <v>5.4</v>
      </c>
      <c r="Y137" s="37"/>
      <c r="Z137" s="369"/>
      <c r="AA137" s="369"/>
    </row>
    <row r="138" spans="1:54" ht="27.75" hidden="1" customHeight="1" x14ac:dyDescent="0.2">
      <c r="A138" s="487" t="s">
        <v>229</v>
      </c>
      <c r="B138" s="488"/>
      <c r="C138" s="488"/>
      <c r="D138" s="488"/>
      <c r="E138" s="488"/>
      <c r="F138" s="488"/>
      <c r="G138" s="488"/>
      <c r="H138" s="488"/>
      <c r="I138" s="488"/>
      <c r="J138" s="488"/>
      <c r="K138" s="488"/>
      <c r="L138" s="488"/>
      <c r="M138" s="488"/>
      <c r="N138" s="488"/>
      <c r="O138" s="488"/>
      <c r="P138" s="488"/>
      <c r="Q138" s="488"/>
      <c r="R138" s="488"/>
      <c r="S138" s="488"/>
      <c r="T138" s="488"/>
      <c r="U138" s="488"/>
      <c r="V138" s="488"/>
      <c r="W138" s="488"/>
      <c r="X138" s="488"/>
      <c r="Y138" s="488"/>
      <c r="Z138" s="48"/>
      <c r="AA138" s="48"/>
    </row>
    <row r="139" spans="1:54" ht="16.5" hidden="1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1"/>
      <c r="AA139" s="361"/>
    </row>
    <row r="140" spans="1:54" ht="14.25" hidden="1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62"/>
      <c r="AA140" s="362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401" t="s">
        <v>73</v>
      </c>
      <c r="P144" s="402"/>
      <c r="Q144" s="402"/>
      <c r="R144" s="402"/>
      <c r="S144" s="402"/>
      <c r="T144" s="402"/>
      <c r="U144" s="403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401" t="s">
        <v>73</v>
      </c>
      <c r="P145" s="402"/>
      <c r="Q145" s="402"/>
      <c r="R145" s="402"/>
      <c r="S145" s="402"/>
      <c r="T145" s="402"/>
      <c r="U145" s="403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1"/>
      <c r="AA146" s="361"/>
    </row>
    <row r="147" spans="1:54" ht="14.25" hidden="1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62"/>
      <c r="AA147" s="362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39</v>
      </c>
      <c r="X148" s="367">
        <f t="shared" ref="X148:X156" si="8">IFERROR(IF(W148="",0,CEILING((W148/$H148),1)*$H148),"")</f>
        <v>42</v>
      </c>
      <c r="Y148" s="36">
        <f>IFERROR(IF(X148=0,"",ROUNDUP(X148/H148,0)*0.00753),"")</f>
        <v>7.5300000000000006E-2</v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15</v>
      </c>
      <c r="X150" s="367">
        <f t="shared" si="8"/>
        <v>16.8</v>
      </c>
      <c r="Y150" s="36">
        <f>IFERROR(IF(X150=0,"",ROUNDUP(X150/H150,0)*0.00753),"")</f>
        <v>3.0120000000000001E-2</v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22</v>
      </c>
      <c r="X151" s="367">
        <f t="shared" si="8"/>
        <v>23.1</v>
      </c>
      <c r="Y151" s="36">
        <f>IFERROR(IF(X151=0,"",ROUNDUP(X151/H151,0)*0.00502),"")</f>
        <v>5.5220000000000005E-2</v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5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36</v>
      </c>
      <c r="X154" s="367">
        <f t="shared" si="8"/>
        <v>37.800000000000004</v>
      </c>
      <c r="Y154" s="36">
        <f>IFERROR(IF(X154=0,"",ROUNDUP(X154/H154,0)*0.00502),"")</f>
        <v>9.0359999999999996E-2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401" t="s">
        <v>73</v>
      </c>
      <c r="P157" s="402"/>
      <c r="Q157" s="402"/>
      <c r="R157" s="402"/>
      <c r="S157" s="402"/>
      <c r="T157" s="402"/>
      <c r="U157" s="403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40.476190476190474</v>
      </c>
      <c r="X157" s="368">
        <f>IFERROR(X148/H148,"0")+IFERROR(X149/H149,"0")+IFERROR(X150/H150,"0")+IFERROR(X151/H151,"0")+IFERROR(X152/H152,"0")+IFERROR(X153/H153,"0")+IFERROR(X154/H154,"0")+IFERROR(X155/H155,"0")+IFERROR(X156/H156,"0")</f>
        <v>43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0.251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401" t="s">
        <v>73</v>
      </c>
      <c r="P158" s="402"/>
      <c r="Q158" s="402"/>
      <c r="R158" s="402"/>
      <c r="S158" s="402"/>
      <c r="T158" s="402"/>
      <c r="U158" s="403"/>
      <c r="V158" s="37" t="s">
        <v>68</v>
      </c>
      <c r="W158" s="368">
        <f>IFERROR(SUM(W148:W156),"0")</f>
        <v>112</v>
      </c>
      <c r="X158" s="368">
        <f>IFERROR(SUM(X148:X156),"0")</f>
        <v>119.70000000000002</v>
      </c>
      <c r="Y158" s="37"/>
      <c r="Z158" s="369"/>
      <c r="AA158" s="369"/>
    </row>
    <row r="159" spans="1:54" ht="16.5" hidden="1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1"/>
      <c r="AA159" s="361"/>
    </row>
    <row r="160" spans="1:54" ht="14.25" hidden="1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62"/>
      <c r="AA160" s="362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401" t="s">
        <v>73</v>
      </c>
      <c r="P163" s="402"/>
      <c r="Q163" s="402"/>
      <c r="R163" s="402"/>
      <c r="S163" s="402"/>
      <c r="T163" s="402"/>
      <c r="U163" s="403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401" t="s">
        <v>73</v>
      </c>
      <c r="P164" s="402"/>
      <c r="Q164" s="402"/>
      <c r="R164" s="402"/>
      <c r="S164" s="402"/>
      <c r="T164" s="402"/>
      <c r="U164" s="403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62"/>
      <c r="AA165" s="362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401" t="s">
        <v>73</v>
      </c>
      <c r="P168" s="402"/>
      <c r="Q168" s="402"/>
      <c r="R168" s="402"/>
      <c r="S168" s="402"/>
      <c r="T168" s="402"/>
      <c r="U168" s="403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401" t="s">
        <v>73</v>
      </c>
      <c r="P169" s="402"/>
      <c r="Q169" s="402"/>
      <c r="R169" s="402"/>
      <c r="S169" s="402"/>
      <c r="T169" s="402"/>
      <c r="U169" s="403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62"/>
      <c r="AA170" s="362"/>
    </row>
    <row r="171" spans="1:54" ht="27" hidden="1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115</v>
      </c>
      <c r="X172" s="367">
        <f>IFERROR(IF(W172="",0,CEILING((W172/$H172),1)*$H172),"")</f>
        <v>118.80000000000001</v>
      </c>
      <c r="Y172" s="36">
        <f>IFERROR(IF(X172=0,"",ROUNDUP(X172/H172,0)*0.00937),"")</f>
        <v>0.20613999999999999</v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5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99</v>
      </c>
      <c r="X174" s="367">
        <f>IFERROR(IF(W174="",0,CEILING((W174/$H174),1)*$H174),"")</f>
        <v>102.60000000000001</v>
      </c>
      <c r="Y174" s="36">
        <f>IFERROR(IF(X174=0,"",ROUNDUP(X174/H174,0)*0.00937),"")</f>
        <v>0.17802999999999999</v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401" t="s">
        <v>73</v>
      </c>
      <c r="P175" s="402"/>
      <c r="Q175" s="402"/>
      <c r="R175" s="402"/>
      <c r="S175" s="402"/>
      <c r="T175" s="402"/>
      <c r="U175" s="403"/>
      <c r="V175" s="37" t="s">
        <v>74</v>
      </c>
      <c r="W175" s="368">
        <f>IFERROR(W171/H171,"0")+IFERROR(W172/H172,"0")+IFERROR(W173/H173,"0")+IFERROR(W174/H174,"0")</f>
        <v>39.629629629629626</v>
      </c>
      <c r="X175" s="368">
        <f>IFERROR(X171/H171,"0")+IFERROR(X172/H172,"0")+IFERROR(X173/H173,"0")+IFERROR(X174/H174,"0")</f>
        <v>41</v>
      </c>
      <c r="Y175" s="368">
        <f>IFERROR(IF(Y171="",0,Y171),"0")+IFERROR(IF(Y172="",0,Y172),"0")+IFERROR(IF(Y173="",0,Y173),"0")+IFERROR(IF(Y174="",0,Y174),"0")</f>
        <v>0.38417000000000001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401" t="s">
        <v>73</v>
      </c>
      <c r="P176" s="402"/>
      <c r="Q176" s="402"/>
      <c r="R176" s="402"/>
      <c r="S176" s="402"/>
      <c r="T176" s="402"/>
      <c r="U176" s="403"/>
      <c r="V176" s="37" t="s">
        <v>68</v>
      </c>
      <c r="W176" s="368">
        <f>IFERROR(SUM(W171:W174),"0")</f>
        <v>214</v>
      </c>
      <c r="X176" s="368">
        <f>IFERROR(SUM(X171:X174),"0")</f>
        <v>221.40000000000003</v>
      </c>
      <c r="Y176" s="37"/>
      <c r="Z176" s="369"/>
      <c r="AA176" s="369"/>
    </row>
    <row r="177" spans="1:54" ht="14.25" hidden="1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62"/>
      <c r="AA177" s="362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19</v>
      </c>
      <c r="X181" s="367">
        <f t="shared" si="9"/>
        <v>23.4</v>
      </c>
      <c r="Y181" s="36">
        <f>IFERROR(IF(X181=0,"",ROUNDUP(X181/H181,0)*0.02175),"")</f>
        <v>6.5250000000000002E-2</v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44</v>
      </c>
      <c r="X183" s="367">
        <f t="shared" si="9"/>
        <v>52.199999999999996</v>
      </c>
      <c r="Y183" s="36">
        <f>IFERROR(IF(X183=0,"",ROUNDUP(X183/H183,0)*0.02175),"")</f>
        <v>0.1305</v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61</v>
      </c>
      <c r="X188" s="367">
        <f t="shared" si="9"/>
        <v>62.4</v>
      </c>
      <c r="Y188" s="36">
        <f t="shared" ref="Y188:Y194" si="10">IFERROR(IF(X188=0,"",ROUNDUP(X188/H188,0)*0.00753),"")</f>
        <v>0.19578000000000001</v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70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57</v>
      </c>
      <c r="X190" s="367">
        <f t="shared" si="9"/>
        <v>57.599999999999994</v>
      </c>
      <c r="Y190" s="36">
        <f t="shared" si="10"/>
        <v>0.18071999999999999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3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25</v>
      </c>
      <c r="X191" s="367">
        <f t="shared" si="9"/>
        <v>26.4</v>
      </c>
      <c r="Y191" s="36">
        <f t="shared" si="10"/>
        <v>8.2830000000000001E-2</v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4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32</v>
      </c>
      <c r="X193" s="367">
        <f t="shared" si="9"/>
        <v>33.6</v>
      </c>
      <c r="Y193" s="36">
        <f t="shared" si="10"/>
        <v>0.10542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7</v>
      </c>
      <c r="X194" s="367">
        <f t="shared" si="9"/>
        <v>7.1999999999999993</v>
      </c>
      <c r="Y194" s="36">
        <f t="shared" si="10"/>
        <v>2.2589999999999999E-2</v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401" t="s">
        <v>73</v>
      </c>
      <c r="P195" s="402"/>
      <c r="Q195" s="402"/>
      <c r="R195" s="402"/>
      <c r="S195" s="402"/>
      <c r="T195" s="402"/>
      <c r="U195" s="403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83.326702033598593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87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0.78308999999999995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401" t="s">
        <v>73</v>
      </c>
      <c r="P196" s="402"/>
      <c r="Q196" s="402"/>
      <c r="R196" s="402"/>
      <c r="S196" s="402"/>
      <c r="T196" s="402"/>
      <c r="U196" s="403"/>
      <c r="V196" s="37" t="s">
        <v>68</v>
      </c>
      <c r="W196" s="368">
        <f>IFERROR(SUM(W178:W194),"0")</f>
        <v>245</v>
      </c>
      <c r="X196" s="368">
        <f>IFERROR(SUM(X178:X194),"0")</f>
        <v>262.8</v>
      </c>
      <c r="Y196" s="37"/>
      <c r="Z196" s="369"/>
      <c r="AA196" s="369"/>
    </row>
    <row r="197" spans="1:54" ht="14.25" hidden="1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62"/>
      <c r="AA197" s="362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6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idden="1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401" t="s">
        <v>73</v>
      </c>
      <c r="P202" s="402"/>
      <c r="Q202" s="402"/>
      <c r="R202" s="402"/>
      <c r="S202" s="402"/>
      <c r="T202" s="402"/>
      <c r="U202" s="403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hidden="1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401" t="s">
        <v>73</v>
      </c>
      <c r="P203" s="402"/>
      <c r="Q203" s="402"/>
      <c r="R203" s="402"/>
      <c r="S203" s="402"/>
      <c r="T203" s="402"/>
      <c r="U203" s="403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hidden="1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1"/>
      <c r="AA204" s="361"/>
    </row>
    <row r="205" spans="1:54" ht="14.25" hidden="1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62"/>
      <c r="AA205" s="362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6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4</v>
      </c>
      <c r="X211" s="367">
        <f t="shared" si="11"/>
        <v>4</v>
      </c>
      <c r="Y211" s="36">
        <f>IFERROR(IF(X211=0,"",ROUNDUP(X211/H211,0)*0.00937),"")</f>
        <v>9.3699999999999999E-3</v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401" t="s">
        <v>73</v>
      </c>
      <c r="P212" s="402"/>
      <c r="Q212" s="402"/>
      <c r="R212" s="402"/>
      <c r="S212" s="402"/>
      <c r="T212" s="402"/>
      <c r="U212" s="403"/>
      <c r="V212" s="37" t="s">
        <v>74</v>
      </c>
      <c r="W212" s="368">
        <f>IFERROR(W206/H206,"0")+IFERROR(W207/H207,"0")+IFERROR(W208/H208,"0")+IFERROR(W209/H209,"0")+IFERROR(W210/H210,"0")+IFERROR(W211/H211,"0")</f>
        <v>1</v>
      </c>
      <c r="X212" s="368">
        <f>IFERROR(X206/H206,"0")+IFERROR(X207/H207,"0")+IFERROR(X208/H208,"0")+IFERROR(X209/H209,"0")+IFERROR(X210/H210,"0")+IFERROR(X211/H211,"0")</f>
        <v>1</v>
      </c>
      <c r="Y212" s="368">
        <f>IFERROR(IF(Y206="",0,Y206),"0")+IFERROR(IF(Y207="",0,Y207),"0")+IFERROR(IF(Y208="",0,Y208),"0")+IFERROR(IF(Y209="",0,Y209),"0")+IFERROR(IF(Y210="",0,Y210),"0")+IFERROR(IF(Y211="",0,Y211),"0")</f>
        <v>9.3699999999999999E-3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401" t="s">
        <v>73</v>
      </c>
      <c r="P213" s="402"/>
      <c r="Q213" s="402"/>
      <c r="R213" s="402"/>
      <c r="S213" s="402"/>
      <c r="T213" s="402"/>
      <c r="U213" s="403"/>
      <c r="V213" s="37" t="s">
        <v>68</v>
      </c>
      <c r="W213" s="368">
        <f>IFERROR(SUM(W206:W211),"0")</f>
        <v>4</v>
      </c>
      <c r="X213" s="368">
        <f>IFERROR(SUM(X206:X211),"0")</f>
        <v>4</v>
      </c>
      <c r="Y213" s="37"/>
      <c r="Z213" s="369"/>
      <c r="AA213" s="369"/>
    </row>
    <row r="214" spans="1:54" ht="14.25" hidden="1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62"/>
      <c r="AA214" s="362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3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401" t="s">
        <v>73</v>
      </c>
      <c r="P217" s="402"/>
      <c r="Q217" s="402"/>
      <c r="R217" s="402"/>
      <c r="S217" s="402"/>
      <c r="T217" s="402"/>
      <c r="U217" s="403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401" t="s">
        <v>73</v>
      </c>
      <c r="P218" s="402"/>
      <c r="Q218" s="402"/>
      <c r="R218" s="402"/>
      <c r="S218" s="402"/>
      <c r="T218" s="402"/>
      <c r="U218" s="403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1"/>
      <c r="AA219" s="361"/>
    </row>
    <row r="220" spans="1:54" ht="14.25" hidden="1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62"/>
      <c r="AA220" s="362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25</v>
      </c>
      <c r="X221" s="367">
        <f t="shared" ref="X221:X226" si="12">IFERROR(IF(W221="",0,CEILING((W221/$H221),1)*$H221),"")</f>
        <v>34.799999999999997</v>
      </c>
      <c r="Y221" s="36">
        <f>IFERROR(IF(X221=0,"",ROUNDUP(X221/H221,0)*0.02175),"")</f>
        <v>6.5250000000000002E-2</v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8</v>
      </c>
      <c r="X224" s="367">
        <f t="shared" si="12"/>
        <v>8</v>
      </c>
      <c r="Y224" s="36">
        <f>IFERROR(IF(X224=0,"",ROUNDUP(X224/H224,0)*0.00937),"")</f>
        <v>1.874E-2</v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401" t="s">
        <v>73</v>
      </c>
      <c r="P227" s="402"/>
      <c r="Q227" s="402"/>
      <c r="R227" s="402"/>
      <c r="S227" s="402"/>
      <c r="T227" s="402"/>
      <c r="U227" s="403"/>
      <c r="V227" s="37" t="s">
        <v>74</v>
      </c>
      <c r="W227" s="368">
        <f>IFERROR(W221/H221,"0")+IFERROR(W222/H222,"0")+IFERROR(W223/H223,"0")+IFERROR(W224/H224,"0")+IFERROR(W225/H225,"0")+IFERROR(W226/H226,"0")</f>
        <v>4.1551724137931032</v>
      </c>
      <c r="X227" s="368">
        <f>IFERROR(X221/H221,"0")+IFERROR(X222/H222,"0")+IFERROR(X223/H223,"0")+IFERROR(X224/H224,"0")+IFERROR(X225/H225,"0")+IFERROR(X226/H226,"0")</f>
        <v>5</v>
      </c>
      <c r="Y227" s="368">
        <f>IFERROR(IF(Y221="",0,Y221),"0")+IFERROR(IF(Y222="",0,Y222),"0")+IFERROR(IF(Y223="",0,Y223),"0")+IFERROR(IF(Y224="",0,Y224),"0")+IFERROR(IF(Y225="",0,Y225),"0")+IFERROR(IF(Y226="",0,Y226),"0")</f>
        <v>8.3990000000000009E-2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401" t="s">
        <v>73</v>
      </c>
      <c r="P228" s="402"/>
      <c r="Q228" s="402"/>
      <c r="R228" s="402"/>
      <c r="S228" s="402"/>
      <c r="T228" s="402"/>
      <c r="U228" s="403"/>
      <c r="V228" s="37" t="s">
        <v>68</v>
      </c>
      <c r="W228" s="368">
        <f>IFERROR(SUM(W221:W226),"0")</f>
        <v>33</v>
      </c>
      <c r="X228" s="368">
        <f>IFERROR(SUM(X221:X226),"0")</f>
        <v>42.8</v>
      </c>
      <c r="Y228" s="37"/>
      <c r="Z228" s="369"/>
      <c r="AA228" s="369"/>
    </row>
    <row r="229" spans="1:54" ht="16.5" hidden="1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1"/>
      <c r="AA229" s="361"/>
    </row>
    <row r="230" spans="1:54" ht="14.25" hidden="1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62"/>
      <c r="AA230" s="362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2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1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7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2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6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401" t="s">
        <v>73</v>
      </c>
      <c r="P245" s="402"/>
      <c r="Q245" s="402"/>
      <c r="R245" s="402"/>
      <c r="S245" s="402"/>
      <c r="T245" s="402"/>
      <c r="U245" s="403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401" t="s">
        <v>73</v>
      </c>
      <c r="P246" s="402"/>
      <c r="Q246" s="402"/>
      <c r="R246" s="402"/>
      <c r="S246" s="402"/>
      <c r="T246" s="402"/>
      <c r="U246" s="403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62"/>
      <c r="AA247" s="362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401" t="s">
        <v>73</v>
      </c>
      <c r="P249" s="402"/>
      <c r="Q249" s="402"/>
      <c r="R249" s="402"/>
      <c r="S249" s="402"/>
      <c r="T249" s="402"/>
      <c r="U249" s="403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401" t="s">
        <v>73</v>
      </c>
      <c r="P250" s="402"/>
      <c r="Q250" s="402"/>
      <c r="R250" s="402"/>
      <c r="S250" s="402"/>
      <c r="T250" s="402"/>
      <c r="U250" s="403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62"/>
      <c r="AA251" s="362"/>
    </row>
    <row r="252" spans="1:54" ht="27" hidden="1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hidden="1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401" t="s">
        <v>73</v>
      </c>
      <c r="P256" s="402"/>
      <c r="Q256" s="402"/>
      <c r="R256" s="402"/>
      <c r="S256" s="402"/>
      <c r="T256" s="402"/>
      <c r="U256" s="403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hidden="1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401" t="s">
        <v>73</v>
      </c>
      <c r="P257" s="402"/>
      <c r="Q257" s="402"/>
      <c r="R257" s="402"/>
      <c r="S257" s="402"/>
      <c r="T257" s="402"/>
      <c r="U257" s="403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hidden="1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62"/>
      <c r="AA258" s="362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47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idden="1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401" t="s">
        <v>73</v>
      </c>
      <c r="P268" s="402"/>
      <c r="Q268" s="402"/>
      <c r="R268" s="402"/>
      <c r="S268" s="402"/>
      <c r="T268" s="402"/>
      <c r="U268" s="403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hidden="1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401" t="s">
        <v>73</v>
      </c>
      <c r="P269" s="402"/>
      <c r="Q269" s="402"/>
      <c r="R269" s="402"/>
      <c r="S269" s="402"/>
      <c r="T269" s="402"/>
      <c r="U269" s="403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hidden="1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62"/>
      <c r="AA270" s="362"/>
    </row>
    <row r="271" spans="1:54" ht="16.5" hidden="1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hidden="1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hidden="1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hidden="1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401" t="s">
        <v>73</v>
      </c>
      <c r="P274" s="402"/>
      <c r="Q274" s="402"/>
      <c r="R274" s="402"/>
      <c r="S274" s="402"/>
      <c r="T274" s="402"/>
      <c r="U274" s="403"/>
      <c r="V274" s="37" t="s">
        <v>74</v>
      </c>
      <c r="W274" s="368">
        <f>IFERROR(W271/H271,"0")+IFERROR(W272/H272,"0")+IFERROR(W273/H273,"0")</f>
        <v>0</v>
      </c>
      <c r="X274" s="368">
        <f>IFERROR(X271/H271,"0")+IFERROR(X272/H272,"0")+IFERROR(X273/H273,"0")</f>
        <v>0</v>
      </c>
      <c r="Y274" s="368">
        <f>IFERROR(IF(Y271="",0,Y271),"0")+IFERROR(IF(Y272="",0,Y272),"0")+IFERROR(IF(Y273="",0,Y273),"0")</f>
        <v>0</v>
      </c>
      <c r="Z274" s="369"/>
      <c r="AA274" s="369"/>
    </row>
    <row r="275" spans="1:54" hidden="1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401" t="s">
        <v>73</v>
      </c>
      <c r="P275" s="402"/>
      <c r="Q275" s="402"/>
      <c r="R275" s="402"/>
      <c r="S275" s="402"/>
      <c r="T275" s="402"/>
      <c r="U275" s="403"/>
      <c r="V275" s="37" t="s">
        <v>68</v>
      </c>
      <c r="W275" s="368">
        <f>IFERROR(SUM(W271:W273),"0")</f>
        <v>0</v>
      </c>
      <c r="X275" s="368">
        <f>IFERROR(SUM(X271:X273),"0")</f>
        <v>0</v>
      </c>
      <c r="Y275" s="37"/>
      <c r="Z275" s="369"/>
      <c r="AA275" s="369"/>
    </row>
    <row r="276" spans="1:54" ht="14.25" hidden="1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62"/>
      <c r="AA276" s="362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3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54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26</v>
      </c>
      <c r="X279" s="367">
        <f>IFERROR(IF(W279="",0,CEILING((W279/$H279),1)*$H279),"")</f>
        <v>28.049999999999997</v>
      </c>
      <c r="Y279" s="36">
        <f>IFERROR(IF(X279=0,"",ROUNDUP(X279/H279,0)*0.00753),"")</f>
        <v>8.2830000000000001E-2</v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401" t="s">
        <v>73</v>
      </c>
      <c r="P280" s="402"/>
      <c r="Q280" s="402"/>
      <c r="R280" s="402"/>
      <c r="S280" s="402"/>
      <c r="T280" s="402"/>
      <c r="U280" s="403"/>
      <c r="V280" s="37" t="s">
        <v>74</v>
      </c>
      <c r="W280" s="368">
        <f>IFERROR(W277/H277,"0")+IFERROR(W278/H278,"0")+IFERROR(W279/H279,"0")</f>
        <v>10.19607843137255</v>
      </c>
      <c r="X280" s="368">
        <f>IFERROR(X277/H277,"0")+IFERROR(X278/H278,"0")+IFERROR(X279/H279,"0")</f>
        <v>11</v>
      </c>
      <c r="Y280" s="368">
        <f>IFERROR(IF(Y277="",0,Y277),"0")+IFERROR(IF(Y278="",0,Y278),"0")+IFERROR(IF(Y279="",0,Y279),"0")</f>
        <v>8.2830000000000001E-2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401" t="s">
        <v>73</v>
      </c>
      <c r="P281" s="402"/>
      <c r="Q281" s="402"/>
      <c r="R281" s="402"/>
      <c r="S281" s="402"/>
      <c r="T281" s="402"/>
      <c r="U281" s="403"/>
      <c r="V281" s="37" t="s">
        <v>68</v>
      </c>
      <c r="W281" s="368">
        <f>IFERROR(SUM(W277:W279),"0")</f>
        <v>26</v>
      </c>
      <c r="X281" s="368">
        <f>IFERROR(SUM(X277:X279),"0")</f>
        <v>28.049999999999997</v>
      </c>
      <c r="Y281" s="37"/>
      <c r="Z281" s="369"/>
      <c r="AA281" s="369"/>
    </row>
    <row r="282" spans="1:54" ht="14.25" hidden="1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62"/>
      <c r="AA282" s="362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401" t="s">
        <v>73</v>
      </c>
      <c r="P285" s="402"/>
      <c r="Q285" s="402"/>
      <c r="R285" s="402"/>
      <c r="S285" s="402"/>
      <c r="T285" s="402"/>
      <c r="U285" s="403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401" t="s">
        <v>73</v>
      </c>
      <c r="P286" s="402"/>
      <c r="Q286" s="402"/>
      <c r="R286" s="402"/>
      <c r="S286" s="402"/>
      <c r="T286" s="402"/>
      <c r="U286" s="403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1"/>
      <c r="AA287" s="361"/>
    </row>
    <row r="288" spans="1:54" ht="14.25" hidden="1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62"/>
      <c r="AA288" s="362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9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6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7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401" t="s">
        <v>73</v>
      </c>
      <c r="P296" s="402"/>
      <c r="Q296" s="402"/>
      <c r="R296" s="402"/>
      <c r="S296" s="402"/>
      <c r="T296" s="402"/>
      <c r="U296" s="403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401" t="s">
        <v>73</v>
      </c>
      <c r="P297" s="402"/>
      <c r="Q297" s="402"/>
      <c r="R297" s="402"/>
      <c r="S297" s="402"/>
      <c r="T297" s="402"/>
      <c r="U297" s="403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62"/>
      <c r="AA298" s="362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5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401" t="s">
        <v>73</v>
      </c>
      <c r="P301" s="402"/>
      <c r="Q301" s="402"/>
      <c r="R301" s="402"/>
      <c r="S301" s="402"/>
      <c r="T301" s="402"/>
      <c r="U301" s="403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401" t="s">
        <v>73</v>
      </c>
      <c r="P302" s="402"/>
      <c r="Q302" s="402"/>
      <c r="R302" s="402"/>
      <c r="S302" s="402"/>
      <c r="T302" s="402"/>
      <c r="U302" s="403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1"/>
      <c r="AA303" s="361"/>
    </row>
    <row r="304" spans="1:54" ht="14.25" hidden="1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62"/>
      <c r="AA304" s="362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6</v>
      </c>
      <c r="X305" s="367">
        <f>IFERROR(IF(W305="",0,CEILING((W305/$H305),1)*$H305),"")</f>
        <v>7.2</v>
      </c>
      <c r="Y305" s="36">
        <f>IFERROR(IF(X305=0,"",ROUNDUP(X305/H305,0)*0.00753),"")</f>
        <v>3.0120000000000001E-2</v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401" t="s">
        <v>73</v>
      </c>
      <c r="P306" s="402"/>
      <c r="Q306" s="402"/>
      <c r="R306" s="402"/>
      <c r="S306" s="402"/>
      <c r="T306" s="402"/>
      <c r="U306" s="403"/>
      <c r="V306" s="37" t="s">
        <v>74</v>
      </c>
      <c r="W306" s="368">
        <f>IFERROR(W305/H305,"0")</f>
        <v>3.333333333333333</v>
      </c>
      <c r="X306" s="368">
        <f>IFERROR(X305/H305,"0")</f>
        <v>4</v>
      </c>
      <c r="Y306" s="368">
        <f>IFERROR(IF(Y305="",0,Y305),"0")</f>
        <v>3.0120000000000001E-2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401" t="s">
        <v>73</v>
      </c>
      <c r="P307" s="402"/>
      <c r="Q307" s="402"/>
      <c r="R307" s="402"/>
      <c r="S307" s="402"/>
      <c r="T307" s="402"/>
      <c r="U307" s="403"/>
      <c r="V307" s="37" t="s">
        <v>68</v>
      </c>
      <c r="W307" s="368">
        <f>IFERROR(SUM(W305:W305),"0")</f>
        <v>6</v>
      </c>
      <c r="X307" s="368">
        <f>IFERROR(SUM(X305:X305),"0")</f>
        <v>7.2</v>
      </c>
      <c r="Y307" s="37"/>
      <c r="Z307" s="369"/>
      <c r="AA307" s="369"/>
    </row>
    <row r="308" spans="1:54" ht="14.25" hidden="1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62"/>
      <c r="AA308" s="362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401" t="s">
        <v>73</v>
      </c>
      <c r="P312" s="402"/>
      <c r="Q312" s="402"/>
      <c r="R312" s="402"/>
      <c r="S312" s="402"/>
      <c r="T312" s="402"/>
      <c r="U312" s="403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401" t="s">
        <v>73</v>
      </c>
      <c r="P313" s="402"/>
      <c r="Q313" s="402"/>
      <c r="R313" s="402"/>
      <c r="S313" s="402"/>
      <c r="T313" s="402"/>
      <c r="U313" s="403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62"/>
      <c r="AA314" s="362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401" t="s">
        <v>73</v>
      </c>
      <c r="P316" s="402"/>
      <c r="Q316" s="402"/>
      <c r="R316" s="402"/>
      <c r="S316" s="402"/>
      <c r="T316" s="402"/>
      <c r="U316" s="403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401" t="s">
        <v>73</v>
      </c>
      <c r="P317" s="402"/>
      <c r="Q317" s="402"/>
      <c r="R317" s="402"/>
      <c r="S317" s="402"/>
      <c r="T317" s="402"/>
      <c r="U317" s="403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62"/>
      <c r="AA318" s="362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3</v>
      </c>
      <c r="X319" s="367">
        <f>IFERROR(IF(W319="",0,CEILING((W319/$H319),1)*$H319),"")</f>
        <v>5.0999999999999996</v>
      </c>
      <c r="Y319" s="36">
        <f>IFERROR(IF(X319=0,"",ROUNDUP(X319/H319,0)*0.00753),"")</f>
        <v>1.506E-2</v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401" t="s">
        <v>73</v>
      </c>
      <c r="P320" s="402"/>
      <c r="Q320" s="402"/>
      <c r="R320" s="402"/>
      <c r="S320" s="402"/>
      <c r="T320" s="402"/>
      <c r="U320" s="403"/>
      <c r="V320" s="37" t="s">
        <v>74</v>
      </c>
      <c r="W320" s="368">
        <f>IFERROR(W319/H319,"0")</f>
        <v>1.1764705882352942</v>
      </c>
      <c r="X320" s="368">
        <f>IFERROR(X319/H319,"0")</f>
        <v>2</v>
      </c>
      <c r="Y320" s="368">
        <f>IFERROR(IF(Y319="",0,Y319),"0")</f>
        <v>1.506E-2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401" t="s">
        <v>73</v>
      </c>
      <c r="P321" s="402"/>
      <c r="Q321" s="402"/>
      <c r="R321" s="402"/>
      <c r="S321" s="402"/>
      <c r="T321" s="402"/>
      <c r="U321" s="403"/>
      <c r="V321" s="37" t="s">
        <v>68</v>
      </c>
      <c r="W321" s="368">
        <f>IFERROR(SUM(W319:W319),"0")</f>
        <v>3</v>
      </c>
      <c r="X321" s="368">
        <f>IFERROR(SUM(X319:X319),"0")</f>
        <v>5.0999999999999996</v>
      </c>
      <c r="Y321" s="37"/>
      <c r="Z321" s="369"/>
      <c r="AA321" s="369"/>
    </row>
    <row r="322" spans="1:54" ht="27.75" hidden="1" customHeight="1" x14ac:dyDescent="0.2">
      <c r="A322" s="487" t="s">
        <v>452</v>
      </c>
      <c r="B322" s="488"/>
      <c r="C322" s="488"/>
      <c r="D322" s="488"/>
      <c r="E322" s="488"/>
      <c r="F322" s="488"/>
      <c r="G322" s="488"/>
      <c r="H322" s="488"/>
      <c r="I322" s="488"/>
      <c r="J322" s="488"/>
      <c r="K322" s="488"/>
      <c r="L322" s="488"/>
      <c r="M322" s="488"/>
      <c r="N322" s="488"/>
      <c r="O322" s="488"/>
      <c r="P322" s="488"/>
      <c r="Q322" s="488"/>
      <c r="R322" s="488"/>
      <c r="S322" s="488"/>
      <c r="T322" s="488"/>
      <c r="U322" s="488"/>
      <c r="V322" s="488"/>
      <c r="W322" s="488"/>
      <c r="X322" s="488"/>
      <c r="Y322" s="488"/>
      <c r="Z322" s="48"/>
      <c r="AA322" s="48"/>
    </row>
    <row r="323" spans="1:54" ht="16.5" hidden="1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1"/>
      <c r="AA323" s="361"/>
    </row>
    <row r="324" spans="1:54" ht="14.25" hidden="1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62"/>
      <c r="AA324" s="362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8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650</v>
      </c>
      <c r="X326" s="367">
        <f t="shared" si="17"/>
        <v>660</v>
      </c>
      <c r="Y326" s="36">
        <f>IFERROR(IF(X326=0,"",ROUNDUP(X326/H326,0)*0.02175),"")</f>
        <v>0.95699999999999996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850</v>
      </c>
      <c r="X327" s="367">
        <f t="shared" si="17"/>
        <v>855</v>
      </c>
      <c r="Y327" s="36">
        <f>IFERROR(IF(X327=0,"",ROUNDUP(X327/H327,0)*0.02175),"")</f>
        <v>1.2397499999999999</v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49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350</v>
      </c>
      <c r="X329" s="367">
        <f t="shared" si="17"/>
        <v>360</v>
      </c>
      <c r="Y329" s="36">
        <f>IFERROR(IF(X329=0,"",ROUNDUP(X329/H329,0)*0.02175),"")</f>
        <v>0.52200000000000002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401" t="s">
        <v>73</v>
      </c>
      <c r="P333" s="402"/>
      <c r="Q333" s="402"/>
      <c r="R333" s="402"/>
      <c r="S333" s="402"/>
      <c r="T333" s="402"/>
      <c r="U333" s="403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123.33333333333333</v>
      </c>
      <c r="X333" s="368">
        <f>IFERROR(X325/H325,"0")+IFERROR(X326/H326,"0")+IFERROR(X327/H327,"0")+IFERROR(X328/H328,"0")+IFERROR(X329/H329,"0")+IFERROR(X330/H330,"0")+IFERROR(X331/H331,"0")+IFERROR(X332/H332,"0")</f>
        <v>125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2.71875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401" t="s">
        <v>73</v>
      </c>
      <c r="P334" s="402"/>
      <c r="Q334" s="402"/>
      <c r="R334" s="402"/>
      <c r="S334" s="402"/>
      <c r="T334" s="402"/>
      <c r="U334" s="403"/>
      <c r="V334" s="37" t="s">
        <v>68</v>
      </c>
      <c r="W334" s="368">
        <f>IFERROR(SUM(W325:W332),"0")</f>
        <v>1850</v>
      </c>
      <c r="X334" s="368">
        <f>IFERROR(SUM(X325:X332),"0")</f>
        <v>1875</v>
      </c>
      <c r="Y334" s="37"/>
      <c r="Z334" s="369"/>
      <c r="AA334" s="369"/>
    </row>
    <row r="335" spans="1:54" ht="14.25" hidden="1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62"/>
      <c r="AA335" s="362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400</v>
      </c>
      <c r="X336" s="367">
        <f>IFERROR(IF(W336="",0,CEILING((W336/$H336),1)*$H336),"")</f>
        <v>405</v>
      </c>
      <c r="Y336" s="36">
        <f>IFERROR(IF(X336=0,"",ROUNDUP(X336/H336,0)*0.02175),"")</f>
        <v>0.58724999999999994</v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401" t="s">
        <v>73</v>
      </c>
      <c r="P339" s="402"/>
      <c r="Q339" s="402"/>
      <c r="R339" s="402"/>
      <c r="S339" s="402"/>
      <c r="T339" s="402"/>
      <c r="U339" s="403"/>
      <c r="V339" s="37" t="s">
        <v>74</v>
      </c>
      <c r="W339" s="368">
        <f>IFERROR(W336/H336,"0")+IFERROR(W337/H337,"0")+IFERROR(W338/H338,"0")</f>
        <v>26.666666666666668</v>
      </c>
      <c r="X339" s="368">
        <f>IFERROR(X336/H336,"0")+IFERROR(X337/H337,"0")+IFERROR(X338/H338,"0")</f>
        <v>27</v>
      </c>
      <c r="Y339" s="368">
        <f>IFERROR(IF(Y336="",0,Y336),"0")+IFERROR(IF(Y337="",0,Y337),"0")+IFERROR(IF(Y338="",0,Y338),"0")</f>
        <v>0.58724999999999994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401" t="s">
        <v>73</v>
      </c>
      <c r="P340" s="402"/>
      <c r="Q340" s="402"/>
      <c r="R340" s="402"/>
      <c r="S340" s="402"/>
      <c r="T340" s="402"/>
      <c r="U340" s="403"/>
      <c r="V340" s="37" t="s">
        <v>68</v>
      </c>
      <c r="W340" s="368">
        <f>IFERROR(SUM(W336:W338),"0")</f>
        <v>400</v>
      </c>
      <c r="X340" s="368">
        <f>IFERROR(SUM(X336:X338),"0")</f>
        <v>405</v>
      </c>
      <c r="Y340" s="37"/>
      <c r="Z340" s="369"/>
      <c r="AA340" s="369"/>
    </row>
    <row r="341" spans="1:54" ht="14.25" hidden="1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62"/>
      <c r="AA341" s="362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hidden="1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61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hidden="1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401" t="s">
        <v>73</v>
      </c>
      <c r="P344" s="402"/>
      <c r="Q344" s="402"/>
      <c r="R344" s="402"/>
      <c r="S344" s="402"/>
      <c r="T344" s="402"/>
      <c r="U344" s="403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hidden="1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401" t="s">
        <v>73</v>
      </c>
      <c r="P345" s="402"/>
      <c r="Q345" s="402"/>
      <c r="R345" s="402"/>
      <c r="S345" s="402"/>
      <c r="T345" s="402"/>
      <c r="U345" s="403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hidden="1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62"/>
      <c r="AA346" s="362"/>
    </row>
    <row r="347" spans="1:54" ht="16.5" hidden="1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hidden="1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401" t="s">
        <v>73</v>
      </c>
      <c r="P348" s="402"/>
      <c r="Q348" s="402"/>
      <c r="R348" s="402"/>
      <c r="S348" s="402"/>
      <c r="T348" s="402"/>
      <c r="U348" s="403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hidden="1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401" t="s">
        <v>73</v>
      </c>
      <c r="P349" s="402"/>
      <c r="Q349" s="402"/>
      <c r="R349" s="402"/>
      <c r="S349" s="402"/>
      <c r="T349" s="402"/>
      <c r="U349" s="403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hidden="1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1"/>
      <c r="AA350" s="361"/>
    </row>
    <row r="351" spans="1:54" ht="14.25" hidden="1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62"/>
      <c r="AA351" s="362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401" t="s">
        <v>73</v>
      </c>
      <c r="P357" s="402"/>
      <c r="Q357" s="402"/>
      <c r="R357" s="402"/>
      <c r="S357" s="402"/>
      <c r="T357" s="402"/>
      <c r="U357" s="403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401" t="s">
        <v>73</v>
      </c>
      <c r="P358" s="402"/>
      <c r="Q358" s="402"/>
      <c r="R358" s="402"/>
      <c r="S358" s="402"/>
      <c r="T358" s="402"/>
      <c r="U358" s="403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62"/>
      <c r="AA359" s="362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401" t="s">
        <v>73</v>
      </c>
      <c r="P362" s="402"/>
      <c r="Q362" s="402"/>
      <c r="R362" s="402"/>
      <c r="S362" s="402"/>
      <c r="T362" s="402"/>
      <c r="U362" s="403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401" t="s">
        <v>73</v>
      </c>
      <c r="P363" s="402"/>
      <c r="Q363" s="402"/>
      <c r="R363" s="402"/>
      <c r="S363" s="402"/>
      <c r="T363" s="402"/>
      <c r="U363" s="403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62"/>
      <c r="AA364" s="362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205</v>
      </c>
      <c r="X365" s="367">
        <f>IFERROR(IF(W365="",0,CEILING((W365/$H365),1)*$H365),"")</f>
        <v>210.6</v>
      </c>
      <c r="Y365" s="36">
        <f>IFERROR(IF(X365=0,"",ROUNDUP(X365/H365,0)*0.02175),"")</f>
        <v>0.58724999999999994</v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401" t="s">
        <v>73</v>
      </c>
      <c r="P369" s="402"/>
      <c r="Q369" s="402"/>
      <c r="R369" s="402"/>
      <c r="S369" s="402"/>
      <c r="T369" s="402"/>
      <c r="U369" s="403"/>
      <c r="V369" s="37" t="s">
        <v>74</v>
      </c>
      <c r="W369" s="368">
        <f>IFERROR(W365/H365,"0")+IFERROR(W366/H366,"0")+IFERROR(W367/H367,"0")+IFERROR(W368/H368,"0")</f>
        <v>26.282051282051281</v>
      </c>
      <c r="X369" s="368">
        <f>IFERROR(X365/H365,"0")+IFERROR(X366/H366,"0")+IFERROR(X367/H367,"0")+IFERROR(X368/H368,"0")</f>
        <v>27</v>
      </c>
      <c r="Y369" s="368">
        <f>IFERROR(IF(Y365="",0,Y365),"0")+IFERROR(IF(Y366="",0,Y366),"0")+IFERROR(IF(Y367="",0,Y367),"0")+IFERROR(IF(Y368="",0,Y368),"0")</f>
        <v>0.58724999999999994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401" t="s">
        <v>73</v>
      </c>
      <c r="P370" s="402"/>
      <c r="Q370" s="402"/>
      <c r="R370" s="402"/>
      <c r="S370" s="402"/>
      <c r="T370" s="402"/>
      <c r="U370" s="403"/>
      <c r="V370" s="37" t="s">
        <v>68</v>
      </c>
      <c r="W370" s="368">
        <f>IFERROR(SUM(W365:W368),"0")</f>
        <v>205</v>
      </c>
      <c r="X370" s="368">
        <f>IFERROR(SUM(X365:X368),"0")</f>
        <v>210.6</v>
      </c>
      <c r="Y370" s="37"/>
      <c r="Z370" s="369"/>
      <c r="AA370" s="369"/>
    </row>
    <row r="371" spans="1:54" ht="14.25" hidden="1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62"/>
      <c r="AA371" s="362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401" t="s">
        <v>73</v>
      </c>
      <c r="P373" s="402"/>
      <c r="Q373" s="402"/>
      <c r="R373" s="402"/>
      <c r="S373" s="402"/>
      <c r="T373" s="402"/>
      <c r="U373" s="403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401" t="s">
        <v>73</v>
      </c>
      <c r="P374" s="402"/>
      <c r="Q374" s="402"/>
      <c r="R374" s="402"/>
      <c r="S374" s="402"/>
      <c r="T374" s="402"/>
      <c r="U374" s="403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487" t="s">
        <v>504</v>
      </c>
      <c r="B375" s="488"/>
      <c r="C375" s="488"/>
      <c r="D375" s="488"/>
      <c r="E375" s="488"/>
      <c r="F375" s="488"/>
      <c r="G375" s="488"/>
      <c r="H375" s="488"/>
      <c r="I375" s="488"/>
      <c r="J375" s="488"/>
      <c r="K375" s="488"/>
      <c r="L375" s="488"/>
      <c r="M375" s="488"/>
      <c r="N375" s="488"/>
      <c r="O375" s="488"/>
      <c r="P375" s="488"/>
      <c r="Q375" s="488"/>
      <c r="R375" s="488"/>
      <c r="S375" s="488"/>
      <c r="T375" s="488"/>
      <c r="U375" s="488"/>
      <c r="V375" s="488"/>
      <c r="W375" s="488"/>
      <c r="X375" s="488"/>
      <c r="Y375" s="488"/>
      <c r="Z375" s="48"/>
      <c r="AA375" s="48"/>
    </row>
    <row r="376" spans="1:54" ht="16.5" hidden="1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1"/>
      <c r="AA376" s="361"/>
    </row>
    <row r="377" spans="1:54" ht="14.25" hidden="1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62"/>
      <c r="AA377" s="362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5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401" t="s">
        <v>73</v>
      </c>
      <c r="P380" s="402"/>
      <c r="Q380" s="402"/>
      <c r="R380" s="402"/>
      <c r="S380" s="402"/>
      <c r="T380" s="402"/>
      <c r="U380" s="403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401" t="s">
        <v>73</v>
      </c>
      <c r="P381" s="402"/>
      <c r="Q381" s="402"/>
      <c r="R381" s="402"/>
      <c r="S381" s="402"/>
      <c r="T381" s="402"/>
      <c r="U381" s="403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62"/>
      <c r="AA382" s="362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15</v>
      </c>
      <c r="X383" s="367">
        <f t="shared" ref="X383:X395" si="18">IFERROR(IF(W383="",0,CEILING((W383/$H383),1)*$H383),"")</f>
        <v>16.8</v>
      </c>
      <c r="Y383" s="36">
        <f>IFERROR(IF(X383=0,"",ROUNDUP(X383/H383,0)*0.00753),"")</f>
        <v>3.0120000000000001E-2</v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4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134</v>
      </c>
      <c r="X385" s="367">
        <f t="shared" si="18"/>
        <v>134.4</v>
      </c>
      <c r="Y385" s="36">
        <f>IFERROR(IF(X385=0,"",ROUNDUP(X385/H385,0)*0.00753),"")</f>
        <v>0.24096000000000001</v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3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8</v>
      </c>
      <c r="X390" s="367">
        <f t="shared" si="18"/>
        <v>8.4</v>
      </c>
      <c r="Y390" s="36">
        <f t="shared" si="19"/>
        <v>2.0080000000000001E-2</v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6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4</v>
      </c>
      <c r="X394" s="367">
        <f t="shared" si="18"/>
        <v>4.2</v>
      </c>
      <c r="Y394" s="36">
        <f t="shared" si="19"/>
        <v>1.004E-2</v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401" t="s">
        <v>73</v>
      </c>
      <c r="P396" s="402"/>
      <c r="Q396" s="402"/>
      <c r="R396" s="402"/>
      <c r="S396" s="402"/>
      <c r="T396" s="402"/>
      <c r="U396" s="403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41.19047619047619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42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0.30119999999999997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401" t="s">
        <v>73</v>
      </c>
      <c r="P397" s="402"/>
      <c r="Q397" s="402"/>
      <c r="R397" s="402"/>
      <c r="S397" s="402"/>
      <c r="T397" s="402"/>
      <c r="U397" s="403"/>
      <c r="V397" s="37" t="s">
        <v>68</v>
      </c>
      <c r="W397" s="368">
        <f>IFERROR(SUM(W383:W395),"0")</f>
        <v>161</v>
      </c>
      <c r="X397" s="368">
        <f>IFERROR(SUM(X383:X395),"0")</f>
        <v>163.80000000000001</v>
      </c>
      <c r="Y397" s="37"/>
      <c r="Z397" s="369"/>
      <c r="AA397" s="369"/>
    </row>
    <row r="398" spans="1:54" ht="14.25" hidden="1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62"/>
      <c r="AA398" s="362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401" t="s">
        <v>73</v>
      </c>
      <c r="P402" s="402"/>
      <c r="Q402" s="402"/>
      <c r="R402" s="402"/>
      <c r="S402" s="402"/>
      <c r="T402" s="402"/>
      <c r="U402" s="403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401" t="s">
        <v>73</v>
      </c>
      <c r="P403" s="402"/>
      <c r="Q403" s="402"/>
      <c r="R403" s="402"/>
      <c r="S403" s="402"/>
      <c r="T403" s="402"/>
      <c r="U403" s="403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62"/>
      <c r="AA404" s="362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2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401" t="s">
        <v>73</v>
      </c>
      <c r="P406" s="402"/>
      <c r="Q406" s="402"/>
      <c r="R406" s="402"/>
      <c r="S406" s="402"/>
      <c r="T406" s="402"/>
      <c r="U406" s="403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401" t="s">
        <v>73</v>
      </c>
      <c r="P407" s="402"/>
      <c r="Q407" s="402"/>
      <c r="R407" s="402"/>
      <c r="S407" s="402"/>
      <c r="T407" s="402"/>
      <c r="U407" s="403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62"/>
      <c r="AA408" s="362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4</v>
      </c>
      <c r="X409" s="367">
        <f>IFERROR(IF(W409="",0,CEILING((W409/$H409),1)*$H409),"")</f>
        <v>4.8</v>
      </c>
      <c r="Y409" s="36">
        <f>IFERROR(IF(X409=0,"",ROUNDUP(X409/H409,0)*0.00627),"")</f>
        <v>2.5080000000000002E-2</v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4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401" t="s">
        <v>73</v>
      </c>
      <c r="P412" s="402"/>
      <c r="Q412" s="402"/>
      <c r="R412" s="402"/>
      <c r="S412" s="402"/>
      <c r="T412" s="402"/>
      <c r="U412" s="403"/>
      <c r="V412" s="37" t="s">
        <v>74</v>
      </c>
      <c r="W412" s="368">
        <f>IFERROR(W409/H409,"0")+IFERROR(W410/H410,"0")+IFERROR(W411/H411,"0")</f>
        <v>3.3333333333333335</v>
      </c>
      <c r="X412" s="368">
        <f>IFERROR(X409/H409,"0")+IFERROR(X410/H410,"0")+IFERROR(X411/H411,"0")</f>
        <v>4</v>
      </c>
      <c r="Y412" s="368">
        <f>IFERROR(IF(Y409="",0,Y409),"0")+IFERROR(IF(Y410="",0,Y410),"0")+IFERROR(IF(Y411="",0,Y411),"0")</f>
        <v>2.5080000000000002E-2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401" t="s">
        <v>73</v>
      </c>
      <c r="P413" s="402"/>
      <c r="Q413" s="402"/>
      <c r="R413" s="402"/>
      <c r="S413" s="402"/>
      <c r="T413" s="402"/>
      <c r="U413" s="403"/>
      <c r="V413" s="37" t="s">
        <v>68</v>
      </c>
      <c r="W413" s="368">
        <f>IFERROR(SUM(W409:W411),"0")</f>
        <v>4</v>
      </c>
      <c r="X413" s="368">
        <f>IFERROR(SUM(X409:X411),"0")</f>
        <v>4.8</v>
      </c>
      <c r="Y413" s="37"/>
      <c r="Z413" s="369"/>
      <c r="AA413" s="369"/>
    </row>
    <row r="414" spans="1:54" ht="16.5" hidden="1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1"/>
      <c r="AA414" s="361"/>
    </row>
    <row r="415" spans="1:54" ht="14.25" hidden="1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62"/>
      <c r="AA415" s="362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401" t="s">
        <v>73</v>
      </c>
      <c r="P418" s="402"/>
      <c r="Q418" s="402"/>
      <c r="R418" s="402"/>
      <c r="S418" s="402"/>
      <c r="T418" s="402"/>
      <c r="U418" s="403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401" t="s">
        <v>73</v>
      </c>
      <c r="P419" s="402"/>
      <c r="Q419" s="402"/>
      <c r="R419" s="402"/>
      <c r="S419" s="402"/>
      <c r="T419" s="402"/>
      <c r="U419" s="403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62"/>
      <c r="AA420" s="362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300</v>
      </c>
      <c r="X421" s="367">
        <f t="shared" ref="X421:X427" si="20">IFERROR(IF(W421="",0,CEILING((W421/$H421),1)*$H421),"")</f>
        <v>302.40000000000003</v>
      </c>
      <c r="Y421" s="36">
        <f>IFERROR(IF(X421=0,"",ROUNDUP(X421/H421,0)*0.00753),"")</f>
        <v>0.54215999999999998</v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9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6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401" t="s">
        <v>73</v>
      </c>
      <c r="P428" s="402"/>
      <c r="Q428" s="402"/>
      <c r="R428" s="402"/>
      <c r="S428" s="402"/>
      <c r="T428" s="402"/>
      <c r="U428" s="403"/>
      <c r="V428" s="37" t="s">
        <v>74</v>
      </c>
      <c r="W428" s="368">
        <f>IFERROR(W421/H421,"0")+IFERROR(W422/H422,"0")+IFERROR(W423/H423,"0")+IFERROR(W424/H424,"0")+IFERROR(W425/H425,"0")+IFERROR(W426/H426,"0")+IFERROR(W427/H427,"0")</f>
        <v>71.428571428571431</v>
      </c>
      <c r="X428" s="368">
        <f>IFERROR(X421/H421,"0")+IFERROR(X422/H422,"0")+IFERROR(X423/H423,"0")+IFERROR(X424/H424,"0")+IFERROR(X425/H425,"0")+IFERROR(X426/H426,"0")+IFERROR(X427/H427,"0")</f>
        <v>72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0.54215999999999998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401" t="s">
        <v>73</v>
      </c>
      <c r="P429" s="402"/>
      <c r="Q429" s="402"/>
      <c r="R429" s="402"/>
      <c r="S429" s="402"/>
      <c r="T429" s="402"/>
      <c r="U429" s="403"/>
      <c r="V429" s="37" t="s">
        <v>68</v>
      </c>
      <c r="W429" s="368">
        <f>IFERROR(SUM(W421:W427),"0")</f>
        <v>300</v>
      </c>
      <c r="X429" s="368">
        <f>IFERROR(SUM(X421:X427),"0")</f>
        <v>302.40000000000003</v>
      </c>
      <c r="Y429" s="37"/>
      <c r="Z429" s="369"/>
      <c r="AA429" s="369"/>
    </row>
    <row r="430" spans="1:54" ht="14.25" hidden="1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62"/>
      <c r="AA430" s="362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6</v>
      </c>
      <c r="X432" s="367">
        <f>IFERROR(IF(W432="",0,CEILING((W432/$H432),1)*$H432),"")</f>
        <v>6</v>
      </c>
      <c r="Y432" s="36">
        <f>IFERROR(IF(X432=0,"",ROUNDUP(X432/H432,0)*0.00627),"")</f>
        <v>1.881E-2</v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401" t="s">
        <v>73</v>
      </c>
      <c r="P433" s="402"/>
      <c r="Q433" s="402"/>
      <c r="R433" s="402"/>
      <c r="S433" s="402"/>
      <c r="T433" s="402"/>
      <c r="U433" s="403"/>
      <c r="V433" s="37" t="s">
        <v>74</v>
      </c>
      <c r="W433" s="368">
        <f>IFERROR(W431/H431,"0")+IFERROR(W432/H432,"0")</f>
        <v>3</v>
      </c>
      <c r="X433" s="368">
        <f>IFERROR(X431/H431,"0")+IFERROR(X432/H432,"0")</f>
        <v>3</v>
      </c>
      <c r="Y433" s="368">
        <f>IFERROR(IF(Y431="",0,Y431),"0")+IFERROR(IF(Y432="",0,Y432),"0")</f>
        <v>1.881E-2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401" t="s">
        <v>73</v>
      </c>
      <c r="P434" s="402"/>
      <c r="Q434" s="402"/>
      <c r="R434" s="402"/>
      <c r="S434" s="402"/>
      <c r="T434" s="402"/>
      <c r="U434" s="403"/>
      <c r="V434" s="37" t="s">
        <v>68</v>
      </c>
      <c r="W434" s="368">
        <f>IFERROR(SUM(W431:W432),"0")</f>
        <v>6</v>
      </c>
      <c r="X434" s="368">
        <f>IFERROR(SUM(X431:X432),"0")</f>
        <v>6</v>
      </c>
      <c r="Y434" s="37"/>
      <c r="Z434" s="369"/>
      <c r="AA434" s="369"/>
    </row>
    <row r="435" spans="1:54" ht="14.25" hidden="1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62"/>
      <c r="AA435" s="362"/>
    </row>
    <row r="436" spans="1:54" ht="27" hidden="1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hidden="1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401" t="s">
        <v>73</v>
      </c>
      <c r="P437" s="402"/>
      <c r="Q437" s="402"/>
      <c r="R437" s="402"/>
      <c r="S437" s="402"/>
      <c r="T437" s="402"/>
      <c r="U437" s="403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hidden="1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401" t="s">
        <v>73</v>
      </c>
      <c r="P438" s="402"/>
      <c r="Q438" s="402"/>
      <c r="R438" s="402"/>
      <c r="S438" s="402"/>
      <c r="T438" s="402"/>
      <c r="U438" s="403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hidden="1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62"/>
      <c r="AA439" s="362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14</v>
      </c>
      <c r="X440" s="367">
        <f>IFERROR(IF(W440="",0,CEILING((W440/$H440),1)*$H440),"")</f>
        <v>15</v>
      </c>
      <c r="Y440" s="36">
        <f>IFERROR(IF(X440=0,"",ROUNDUP(X440/H440,0)*0.00627),"")</f>
        <v>3.1350000000000003E-2</v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401" t="s">
        <v>73</v>
      </c>
      <c r="P441" s="402"/>
      <c r="Q441" s="402"/>
      <c r="R441" s="402"/>
      <c r="S441" s="402"/>
      <c r="T441" s="402"/>
      <c r="U441" s="403"/>
      <c r="V441" s="37" t="s">
        <v>74</v>
      </c>
      <c r="W441" s="368">
        <f>IFERROR(W440/H440,"0")</f>
        <v>4.666666666666667</v>
      </c>
      <c r="X441" s="368">
        <f>IFERROR(X440/H440,"0")</f>
        <v>5</v>
      </c>
      <c r="Y441" s="368">
        <f>IFERROR(IF(Y440="",0,Y440),"0")</f>
        <v>3.1350000000000003E-2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401" t="s">
        <v>73</v>
      </c>
      <c r="P442" s="402"/>
      <c r="Q442" s="402"/>
      <c r="R442" s="402"/>
      <c r="S442" s="402"/>
      <c r="T442" s="402"/>
      <c r="U442" s="403"/>
      <c r="V442" s="37" t="s">
        <v>68</v>
      </c>
      <c r="W442" s="368">
        <f>IFERROR(SUM(W440:W440),"0")</f>
        <v>14</v>
      </c>
      <c r="X442" s="368">
        <f>IFERROR(SUM(X440:X440),"0")</f>
        <v>15</v>
      </c>
      <c r="Y442" s="37"/>
      <c r="Z442" s="369"/>
      <c r="AA442" s="369"/>
    </row>
    <row r="443" spans="1:54" ht="16.5" hidden="1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1"/>
      <c r="AA443" s="361"/>
    </row>
    <row r="444" spans="1:54" ht="14.25" hidden="1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62"/>
      <c r="AA444" s="362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45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0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60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401" t="s">
        <v>73</v>
      </c>
      <c r="P448" s="402"/>
      <c r="Q448" s="402"/>
      <c r="R448" s="402"/>
      <c r="S448" s="402"/>
      <c r="T448" s="402"/>
      <c r="U448" s="403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401" t="s">
        <v>73</v>
      </c>
      <c r="P449" s="402"/>
      <c r="Q449" s="402"/>
      <c r="R449" s="402"/>
      <c r="S449" s="402"/>
      <c r="T449" s="402"/>
      <c r="U449" s="403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487" t="s">
        <v>590</v>
      </c>
      <c r="B450" s="488"/>
      <c r="C450" s="488"/>
      <c r="D450" s="488"/>
      <c r="E450" s="488"/>
      <c r="F450" s="488"/>
      <c r="G450" s="488"/>
      <c r="H450" s="488"/>
      <c r="I450" s="488"/>
      <c r="J450" s="488"/>
      <c r="K450" s="488"/>
      <c r="L450" s="488"/>
      <c r="M450" s="488"/>
      <c r="N450" s="488"/>
      <c r="O450" s="488"/>
      <c r="P450" s="488"/>
      <c r="Q450" s="488"/>
      <c r="R450" s="488"/>
      <c r="S450" s="488"/>
      <c r="T450" s="488"/>
      <c r="U450" s="488"/>
      <c r="V450" s="488"/>
      <c r="W450" s="488"/>
      <c r="X450" s="488"/>
      <c r="Y450" s="488"/>
      <c r="Z450" s="48"/>
      <c r="AA450" s="48"/>
    </row>
    <row r="451" spans="1:54" ht="16.5" hidden="1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1"/>
      <c r="AA451" s="361"/>
    </row>
    <row r="452" spans="1:54" ht="14.25" hidden="1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62"/>
      <c r="AA452" s="362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39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70</v>
      </c>
      <c r="X454" s="367">
        <f t="shared" si="21"/>
        <v>73.92</v>
      </c>
      <c r="Y454" s="36">
        <f t="shared" si="22"/>
        <v>0.16744000000000001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70</v>
      </c>
      <c r="X455" s="367">
        <f t="shared" si="21"/>
        <v>73.92</v>
      </c>
      <c r="Y455" s="36">
        <f t="shared" si="22"/>
        <v>0.16744000000000001</v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hidden="1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5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7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13</v>
      </c>
      <c r="X462" s="367">
        <f t="shared" si="21"/>
        <v>14.399999999999999</v>
      </c>
      <c r="Y462" s="36">
        <f>IFERROR(IF(X462=0,"",ROUNDUP(X462/H462,0)*0.00753),"")</f>
        <v>4.5179999999999998E-2</v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401" t="s">
        <v>73</v>
      </c>
      <c r="P464" s="402"/>
      <c r="Q464" s="402"/>
      <c r="R464" s="402"/>
      <c r="S464" s="402"/>
      <c r="T464" s="402"/>
      <c r="U464" s="403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31.931818181818183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34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0.38006000000000001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401" t="s">
        <v>73</v>
      </c>
      <c r="P465" s="402"/>
      <c r="Q465" s="402"/>
      <c r="R465" s="402"/>
      <c r="S465" s="402"/>
      <c r="T465" s="402"/>
      <c r="U465" s="403"/>
      <c r="V465" s="37" t="s">
        <v>68</v>
      </c>
      <c r="W465" s="368">
        <f>IFERROR(SUM(W453:W463),"0")</f>
        <v>153</v>
      </c>
      <c r="X465" s="368">
        <f>IFERROR(SUM(X453:X463),"0")</f>
        <v>162.24</v>
      </c>
      <c r="Y465" s="37"/>
      <c r="Z465" s="369"/>
      <c r="AA465" s="369"/>
    </row>
    <row r="466" spans="1:54" ht="14.25" hidden="1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62"/>
      <c r="AA466" s="362"/>
    </row>
    <row r="467" spans="1:54" ht="16.5" hidden="1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hidden="1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hidden="1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401" t="s">
        <v>73</v>
      </c>
      <c r="P469" s="402"/>
      <c r="Q469" s="402"/>
      <c r="R469" s="402"/>
      <c r="S469" s="402"/>
      <c r="T469" s="402"/>
      <c r="U469" s="403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hidden="1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401" t="s">
        <v>73</v>
      </c>
      <c r="P470" s="402"/>
      <c r="Q470" s="402"/>
      <c r="R470" s="402"/>
      <c r="S470" s="402"/>
      <c r="T470" s="402"/>
      <c r="U470" s="403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hidden="1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62"/>
      <c r="AA471" s="362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135</v>
      </c>
      <c r="X472" s="367">
        <f t="shared" ref="X472:X477" si="23">IFERROR(IF(W472="",0,CEILING((W472/$H472),1)*$H472),"")</f>
        <v>137.28</v>
      </c>
      <c r="Y472" s="36">
        <f>IFERROR(IF(X472=0,"",ROUNDUP(X472/H472,0)*0.01196),"")</f>
        <v>0.31096000000000001</v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140</v>
      </c>
      <c r="X473" s="367">
        <f t="shared" si="23"/>
        <v>142.56</v>
      </c>
      <c r="Y473" s="36">
        <f>IFERROR(IF(X473=0,"",ROUNDUP(X473/H473,0)*0.01196),"")</f>
        <v>0.32291999999999998</v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7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55</v>
      </c>
      <c r="X474" s="367">
        <f t="shared" si="23"/>
        <v>58.080000000000005</v>
      </c>
      <c r="Y474" s="36">
        <f>IFERROR(IF(X474=0,"",ROUNDUP(X474/H474,0)*0.01196),"")</f>
        <v>0.13156000000000001</v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6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401" t="s">
        <v>73</v>
      </c>
      <c r="P478" s="402"/>
      <c r="Q478" s="402"/>
      <c r="R478" s="402"/>
      <c r="S478" s="402"/>
      <c r="T478" s="402"/>
      <c r="U478" s="403"/>
      <c r="V478" s="37" t="s">
        <v>74</v>
      </c>
      <c r="W478" s="368">
        <f>IFERROR(W472/H472,"0")+IFERROR(W473/H473,"0")+IFERROR(W474/H474,"0")+IFERROR(W475/H475,"0")+IFERROR(W476/H476,"0")+IFERROR(W477/H477,"0")</f>
        <v>62.499999999999993</v>
      </c>
      <c r="X478" s="368">
        <f>IFERROR(X472/H472,"0")+IFERROR(X473/H473,"0")+IFERROR(X474/H474,"0")+IFERROR(X475/H475,"0")+IFERROR(X476/H476,"0")+IFERROR(X477/H477,"0")</f>
        <v>64</v>
      </c>
      <c r="Y478" s="368">
        <f>IFERROR(IF(Y472="",0,Y472),"0")+IFERROR(IF(Y473="",0,Y473),"0")+IFERROR(IF(Y474="",0,Y474),"0")+IFERROR(IF(Y475="",0,Y475),"0")+IFERROR(IF(Y476="",0,Y476),"0")+IFERROR(IF(Y477="",0,Y477),"0")</f>
        <v>0.76544000000000001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401" t="s">
        <v>73</v>
      </c>
      <c r="P479" s="402"/>
      <c r="Q479" s="402"/>
      <c r="R479" s="402"/>
      <c r="S479" s="402"/>
      <c r="T479" s="402"/>
      <c r="U479" s="403"/>
      <c r="V479" s="37" t="s">
        <v>68</v>
      </c>
      <c r="W479" s="368">
        <f>IFERROR(SUM(W472:W477),"0")</f>
        <v>330</v>
      </c>
      <c r="X479" s="368">
        <f>IFERROR(SUM(X472:X477),"0")</f>
        <v>337.92</v>
      </c>
      <c r="Y479" s="37"/>
      <c r="Z479" s="369"/>
      <c r="AA479" s="369"/>
    </row>
    <row r="480" spans="1:54" ht="14.25" hidden="1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62"/>
      <c r="AA480" s="362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5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401" t="s">
        <v>73</v>
      </c>
      <c r="P484" s="402"/>
      <c r="Q484" s="402"/>
      <c r="R484" s="402"/>
      <c r="S484" s="402"/>
      <c r="T484" s="402"/>
      <c r="U484" s="403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401" t="s">
        <v>73</v>
      </c>
      <c r="P485" s="402"/>
      <c r="Q485" s="402"/>
      <c r="R485" s="402"/>
      <c r="S485" s="402"/>
      <c r="T485" s="402"/>
      <c r="U485" s="403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62"/>
      <c r="AA486" s="362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401" t="s">
        <v>73</v>
      </c>
      <c r="P488" s="402"/>
      <c r="Q488" s="402"/>
      <c r="R488" s="402"/>
      <c r="S488" s="402"/>
      <c r="T488" s="402"/>
      <c r="U488" s="403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401" t="s">
        <v>73</v>
      </c>
      <c r="P489" s="402"/>
      <c r="Q489" s="402"/>
      <c r="R489" s="402"/>
      <c r="S489" s="402"/>
      <c r="T489" s="402"/>
      <c r="U489" s="403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487" t="s">
        <v>637</v>
      </c>
      <c r="B490" s="488"/>
      <c r="C490" s="488"/>
      <c r="D490" s="488"/>
      <c r="E490" s="488"/>
      <c r="F490" s="488"/>
      <c r="G490" s="488"/>
      <c r="H490" s="488"/>
      <c r="I490" s="488"/>
      <c r="J490" s="488"/>
      <c r="K490" s="488"/>
      <c r="L490" s="488"/>
      <c r="M490" s="488"/>
      <c r="N490" s="488"/>
      <c r="O490" s="488"/>
      <c r="P490" s="488"/>
      <c r="Q490" s="488"/>
      <c r="R490" s="488"/>
      <c r="S490" s="488"/>
      <c r="T490" s="488"/>
      <c r="U490" s="488"/>
      <c r="V490" s="488"/>
      <c r="W490" s="488"/>
      <c r="X490" s="488"/>
      <c r="Y490" s="488"/>
      <c r="Z490" s="48"/>
      <c r="AA490" s="48"/>
    </row>
    <row r="491" spans="1:54" ht="16.5" hidden="1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1"/>
      <c r="AA491" s="361"/>
    </row>
    <row r="492" spans="1:54" ht="14.25" hidden="1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62"/>
      <c r="AA492" s="362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3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51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713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78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9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05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7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401" t="s">
        <v>73</v>
      </c>
      <c r="P500" s="402"/>
      <c r="Q500" s="402"/>
      <c r="R500" s="402"/>
      <c r="S500" s="402"/>
      <c r="T500" s="402"/>
      <c r="U500" s="403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401" t="s">
        <v>73</v>
      </c>
      <c r="P501" s="402"/>
      <c r="Q501" s="402"/>
      <c r="R501" s="402"/>
      <c r="S501" s="402"/>
      <c r="T501" s="402"/>
      <c r="U501" s="403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62"/>
      <c r="AA502" s="362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5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0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86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24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401" t="s">
        <v>73</v>
      </c>
      <c r="P507" s="402"/>
      <c r="Q507" s="402"/>
      <c r="R507" s="402"/>
      <c r="S507" s="402"/>
      <c r="T507" s="402"/>
      <c r="U507" s="403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401" t="s">
        <v>73</v>
      </c>
      <c r="P508" s="402"/>
      <c r="Q508" s="402"/>
      <c r="R508" s="402"/>
      <c r="S508" s="402"/>
      <c r="T508" s="402"/>
      <c r="U508" s="403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62"/>
      <c r="AA509" s="362"/>
    </row>
    <row r="510" spans="1:54" ht="27" hidden="1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2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3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hidden="1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23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646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2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hidden="1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401" t="s">
        <v>73</v>
      </c>
      <c r="P516" s="402"/>
      <c r="Q516" s="402"/>
      <c r="R516" s="402"/>
      <c r="S516" s="402"/>
      <c r="T516" s="402"/>
      <c r="U516" s="403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hidden="1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401" t="s">
        <v>73</v>
      </c>
      <c r="P517" s="402"/>
      <c r="Q517" s="402"/>
      <c r="R517" s="402"/>
      <c r="S517" s="402"/>
      <c r="T517" s="402"/>
      <c r="U517" s="403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hidden="1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62"/>
      <c r="AA518" s="362"/>
    </row>
    <row r="519" spans="1:54" ht="27" hidden="1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45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6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5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16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hidden="1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401" t="s">
        <v>73</v>
      </c>
      <c r="P524" s="402"/>
      <c r="Q524" s="402"/>
      <c r="R524" s="402"/>
      <c r="S524" s="402"/>
      <c r="T524" s="402"/>
      <c r="U524" s="403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hidden="1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401" t="s">
        <v>73</v>
      </c>
      <c r="P525" s="402"/>
      <c r="Q525" s="402"/>
      <c r="R525" s="402"/>
      <c r="S525" s="402"/>
      <c r="T525" s="402"/>
      <c r="U525" s="403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hidden="1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62"/>
      <c r="AA526" s="362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1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1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15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33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401" t="s">
        <v>73</v>
      </c>
      <c r="P531" s="402"/>
      <c r="Q531" s="402"/>
      <c r="R531" s="402"/>
      <c r="S531" s="402"/>
      <c r="T531" s="402"/>
      <c r="U531" s="403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401" t="s">
        <v>73</v>
      </c>
      <c r="P532" s="402"/>
      <c r="Q532" s="402"/>
      <c r="R532" s="402"/>
      <c r="S532" s="402"/>
      <c r="T532" s="402"/>
      <c r="U532" s="403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91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6" t="s">
        <v>713</v>
      </c>
      <c r="P533" s="467"/>
      <c r="Q533" s="467"/>
      <c r="R533" s="467"/>
      <c r="S533" s="467"/>
      <c r="T533" s="467"/>
      <c r="U533" s="468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4100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4213.4100000000008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6" t="s">
        <v>714</v>
      </c>
      <c r="P534" s="467"/>
      <c r="Q534" s="467"/>
      <c r="R534" s="467"/>
      <c r="S534" s="467"/>
      <c r="T534" s="467"/>
      <c r="U534" s="468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4300.7693037414856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4421.3239999999996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6" t="s">
        <v>715</v>
      </c>
      <c r="P535" s="467"/>
      <c r="Q535" s="467"/>
      <c r="R535" s="467"/>
      <c r="S535" s="467"/>
      <c r="T535" s="467"/>
      <c r="U535" s="468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7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7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6" t="s">
        <v>717</v>
      </c>
      <c r="P536" s="467"/>
      <c r="Q536" s="467"/>
      <c r="R536" s="467"/>
      <c r="S536" s="467"/>
      <c r="T536" s="467"/>
      <c r="U536" s="468"/>
      <c r="V536" s="37" t="s">
        <v>68</v>
      </c>
      <c r="W536" s="368">
        <f>GrossWeightTotal+PalletQtyTotal*25</f>
        <v>4475.7693037414856</v>
      </c>
      <c r="X536" s="368">
        <f>GrossWeightTotalR+PalletQtyTotalR*25</f>
        <v>4596.3239999999996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6" t="s">
        <v>718</v>
      </c>
      <c r="P537" s="467"/>
      <c r="Q537" s="467"/>
      <c r="R537" s="467"/>
      <c r="S537" s="467"/>
      <c r="T537" s="467"/>
      <c r="U537" s="468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583.44659980917595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604</v>
      </c>
      <c r="Y537" s="37"/>
      <c r="Z537" s="369"/>
      <c r="AA537" s="369"/>
    </row>
    <row r="538" spans="1:54" ht="14.25" hidden="1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6" t="s">
        <v>719</v>
      </c>
      <c r="P538" s="467"/>
      <c r="Q538" s="467"/>
      <c r="R538" s="467"/>
      <c r="S538" s="467"/>
      <c r="T538" s="467"/>
      <c r="U538" s="468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7.6960300000000004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63" t="s">
        <v>61</v>
      </c>
      <c r="C540" s="376" t="s">
        <v>101</v>
      </c>
      <c r="D540" s="431"/>
      <c r="E540" s="431"/>
      <c r="F540" s="432"/>
      <c r="G540" s="376" t="s">
        <v>229</v>
      </c>
      <c r="H540" s="431"/>
      <c r="I540" s="431"/>
      <c r="J540" s="431"/>
      <c r="K540" s="431"/>
      <c r="L540" s="431"/>
      <c r="M540" s="431"/>
      <c r="N540" s="431"/>
      <c r="O540" s="431"/>
      <c r="P540" s="432"/>
      <c r="Q540" s="376" t="s">
        <v>452</v>
      </c>
      <c r="R540" s="432"/>
      <c r="S540" s="376" t="s">
        <v>504</v>
      </c>
      <c r="T540" s="431"/>
      <c r="U540" s="432"/>
      <c r="V540" s="363" t="s">
        <v>590</v>
      </c>
      <c r="W540" s="363" t="s">
        <v>637</v>
      </c>
      <c r="AA540" s="52"/>
      <c r="AD540" s="364"/>
    </row>
    <row r="541" spans="1:54" ht="14.25" customHeight="1" thickTop="1" x14ac:dyDescent="0.2">
      <c r="A541" s="665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64"/>
      <c r="L541" s="376" t="s">
        <v>345</v>
      </c>
      <c r="M541" s="364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64"/>
    </row>
    <row r="542" spans="1:54" ht="13.5" customHeight="1" thickBot="1" x14ac:dyDescent="0.25">
      <c r="A542" s="666"/>
      <c r="B542" s="377"/>
      <c r="C542" s="377"/>
      <c r="D542" s="377"/>
      <c r="E542" s="377"/>
      <c r="F542" s="377"/>
      <c r="G542" s="377"/>
      <c r="H542" s="377"/>
      <c r="I542" s="377"/>
      <c r="J542" s="377"/>
      <c r="K542" s="364"/>
      <c r="L542" s="377"/>
      <c r="M542" s="364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64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34.200000000000003</v>
      </c>
      <c r="F543" s="46">
        <f>IFERROR(X131*1,"0")+IFERROR(X132*1,"0")+IFERROR(X133*1,"0")+IFERROR(X134*1,"0")+IFERROR(X135*1,"0")</f>
        <v>5.4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119.70000000000002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484.2</v>
      </c>
      <c r="J543" s="46">
        <f>IFERROR(X206*1,"0")+IFERROR(X207*1,"0")+IFERROR(X208*1,"0")+IFERROR(X209*1,"0")+IFERROR(X210*1,"0")+IFERROR(X211*1,"0")+IFERROR(X215*1,"0")+IFERROR(X216*1,"0")</f>
        <v>4</v>
      </c>
      <c r="K543" s="364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28.049999999999997</v>
      </c>
      <c r="M543" s="364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28.049999999999997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12.3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2280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210.6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168.60000000000002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323.40000000000003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500.15999999999997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64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850,00"/>
        <filter val="1,00"/>
        <filter val="1,11"/>
        <filter val="1,18"/>
        <filter val="1,85"/>
        <filter val="10,20"/>
        <filter val="112,00"/>
        <filter val="115,00"/>
        <filter val="123,33"/>
        <filter val="13,00"/>
        <filter val="134,00"/>
        <filter val="135,00"/>
        <filter val="14,00"/>
        <filter val="140,00"/>
        <filter val="15,00"/>
        <filter val="153,00"/>
        <filter val="161,00"/>
        <filter val="19,00"/>
        <filter val="2,86"/>
        <filter val="205,00"/>
        <filter val="214,00"/>
        <filter val="22,00"/>
        <filter val="24,00"/>
        <filter val="245,00"/>
        <filter val="25,00"/>
        <filter val="26,00"/>
        <filter val="26,28"/>
        <filter val="26,67"/>
        <filter val="3,00"/>
        <filter val="3,33"/>
        <filter val="300,00"/>
        <filter val="31,93"/>
        <filter val="32,00"/>
        <filter val="33,00"/>
        <filter val="330,00"/>
        <filter val="350,00"/>
        <filter val="36,00"/>
        <filter val="39,00"/>
        <filter val="39,63"/>
        <filter val="4 100,00"/>
        <filter val="4 300,77"/>
        <filter val="4 475,77"/>
        <filter val="4,00"/>
        <filter val="4,16"/>
        <filter val="4,67"/>
        <filter val="40,48"/>
        <filter val="400,00"/>
        <filter val="41,19"/>
        <filter val="44,00"/>
        <filter val="5,00"/>
        <filter val="55,00"/>
        <filter val="57,00"/>
        <filter val="583,45"/>
        <filter val="6,00"/>
        <filter val="61,00"/>
        <filter val="62,50"/>
        <filter val="650,00"/>
        <filter val="7"/>
        <filter val="7,00"/>
        <filter val="70,00"/>
        <filter val="71,43"/>
        <filter val="8,00"/>
        <filter val="83,33"/>
        <filter val="850,00"/>
        <filter val="99,00"/>
      </filters>
    </filterColumn>
  </autoFilter>
  <mergeCells count="969">
    <mergeCell ref="O501:U501"/>
    <mergeCell ref="O60:S60"/>
    <mergeCell ref="D515:E515"/>
    <mergeCell ref="D173:E173"/>
    <mergeCell ref="D17:E18"/>
    <mergeCell ref="V17:V18"/>
    <mergeCell ref="O410:S410"/>
    <mergeCell ref="D123:E123"/>
    <mergeCell ref="X17:X18"/>
    <mergeCell ref="D421:E421"/>
    <mergeCell ref="D110:E110"/>
    <mergeCell ref="O504:S504"/>
    <mergeCell ref="O500:U500"/>
    <mergeCell ref="O252:S252"/>
    <mergeCell ref="D184:E184"/>
    <mergeCell ref="A486:Y486"/>
    <mergeCell ref="O123:S123"/>
    <mergeCell ref="O110:S110"/>
    <mergeCell ref="D121:E121"/>
    <mergeCell ref="D192:E192"/>
    <mergeCell ref="O137:U137"/>
    <mergeCell ref="A428:N429"/>
    <mergeCell ref="O195:U195"/>
    <mergeCell ref="O24:U24"/>
    <mergeCell ref="P8:Q8"/>
    <mergeCell ref="D32:E32"/>
    <mergeCell ref="A314:Y314"/>
    <mergeCell ref="A40:Y40"/>
    <mergeCell ref="O315:S315"/>
    <mergeCell ref="D97:E97"/>
    <mergeCell ref="O406:U406"/>
    <mergeCell ref="D395:E395"/>
    <mergeCell ref="O41:S41"/>
    <mergeCell ref="O277:S277"/>
    <mergeCell ref="A64:Y64"/>
    <mergeCell ref="A10:C10"/>
    <mergeCell ref="D237:E237"/>
    <mergeCell ref="D223:E223"/>
    <mergeCell ref="O168:U168"/>
    <mergeCell ref="O118:U118"/>
    <mergeCell ref="D29:E29"/>
    <mergeCell ref="O185:S185"/>
    <mergeCell ref="D23:E23"/>
    <mergeCell ref="D265:E265"/>
    <mergeCell ref="D216:E216"/>
    <mergeCell ref="O403:U403"/>
    <mergeCell ref="O299:S299"/>
    <mergeCell ref="D252:E252"/>
    <mergeCell ref="P541:P542"/>
    <mergeCell ref="O169:U169"/>
    <mergeCell ref="O144:U144"/>
    <mergeCell ref="D522:E522"/>
    <mergeCell ref="O442:U442"/>
    <mergeCell ref="O211:S211"/>
    <mergeCell ref="Q1:S1"/>
    <mergeCell ref="A20:Y20"/>
    <mergeCell ref="O338:S338"/>
    <mergeCell ref="D291:E291"/>
    <mergeCell ref="A318:Y318"/>
    <mergeCell ref="D239:E239"/>
    <mergeCell ref="D266:E266"/>
    <mergeCell ref="D95:E95"/>
    <mergeCell ref="D331:E331"/>
    <mergeCell ref="Y17:Y18"/>
    <mergeCell ref="O469:U469"/>
    <mergeCell ref="D57:E57"/>
    <mergeCell ref="U11:V11"/>
    <mergeCell ref="D355:E355"/>
    <mergeCell ref="A8:C8"/>
    <mergeCell ref="O511:S511"/>
    <mergeCell ref="A430:Y430"/>
    <mergeCell ref="O133:S133"/>
    <mergeCell ref="Q540:R540"/>
    <mergeCell ref="O264:S264"/>
    <mergeCell ref="O198:S198"/>
    <mergeCell ref="A119:Y119"/>
    <mergeCell ref="BB17:BB18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O199:S199"/>
    <mergeCell ref="D483:E483"/>
    <mergeCell ref="D271:E271"/>
    <mergeCell ref="O213:U213"/>
    <mergeCell ref="D191:E191"/>
    <mergeCell ref="D458:E458"/>
    <mergeCell ref="D262:E262"/>
    <mergeCell ref="A136:N137"/>
    <mergeCell ref="O42:U42"/>
    <mergeCell ref="D521:E521"/>
    <mergeCell ref="O272:S272"/>
    <mergeCell ref="N541:N542"/>
    <mergeCell ref="O178:S178"/>
    <mergeCell ref="A104:Y104"/>
    <mergeCell ref="O105:S105"/>
    <mergeCell ref="A247:Y247"/>
    <mergeCell ref="O186:S186"/>
    <mergeCell ref="A217:N218"/>
    <mergeCell ref="A404:Y404"/>
    <mergeCell ref="O107:S107"/>
    <mergeCell ref="O405:S405"/>
    <mergeCell ref="D105:E105"/>
    <mergeCell ref="A170:Y170"/>
    <mergeCell ref="O479:U479"/>
    <mergeCell ref="D468:E468"/>
    <mergeCell ref="O171:S171"/>
    <mergeCell ref="O231:S231"/>
    <mergeCell ref="D242:E242"/>
    <mergeCell ref="D120:E120"/>
    <mergeCell ref="O429:U429"/>
    <mergeCell ref="D278:E278"/>
    <mergeCell ref="D107:E107"/>
    <mergeCell ref="D405:E405"/>
    <mergeCell ref="D234:E234"/>
    <mergeCell ref="A130:Y130"/>
    <mergeCell ref="O498:S498"/>
    <mergeCell ref="D336:E336"/>
    <mergeCell ref="O327:S327"/>
    <mergeCell ref="O183:S183"/>
    <mergeCell ref="D171:E171"/>
    <mergeCell ref="O319:S319"/>
    <mergeCell ref="D101:E101"/>
    <mergeCell ref="A492:Y492"/>
    <mergeCell ref="O189:S189"/>
    <mergeCell ref="D294:E294"/>
    <mergeCell ref="O487:S487"/>
    <mergeCell ref="O238:S238"/>
    <mergeCell ref="O407:U407"/>
    <mergeCell ref="O474:S474"/>
    <mergeCell ref="D254:E254"/>
    <mergeCell ref="O441:U441"/>
    <mergeCell ref="O495:S495"/>
    <mergeCell ref="O295:S295"/>
    <mergeCell ref="A287:Y287"/>
    <mergeCell ref="O541:O542"/>
    <mergeCell ref="O112:S112"/>
    <mergeCell ref="Q541:Q542"/>
    <mergeCell ref="A480:Y480"/>
    <mergeCell ref="O383:S383"/>
    <mergeCell ref="O354:S354"/>
    <mergeCell ref="O34:U34"/>
    <mergeCell ref="D455:E455"/>
    <mergeCell ref="A333:N334"/>
    <mergeCell ref="O397:U397"/>
    <mergeCell ref="A127:N128"/>
    <mergeCell ref="O394:S394"/>
    <mergeCell ref="A320:N321"/>
    <mergeCell ref="O245:U245"/>
    <mergeCell ref="O114:S114"/>
    <mergeCell ref="O39:U39"/>
    <mergeCell ref="A34:N35"/>
    <mergeCell ref="D392:E392"/>
    <mergeCell ref="D221:E221"/>
    <mergeCell ref="O92:U92"/>
    <mergeCell ref="D457:E457"/>
    <mergeCell ref="A362:N363"/>
    <mergeCell ref="D475:E475"/>
    <mergeCell ref="O493:S493"/>
    <mergeCell ref="A12:L12"/>
    <mergeCell ref="O417:S417"/>
    <mergeCell ref="O294:S294"/>
    <mergeCell ref="D76:E76"/>
    <mergeCell ref="F5:G5"/>
    <mergeCell ref="O333:U333"/>
    <mergeCell ref="O392:S392"/>
    <mergeCell ref="O125:S125"/>
    <mergeCell ref="A14:L14"/>
    <mergeCell ref="O103:U103"/>
    <mergeCell ref="D152:E152"/>
    <mergeCell ref="D394:E394"/>
    <mergeCell ref="O339:U339"/>
    <mergeCell ref="D279:E279"/>
    <mergeCell ref="N17:N18"/>
    <mergeCell ref="F17:F18"/>
    <mergeCell ref="A138:Y138"/>
    <mergeCell ref="A13:L13"/>
    <mergeCell ref="A15:L15"/>
    <mergeCell ref="P5:Q5"/>
    <mergeCell ref="J9:L9"/>
    <mergeCell ref="D293:E293"/>
    <mergeCell ref="A9:C9"/>
    <mergeCell ref="D58:E58"/>
    <mergeCell ref="O528:S528"/>
    <mergeCell ref="D241:E241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D310:E310"/>
    <mergeCell ref="O328:S328"/>
    <mergeCell ref="D503:E503"/>
    <mergeCell ref="A324:Y324"/>
    <mergeCell ref="O325:S325"/>
    <mergeCell ref="O132:S132"/>
    <mergeCell ref="O83:S83"/>
    <mergeCell ref="D513:E513"/>
    <mergeCell ref="D215:E215"/>
    <mergeCell ref="A304:Y304"/>
    <mergeCell ref="O176:U176"/>
    <mergeCell ref="M17:M18"/>
    <mergeCell ref="O248:S248"/>
    <mergeCell ref="O475:S475"/>
    <mergeCell ref="O226:S226"/>
    <mergeCell ref="O462:S462"/>
    <mergeCell ref="O349:U349"/>
    <mergeCell ref="A412:N413"/>
    <mergeCell ref="O241:S241"/>
    <mergeCell ref="O70:S70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D462:E462"/>
    <mergeCell ref="O243:S243"/>
    <mergeCell ref="O478:U478"/>
    <mergeCell ref="D529:E529"/>
    <mergeCell ref="D231:E231"/>
    <mergeCell ref="O82:S82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155:E155"/>
    <mergeCell ref="D22:E22"/>
    <mergeCell ref="D149:E149"/>
    <mergeCell ref="D447:E447"/>
    <mergeCell ref="O358:U358"/>
    <mergeCell ref="D385:E385"/>
    <mergeCell ref="A312:N313"/>
    <mergeCell ref="A230:Y230"/>
    <mergeCell ref="U6:V9"/>
    <mergeCell ref="O278:S278"/>
    <mergeCell ref="A375:Y375"/>
    <mergeCell ref="O253:S253"/>
    <mergeCell ref="O102:U102"/>
    <mergeCell ref="D384:E384"/>
    <mergeCell ref="D151:E151"/>
    <mergeCell ref="A466:Y466"/>
    <mergeCell ref="O467:S467"/>
    <mergeCell ref="A249:N250"/>
    <mergeCell ref="O368:S368"/>
    <mergeCell ref="D150:E150"/>
    <mergeCell ref="O162:S162"/>
    <mergeCell ref="D386:E386"/>
    <mergeCell ref="O233:S233"/>
    <mergeCell ref="H10:L10"/>
    <mergeCell ref="A303:Y303"/>
    <mergeCell ref="A159:Y159"/>
    <mergeCell ref="D80:E80"/>
    <mergeCell ref="O98:S98"/>
    <mergeCell ref="O225:S225"/>
    <mergeCell ref="O390:S390"/>
    <mergeCell ref="O53:U53"/>
    <mergeCell ref="O145:U145"/>
    <mergeCell ref="O527:S527"/>
    <mergeCell ref="O461:S461"/>
    <mergeCell ref="O312:U312"/>
    <mergeCell ref="D459:E459"/>
    <mergeCell ref="A288:Y288"/>
    <mergeCell ref="O156:S156"/>
    <mergeCell ref="D154:E154"/>
    <mergeCell ref="A348:N349"/>
    <mergeCell ref="D225:E225"/>
    <mergeCell ref="D461:E461"/>
    <mergeCell ref="D200:E200"/>
    <mergeCell ref="D436:E436"/>
    <mergeCell ref="O381:U381"/>
    <mergeCell ref="D292:E292"/>
    <mergeCell ref="O187:S187"/>
    <mergeCell ref="D519:E519"/>
    <mergeCell ref="O445:S445"/>
    <mergeCell ref="D476:E476"/>
    <mergeCell ref="A443:Y443"/>
    <mergeCell ref="O514:S514"/>
    <mergeCell ref="O477:S477"/>
    <mergeCell ref="O427:S427"/>
    <mergeCell ref="A380:N381"/>
    <mergeCell ref="A280:N281"/>
    <mergeCell ref="G541:G542"/>
    <mergeCell ref="I541:I542"/>
    <mergeCell ref="A157:N158"/>
    <mergeCell ref="D83:E83"/>
    <mergeCell ref="D143:E143"/>
    <mergeCell ref="D319:E319"/>
    <mergeCell ref="D512:E512"/>
    <mergeCell ref="O286:U286"/>
    <mergeCell ref="D368:E368"/>
    <mergeCell ref="D506:E506"/>
    <mergeCell ref="A507:N508"/>
    <mergeCell ref="D481:E481"/>
    <mergeCell ref="D207:E207"/>
    <mergeCell ref="A351:Y351"/>
    <mergeCell ref="D383:E383"/>
    <mergeCell ref="O395:S395"/>
    <mergeCell ref="D299:E299"/>
    <mergeCell ref="D222:E222"/>
    <mergeCell ref="O96:S96"/>
    <mergeCell ref="O367:S367"/>
    <mergeCell ref="A160:Y160"/>
    <mergeCell ref="O283:S283"/>
    <mergeCell ref="O161:S161"/>
    <mergeCell ref="O459:S459"/>
    <mergeCell ref="F541:F542"/>
    <mergeCell ref="U10:V10"/>
    <mergeCell ref="D199:E199"/>
    <mergeCell ref="H541:H542"/>
    <mergeCell ref="O508:U508"/>
    <mergeCell ref="D497:E497"/>
    <mergeCell ref="D186:E186"/>
    <mergeCell ref="A85:N86"/>
    <mergeCell ref="D65:E65"/>
    <mergeCell ref="A451:Y451"/>
    <mergeCell ref="A147:Y147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510:S510"/>
    <mergeCell ref="O206:S206"/>
    <mergeCell ref="D446:E446"/>
    <mergeCell ref="O143:S143"/>
    <mergeCell ref="U12:V12"/>
    <mergeCell ref="AA17:AA18"/>
    <mergeCell ref="O246:U246"/>
    <mergeCell ref="O507:U507"/>
    <mergeCell ref="G540:P540"/>
    <mergeCell ref="D393:E393"/>
    <mergeCell ref="A296:N297"/>
    <mergeCell ref="D89:E89"/>
    <mergeCell ref="O90:S90"/>
    <mergeCell ref="O525:U525"/>
    <mergeCell ref="A376:Y376"/>
    <mergeCell ref="A531:N532"/>
    <mergeCell ref="A227:N228"/>
    <mergeCell ref="A469:N470"/>
    <mergeCell ref="D153:E153"/>
    <mergeCell ref="Z17:Z18"/>
    <mergeCell ref="D367:E367"/>
    <mergeCell ref="O512:S512"/>
    <mergeCell ref="O363:U363"/>
    <mergeCell ref="O506:S506"/>
    <mergeCell ref="O157:U157"/>
    <mergeCell ref="A146:Y146"/>
    <mergeCell ref="D510:E510"/>
    <mergeCell ref="O67:S67"/>
    <mergeCell ref="G17:G18"/>
    <mergeCell ref="P10:Q10"/>
    <mergeCell ref="O33:S33"/>
    <mergeCell ref="O440:S440"/>
    <mergeCell ref="S540:U540"/>
    <mergeCell ref="A464:N465"/>
    <mergeCell ref="O362:U362"/>
    <mergeCell ref="A140:Y140"/>
    <mergeCell ref="A285:N286"/>
    <mergeCell ref="D267:E267"/>
    <mergeCell ref="O85:U85"/>
    <mergeCell ref="D425:E425"/>
    <mergeCell ref="A63:Y63"/>
    <mergeCell ref="H17:H18"/>
    <mergeCell ref="D198:E198"/>
    <mergeCell ref="D440:E440"/>
    <mergeCell ref="A441:N442"/>
    <mergeCell ref="D427:E427"/>
    <mergeCell ref="O357:U357"/>
    <mergeCell ref="D75:E75"/>
    <mergeCell ref="D206:E206"/>
    <mergeCell ref="A350:Y350"/>
    <mergeCell ref="D504:E504"/>
    <mergeCell ref="O522:S522"/>
    <mergeCell ref="O449:U449"/>
    <mergeCell ref="O51:S51"/>
    <mergeCell ref="O109:S109"/>
    <mergeCell ref="P13:Q13"/>
    <mergeCell ref="D193:E193"/>
    <mergeCell ref="D347:E347"/>
    <mergeCell ref="O332:S332"/>
    <mergeCell ref="D114:E114"/>
    <mergeCell ref="H1:P1"/>
    <mergeCell ref="O373:U373"/>
    <mergeCell ref="O202:U202"/>
    <mergeCell ref="O209:S209"/>
    <mergeCell ref="O76:S76"/>
    <mergeCell ref="D51:E51"/>
    <mergeCell ref="S5:T5"/>
    <mergeCell ref="U5:V5"/>
    <mergeCell ref="O361:S361"/>
    <mergeCell ref="O217:U217"/>
    <mergeCell ref="A139:Y139"/>
    <mergeCell ref="O267:S267"/>
    <mergeCell ref="O62:U62"/>
    <mergeCell ref="D7:L7"/>
    <mergeCell ref="O343:S343"/>
    <mergeCell ref="O210:S210"/>
    <mergeCell ref="A19:Y19"/>
    <mergeCell ref="A48:Y48"/>
    <mergeCell ref="A490:Y490"/>
    <mergeCell ref="O193:S193"/>
    <mergeCell ref="O22:S22"/>
    <mergeCell ref="D477:E477"/>
    <mergeCell ref="O136:U136"/>
    <mergeCell ref="D125:E125"/>
    <mergeCell ref="O434:U434"/>
    <mergeCell ref="O334:U334"/>
    <mergeCell ref="D283:E283"/>
    <mergeCell ref="O134:S134"/>
    <mergeCell ref="D112:E112"/>
    <mergeCell ref="O425:S425"/>
    <mergeCell ref="O259:S259"/>
    <mergeCell ref="O88:S88"/>
    <mergeCell ref="O330:S330"/>
    <mergeCell ref="D41:E41"/>
    <mergeCell ref="D277:E277"/>
    <mergeCell ref="O124:S124"/>
    <mergeCell ref="O422:S422"/>
    <mergeCell ref="A38:N39"/>
    <mergeCell ref="O360:S360"/>
    <mergeCell ref="O74:S74"/>
    <mergeCell ref="O201:S201"/>
    <mergeCell ref="S541:S542"/>
    <mergeCell ref="U541:U542"/>
    <mergeCell ref="D399:E399"/>
    <mergeCell ref="O344:U344"/>
    <mergeCell ref="O150:S150"/>
    <mergeCell ref="D132:E132"/>
    <mergeCell ref="D59:E59"/>
    <mergeCell ref="O386:S386"/>
    <mergeCell ref="O43:U43"/>
    <mergeCell ref="O513:S513"/>
    <mergeCell ref="A369:N370"/>
    <mergeCell ref="D295:E295"/>
    <mergeCell ref="O316:U316"/>
    <mergeCell ref="D178:E178"/>
    <mergeCell ref="D172:E172"/>
    <mergeCell ref="D463:E463"/>
    <mergeCell ref="O352:S352"/>
    <mergeCell ref="O152:S152"/>
    <mergeCell ref="A306:N307"/>
    <mergeCell ref="O279:S279"/>
    <mergeCell ref="A433:N434"/>
    <mergeCell ref="O254:S254"/>
    <mergeCell ref="O216:S216"/>
    <mergeCell ref="O45:S45"/>
    <mergeCell ref="A502:Y502"/>
    <mergeCell ref="O261:S261"/>
    <mergeCell ref="O503:S503"/>
    <mergeCell ref="A92:N93"/>
    <mergeCell ref="O424:S424"/>
    <mergeCell ref="O275:U275"/>
    <mergeCell ref="O27:S27"/>
    <mergeCell ref="O340:U340"/>
    <mergeCell ref="D422:E422"/>
    <mergeCell ref="O54:U54"/>
    <mergeCell ref="D74:E74"/>
    <mergeCell ref="D372:E372"/>
    <mergeCell ref="D201:E201"/>
    <mergeCell ref="A335:Y335"/>
    <mergeCell ref="D68:E68"/>
    <mergeCell ref="O35:U35"/>
    <mergeCell ref="D188:E188"/>
    <mergeCell ref="D424:E424"/>
    <mergeCell ref="O496:S496"/>
    <mergeCell ref="O77:S77"/>
    <mergeCell ref="D181:E181"/>
    <mergeCell ref="O59:S59"/>
    <mergeCell ref="A94:Y94"/>
    <mergeCell ref="D273:E273"/>
    <mergeCell ref="O89:S89"/>
    <mergeCell ref="A87:Y87"/>
    <mergeCell ref="O232:S232"/>
    <mergeCell ref="A61:N62"/>
    <mergeCell ref="O296:U296"/>
    <mergeCell ref="O153:S153"/>
    <mergeCell ref="O174:S174"/>
    <mergeCell ref="O472:S472"/>
    <mergeCell ref="O460:S460"/>
    <mergeCell ref="O69:S69"/>
    <mergeCell ref="D244:E244"/>
    <mergeCell ref="D342:E342"/>
    <mergeCell ref="A245:N246"/>
    <mergeCell ref="O95:S95"/>
    <mergeCell ref="O536:U536"/>
    <mergeCell ref="O447:S447"/>
    <mergeCell ref="O269:U269"/>
    <mergeCell ref="O336:S336"/>
    <mergeCell ref="D156:E156"/>
    <mergeCell ref="D106:E106"/>
    <mergeCell ref="D416:E416"/>
    <mergeCell ref="O311:S311"/>
    <mergeCell ref="A408:Y408"/>
    <mergeCell ref="D264:E264"/>
    <mergeCell ref="D391:E391"/>
    <mergeCell ref="A256:N257"/>
    <mergeCell ref="O188:S188"/>
    <mergeCell ref="O126:S126"/>
    <mergeCell ref="O182:S182"/>
    <mergeCell ref="D328:E328"/>
    <mergeCell ref="O411:S411"/>
    <mergeCell ref="O240:S240"/>
    <mergeCell ref="O196:U196"/>
    <mergeCell ref="D487:E487"/>
    <mergeCell ref="D343:E343"/>
    <mergeCell ref="D182:E182"/>
    <mergeCell ref="O369:U369"/>
    <mergeCell ref="D109:E109"/>
    <mergeCell ref="T541:T542"/>
    <mergeCell ref="O260:S260"/>
    <mergeCell ref="O116:S116"/>
    <mergeCell ref="V541:V542"/>
    <mergeCell ref="D96:E96"/>
    <mergeCell ref="O38:U38"/>
    <mergeCell ref="O235:S235"/>
    <mergeCell ref="O203:U203"/>
    <mergeCell ref="O470:U470"/>
    <mergeCell ref="O274:U274"/>
    <mergeCell ref="D52:E52"/>
    <mergeCell ref="O249:U249"/>
    <mergeCell ref="D325:E325"/>
    <mergeCell ref="A274:N275"/>
    <mergeCell ref="O534:U534"/>
    <mergeCell ref="D456:E456"/>
    <mergeCell ref="D116:E116"/>
    <mergeCell ref="D352:E352"/>
    <mergeCell ref="O313:U313"/>
    <mergeCell ref="D91:E91"/>
    <mergeCell ref="O113:S113"/>
    <mergeCell ref="D162:E162"/>
    <mergeCell ref="D460:E460"/>
    <mergeCell ref="D327:E327"/>
    <mergeCell ref="D530:E530"/>
    <mergeCell ref="O127:U127"/>
    <mergeCell ref="A364:Y364"/>
    <mergeCell ref="O320:U320"/>
    <mergeCell ref="O194:S194"/>
    <mergeCell ref="O23:S23"/>
    <mergeCell ref="O121:S121"/>
    <mergeCell ref="O412:U412"/>
    <mergeCell ref="O181:S181"/>
    <mergeCell ref="O131:S131"/>
    <mergeCell ref="O494:S494"/>
    <mergeCell ref="D330:E330"/>
    <mergeCell ref="O421:S421"/>
    <mergeCell ref="O481:S481"/>
    <mergeCell ref="A219:Y219"/>
    <mergeCell ref="A195:N196"/>
    <mergeCell ref="O456:S456"/>
    <mergeCell ref="D27:E27"/>
    <mergeCell ref="O465:U465"/>
    <mergeCell ref="D454:E454"/>
    <mergeCell ref="O37:S37"/>
    <mergeCell ref="A55:Y55"/>
    <mergeCell ref="O418:U418"/>
    <mergeCell ref="O489:U489"/>
    <mergeCell ref="J541:J542"/>
    <mergeCell ref="O453:S453"/>
    <mergeCell ref="L541:L542"/>
    <mergeCell ref="D235:E235"/>
    <mergeCell ref="O15:S16"/>
    <mergeCell ref="O173:S173"/>
    <mergeCell ref="D255:E255"/>
    <mergeCell ref="O175:U175"/>
    <mergeCell ref="O485:U485"/>
    <mergeCell ref="O306:U306"/>
    <mergeCell ref="A24:N25"/>
    <mergeCell ref="D260:E260"/>
    <mergeCell ref="O531:U531"/>
    <mergeCell ref="D453:E453"/>
    <mergeCell ref="D309:E309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O533:U533"/>
    <mergeCell ref="O538:U538"/>
    <mergeCell ref="O97:S97"/>
    <mergeCell ref="D77:E77"/>
    <mergeCell ref="D108:E108"/>
    <mergeCell ref="O191:S191"/>
    <mergeCell ref="I17:I18"/>
    <mergeCell ref="O476:S476"/>
    <mergeCell ref="D141:E141"/>
    <mergeCell ref="O86:U86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D311:E311"/>
    <mergeCell ref="D115:E115"/>
    <mergeCell ref="D261:E261"/>
    <mergeCell ref="D90:E90"/>
    <mergeCell ref="O228:U228"/>
    <mergeCell ref="D388:E388"/>
    <mergeCell ref="A371:Y371"/>
    <mergeCell ref="O537:U537"/>
    <mergeCell ref="O400:S400"/>
    <mergeCell ref="O289:S289"/>
    <mergeCell ref="D100:E100"/>
    <mergeCell ref="A301:N302"/>
    <mergeCell ref="O239:S239"/>
    <mergeCell ref="O68:S68"/>
    <mergeCell ref="D523:E523"/>
    <mergeCell ref="A524:N525"/>
    <mergeCell ref="D329:E329"/>
    <mergeCell ref="D400:E400"/>
    <mergeCell ref="O372:S372"/>
    <mergeCell ref="A165:Y165"/>
    <mergeCell ref="O310:S310"/>
    <mergeCell ref="O166:S166"/>
    <mergeCell ref="D390:E390"/>
    <mergeCell ref="A308:Y308"/>
    <mergeCell ref="O309:S309"/>
    <mergeCell ref="A229:Y229"/>
    <mergeCell ref="A471:Y471"/>
    <mergeCell ref="O401:S401"/>
    <mergeCell ref="O290:S290"/>
    <mergeCell ref="D179:E179"/>
    <mergeCell ref="O488:U488"/>
    <mergeCell ref="O529:S529"/>
    <mergeCell ref="D240:E240"/>
    <mergeCell ref="L17:L18"/>
    <mergeCell ref="O523:S523"/>
    <mergeCell ref="O115:S115"/>
    <mergeCell ref="O66:S66"/>
    <mergeCell ref="O237:S237"/>
    <mergeCell ref="O301:U301"/>
    <mergeCell ref="O473:S473"/>
    <mergeCell ref="D31:E31"/>
    <mergeCell ref="A42:N43"/>
    <mergeCell ref="A53:N54"/>
    <mergeCell ref="O317:U317"/>
    <mergeCell ref="O117:U117"/>
    <mergeCell ref="D337:E337"/>
    <mergeCell ref="D166:E166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1:F1"/>
    <mergeCell ref="A448:N449"/>
    <mergeCell ref="O244:S244"/>
    <mergeCell ref="O300:S300"/>
    <mergeCell ref="O100:S100"/>
    <mergeCell ref="O93:U93"/>
    <mergeCell ref="D82:E82"/>
    <mergeCell ref="O73:S73"/>
    <mergeCell ref="J17:J18"/>
    <mergeCell ref="A6:C6"/>
    <mergeCell ref="P9:Q9"/>
    <mergeCell ref="A5:C5"/>
    <mergeCell ref="P11:Q11"/>
    <mergeCell ref="D180:E180"/>
    <mergeCell ref="D9:E9"/>
    <mergeCell ref="F9:G9"/>
    <mergeCell ref="O256:U256"/>
    <mergeCell ref="D167:E167"/>
    <mergeCell ref="D161:E161"/>
    <mergeCell ref="O348:U348"/>
    <mergeCell ref="D232:E232"/>
    <mergeCell ref="O419:U419"/>
    <mergeCell ref="A21:Y21"/>
    <mergeCell ref="P12:Q12"/>
    <mergeCell ref="O532:U532"/>
    <mergeCell ref="A533:N538"/>
    <mergeCell ref="D387:E387"/>
    <mergeCell ref="D272:E272"/>
    <mergeCell ref="D514:E514"/>
    <mergeCell ref="D210:E210"/>
    <mergeCell ref="D8:L8"/>
    <mergeCell ref="A357:N358"/>
    <mergeCell ref="A344:N345"/>
    <mergeCell ref="O305:S305"/>
    <mergeCell ref="D209:E209"/>
    <mergeCell ref="O396:U396"/>
    <mergeCell ref="O285:U285"/>
    <mergeCell ref="D445:E445"/>
    <mergeCell ref="O463:S463"/>
    <mergeCell ref="O292:S292"/>
    <mergeCell ref="D122:E122"/>
    <mergeCell ref="D224:E224"/>
    <mergeCell ref="O71:S71"/>
    <mergeCell ref="D211:E211"/>
    <mergeCell ref="A526:Y526"/>
    <mergeCell ref="O227:U227"/>
    <mergeCell ref="O58:S58"/>
    <mergeCell ref="A212:N213"/>
    <mergeCell ref="D498:E498"/>
    <mergeCell ref="O78:S78"/>
    <mergeCell ref="D354:E354"/>
    <mergeCell ref="O468:S468"/>
    <mergeCell ref="O120:S120"/>
    <mergeCell ref="O387:S387"/>
    <mergeCell ref="A484:N485"/>
    <mergeCell ref="AE17:AE18"/>
    <mergeCell ref="D527:E527"/>
    <mergeCell ref="O378:S378"/>
    <mergeCell ref="D356:E356"/>
    <mergeCell ref="A323:Y323"/>
    <mergeCell ref="O353:S353"/>
    <mergeCell ref="A450:Y450"/>
    <mergeCell ref="O458:S458"/>
    <mergeCell ref="D511:E511"/>
    <mergeCell ref="D467:E467"/>
    <mergeCell ref="A406:N407"/>
    <mergeCell ref="D190:E190"/>
    <mergeCell ref="O433:U433"/>
    <mergeCell ref="A418:N419"/>
    <mergeCell ref="O329:S329"/>
    <mergeCell ref="D338:E338"/>
    <mergeCell ref="D233:E233"/>
    <mergeCell ref="AB17:AD18"/>
    <mergeCell ref="D30:E30"/>
    <mergeCell ref="D353:E353"/>
    <mergeCell ref="A402:N403"/>
    <mergeCell ref="D67:E67"/>
    <mergeCell ref="D5:E5"/>
    <mergeCell ref="D496:E496"/>
    <mergeCell ref="D290:E290"/>
    <mergeCell ref="A339:N340"/>
    <mergeCell ref="D361:E361"/>
    <mergeCell ref="D417:E417"/>
    <mergeCell ref="A168:N169"/>
    <mergeCell ref="O106:S106"/>
    <mergeCell ref="A50:Y50"/>
    <mergeCell ref="D69:E69"/>
    <mergeCell ref="D409:E409"/>
    <mergeCell ref="D111:E111"/>
    <mergeCell ref="D183:E183"/>
    <mergeCell ref="O108:S108"/>
    <mergeCell ref="O370:U370"/>
    <mergeCell ref="D248:E248"/>
    <mergeCell ref="O266:S266"/>
    <mergeCell ref="O393:S393"/>
    <mergeCell ref="O484:U484"/>
    <mergeCell ref="O520:S520"/>
    <mergeCell ref="O234:S234"/>
    <mergeCell ref="O172:S172"/>
    <mergeCell ref="A220:Y220"/>
    <mergeCell ref="W541:W542"/>
    <mergeCell ref="A518:Y518"/>
    <mergeCell ref="O221:S221"/>
    <mergeCell ref="O99:S99"/>
    <mergeCell ref="O457:S457"/>
    <mergeCell ref="O432:S432"/>
    <mergeCell ref="D284:E284"/>
    <mergeCell ref="O236:S236"/>
    <mergeCell ref="D520:E520"/>
    <mergeCell ref="O223:S223"/>
    <mergeCell ref="D259:E259"/>
    <mergeCell ref="O521:S521"/>
    <mergeCell ref="O250:U250"/>
    <mergeCell ref="A197:Y197"/>
    <mergeCell ref="D495:E495"/>
    <mergeCell ref="A102:N103"/>
    <mergeCell ref="D326:E326"/>
    <mergeCell ref="O464:U464"/>
    <mergeCell ref="O535:U535"/>
    <mergeCell ref="O402:U402"/>
    <mergeCell ref="B541:B542"/>
    <mergeCell ref="O379:S379"/>
    <mergeCell ref="D365:E365"/>
    <mergeCell ref="D541:D542"/>
    <mergeCell ref="O208:S208"/>
    <mergeCell ref="O81:S81"/>
    <mergeCell ref="O366:S366"/>
    <mergeCell ref="D79:E79"/>
    <mergeCell ref="O46:U46"/>
    <mergeCell ref="D315:E315"/>
    <mergeCell ref="A516:N517"/>
    <mergeCell ref="O524:U524"/>
    <mergeCell ref="A316:N317"/>
    <mergeCell ref="O380:U380"/>
    <mergeCell ref="O257:U257"/>
    <mergeCell ref="O61:U61"/>
    <mergeCell ref="A298:Y298"/>
    <mergeCell ref="A46:N47"/>
    <mergeCell ref="D81:E81"/>
    <mergeCell ref="O155:S155"/>
    <mergeCell ref="D379:E379"/>
    <mergeCell ref="D208:E208"/>
    <mergeCell ref="O517:U517"/>
    <mergeCell ref="D366:E366"/>
    <mergeCell ref="O2:V3"/>
    <mergeCell ref="D474:E474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D411:E411"/>
    <mergeCell ref="D289:E289"/>
    <mergeCell ref="A49:Y49"/>
    <mergeCell ref="A36:Y36"/>
    <mergeCell ref="O142:S142"/>
    <mergeCell ref="O384:S384"/>
    <mergeCell ref="O80:S80"/>
    <mergeCell ref="O273:S273"/>
    <mergeCell ref="W17:W18"/>
    <mergeCell ref="O365:S365"/>
    <mergeCell ref="O52:S52"/>
    <mergeCell ref="A205:Y205"/>
    <mergeCell ref="O79:S79"/>
    <mergeCell ref="O337:S337"/>
    <mergeCell ref="D494:E494"/>
    <mergeCell ref="C540:F540"/>
    <mergeCell ref="O530:S530"/>
    <mergeCell ref="O482:S482"/>
    <mergeCell ref="O215:S215"/>
    <mergeCell ref="D124:E124"/>
    <mergeCell ref="D493:E493"/>
    <mergeCell ref="O438:U438"/>
    <mergeCell ref="D431:E431"/>
    <mergeCell ref="D360:E360"/>
    <mergeCell ref="D189:E189"/>
    <mergeCell ref="D482:E482"/>
    <mergeCell ref="O331:S331"/>
    <mergeCell ref="D142:E142"/>
    <mergeCell ref="O280:U280"/>
    <mergeCell ref="O158:U158"/>
    <mergeCell ref="O218:U218"/>
    <mergeCell ref="A444:Y444"/>
    <mergeCell ref="D378:E378"/>
    <mergeCell ref="O516:U516"/>
    <mergeCell ref="O345:U345"/>
    <mergeCell ref="D300:E300"/>
    <mergeCell ref="O455:S455"/>
    <mergeCell ref="O284:S284"/>
    <mergeCell ref="H5:L5"/>
    <mergeCell ref="A56:Y56"/>
    <mergeCell ref="O57:S57"/>
    <mergeCell ref="A415:Y415"/>
    <mergeCell ref="O293:S293"/>
    <mergeCell ref="O149:S149"/>
    <mergeCell ref="O47:U47"/>
    <mergeCell ref="O391:S391"/>
    <mergeCell ref="A129:Y129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S6:T9"/>
    <mergeCell ref="O355:S355"/>
    <mergeCell ref="O222:S222"/>
    <mergeCell ref="O17:S18"/>
    <mergeCell ref="D28:E28"/>
    <mergeCell ref="O212:U212"/>
    <mergeCell ref="D236:E236"/>
    <mergeCell ref="D505:E505"/>
    <mergeCell ref="D499:E499"/>
    <mergeCell ref="A373:N374"/>
    <mergeCell ref="A202:N203"/>
    <mergeCell ref="O437:U437"/>
    <mergeCell ref="A500:N501"/>
    <mergeCell ref="D426:E426"/>
    <mergeCell ref="D238:E238"/>
    <mergeCell ref="O31:S31"/>
    <mergeCell ref="D78:E78"/>
    <mergeCell ref="D134:E134"/>
    <mergeCell ref="O281:U281"/>
    <mergeCell ref="A437:N438"/>
    <mergeCell ref="A359:Y359"/>
    <mergeCell ref="D71:E71"/>
    <mergeCell ref="D332:E332"/>
    <mergeCell ref="A346:Y346"/>
    <mergeCell ref="O154:S154"/>
    <mergeCell ref="O347:S347"/>
    <mergeCell ref="A268:N269"/>
    <mergeCell ref="D98:E98"/>
    <mergeCell ref="O291:S291"/>
    <mergeCell ref="O91:S91"/>
    <mergeCell ref="D73:E73"/>
    <mergeCell ref="A491:Y491"/>
    <mergeCell ref="O30:S30"/>
    <mergeCell ref="H9:I9"/>
    <mergeCell ref="O426:S426"/>
    <mergeCell ref="P6:Q6"/>
    <mergeCell ref="O200:S200"/>
    <mergeCell ref="A175:N176"/>
    <mergeCell ref="A435:Y435"/>
    <mergeCell ref="O29:S29"/>
    <mergeCell ref="O436:S436"/>
    <mergeCell ref="O265:S265"/>
    <mergeCell ref="O65:S65"/>
    <mergeCell ref="D70:E70"/>
    <mergeCell ref="D263:E263"/>
    <mergeCell ref="O389:S389"/>
    <mergeCell ref="O454:S454"/>
    <mergeCell ref="O431:S431"/>
    <mergeCell ref="D432:E432"/>
    <mergeCell ref="O448:U448"/>
    <mergeCell ref="A44:Y44"/>
    <mergeCell ref="O423:S423"/>
    <mergeCell ref="A258:Y258"/>
    <mergeCell ref="D185:E185"/>
    <mergeCell ref="O32:S32"/>
    <mergeCell ref="D473:E473"/>
    <mergeCell ref="O224:S224"/>
    <mergeCell ref="A204:Y204"/>
    <mergeCell ref="R541:R542"/>
    <mergeCell ref="D187:E187"/>
    <mergeCell ref="D60:E60"/>
    <mergeCell ref="O28:S28"/>
    <mergeCell ref="D423:E423"/>
    <mergeCell ref="D174:E174"/>
    <mergeCell ref="O497:S497"/>
    <mergeCell ref="O326:S326"/>
    <mergeCell ref="D472:E472"/>
    <mergeCell ref="D410:E410"/>
    <mergeCell ref="A144:N145"/>
    <mergeCell ref="A439:Y439"/>
    <mergeCell ref="C541:C542"/>
    <mergeCell ref="A377:Y377"/>
    <mergeCell ref="E541:E542"/>
    <mergeCell ref="O263:S263"/>
    <mergeCell ref="O207:S207"/>
    <mergeCell ref="O505:S505"/>
    <mergeCell ref="A420:Y420"/>
    <mergeCell ref="D45:E45"/>
    <mergeCell ref="O499:S49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2024-05-09T10:05:43Z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