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AD8DD0-CC84-468A-A538-563A96B454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X34" i="1" l="1"/>
  <c r="J543" i="1"/>
  <c r="X228" i="1"/>
  <c r="Y305" i="1"/>
  <c r="Y306" i="1" s="1"/>
  <c r="D543" i="1"/>
  <c r="Y57" i="1"/>
  <c r="Y61" i="1" s="1"/>
  <c r="Y217" i="1"/>
  <c r="W537" i="1"/>
  <c r="Y85" i="1"/>
  <c r="X103" i="1"/>
  <c r="Y95" i="1"/>
  <c r="Y102" i="1" s="1"/>
  <c r="F543" i="1"/>
  <c r="X168" i="1"/>
  <c r="Y166" i="1"/>
  <c r="Y168" i="1" s="1"/>
  <c r="X202" i="1"/>
  <c r="Y198" i="1"/>
  <c r="Y202" i="1" s="1"/>
  <c r="Y333" i="1"/>
  <c r="X349" i="1"/>
  <c r="X348" i="1"/>
  <c r="Y347" i="1"/>
  <c r="Y348" i="1" s="1"/>
  <c r="Y357" i="1"/>
  <c r="X429" i="1"/>
  <c r="Y421" i="1"/>
  <c r="X469" i="1"/>
  <c r="Y467" i="1"/>
  <c r="Y469" i="1" s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<sst xmlns="http://schemas.openxmlformats.org/spreadsheetml/2006/main" count="2267" uniqueCount="740">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</sst>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45423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0.375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285</v>
      </c>
      <c r="X51" s="367">
        <f>IFERROR(IF(W51="",0,CEILING((W51/$H51),1)*$H51),"")</f>
        <v>291.60000000000002</v>
      </c>
      <c r="Y51" s="36">
        <f>IFERROR(IF(X51=0,"",ROUNDUP(X51/H51,0)*0.02175),"")</f>
        <v>0.58724999999999994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26.388888888888886</v>
      </c>
      <c r="X53" s="368">
        <f>IFERROR(X51/H51,"0")+IFERROR(X52/H52,"0")</f>
        <v>27</v>
      </c>
      <c r="Y53" s="368">
        <f>IFERROR(IF(Y51="",0,Y51),"0")+IFERROR(IF(Y52="",0,Y52),"0")</f>
        <v>0.58724999999999994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285</v>
      </c>
      <c r="X54" s="368">
        <f>IFERROR(SUM(X51:X52),"0")</f>
        <v>291.60000000000002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120</v>
      </c>
      <c r="X57" s="367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291</v>
      </c>
      <c r="X60" s="367">
        <f>IFERROR(IF(W60="",0,CEILING((W60/$H60),1)*$H60),"")</f>
        <v>292</v>
      </c>
      <c r="Y60" s="36">
        <f>IFERROR(IF(X60=0,"",ROUNDUP(X60/H60,0)*0.00937),"")</f>
        <v>0.68401000000000001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83.861111111111114</v>
      </c>
      <c r="X61" s="368">
        <f>IFERROR(X57/H57,"0")+IFERROR(X58/H58,"0")+IFERROR(X59/H59,"0")+IFERROR(X60/H60,"0")</f>
        <v>85</v>
      </c>
      <c r="Y61" s="368">
        <f>IFERROR(IF(Y57="",0,Y57),"0")+IFERROR(IF(Y58="",0,Y58),"0")+IFERROR(IF(Y59="",0,Y59),"0")+IFERROR(IF(Y60="",0,Y60),"0")</f>
        <v>0.94501000000000002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411</v>
      </c>
      <c r="X62" s="368">
        <f>IFERROR(SUM(X57:X60),"0")</f>
        <v>421.6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56</v>
      </c>
      <c r="X68" s="367">
        <f t="shared" si="2"/>
        <v>56</v>
      </c>
      <c r="Y68" s="36">
        <f t="shared" si="3"/>
        <v>0.10874999999999999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605</v>
      </c>
      <c r="X69" s="367">
        <f t="shared" si="2"/>
        <v>615.6</v>
      </c>
      <c r="Y69" s="36">
        <f t="shared" si="3"/>
        <v>1.2397499999999999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226</v>
      </c>
      <c r="X70" s="367">
        <f t="shared" si="2"/>
        <v>235.2</v>
      </c>
      <c r="Y70" s="36">
        <f t="shared" si="3"/>
        <v>0.45674999999999999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88</v>
      </c>
      <c r="X74" s="367">
        <f t="shared" si="2"/>
        <v>88.800000000000011</v>
      </c>
      <c r="Y74" s="36">
        <f t="shared" si="4"/>
        <v>0.22488</v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355</v>
      </c>
      <c r="X78" s="367">
        <f t="shared" si="2"/>
        <v>355.5</v>
      </c>
      <c r="Y78" s="36">
        <f t="shared" si="4"/>
        <v>0.74022999999999994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49</v>
      </c>
      <c r="X83" s="367">
        <f t="shared" si="2"/>
        <v>49.5</v>
      </c>
      <c r="Y83" s="36">
        <f>IFERROR(IF(X83=0,"",ROUNDUP(X83/H83,0)*0.00937),"")</f>
        <v>0.10306999999999999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194.7586515086515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197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2.8734299999999999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1379</v>
      </c>
      <c r="X86" s="368">
        <f>IFERROR(SUM(X65:X84),"0")</f>
        <v>1400.6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150</v>
      </c>
      <c r="X88" s="367">
        <f>IFERROR(IF(W88="",0,CEILING((W88/$H88),1)*$H88),"")</f>
        <v>151.20000000000002</v>
      </c>
      <c r="Y88" s="36">
        <f>IFERROR(IF(X88=0,"",ROUNDUP(X88/H88,0)*0.02175),"")</f>
        <v>0.30449999999999999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6</v>
      </c>
      <c r="X91" s="367">
        <f>IFERROR(IF(W91="",0,CEILING((W91/$H91),1)*$H91),"")</f>
        <v>7.1999999999999993</v>
      </c>
      <c r="Y91" s="36">
        <f>IFERROR(IF(X91=0,"",ROUNDUP(X91/H91,0)*0.00753),"")</f>
        <v>2.2589999999999999E-2</v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16.388888888888886</v>
      </c>
      <c r="X92" s="368">
        <f>IFERROR(X88/H88,"0")+IFERROR(X89/H89,"0")+IFERROR(X90/H90,"0")+IFERROR(X91/H91,"0")</f>
        <v>17</v>
      </c>
      <c r="Y92" s="368">
        <f>IFERROR(IF(Y88="",0,Y88),"0")+IFERROR(IF(Y89="",0,Y89),"0")+IFERROR(IF(Y90="",0,Y90),"0")+IFERROR(IF(Y91="",0,Y91),"0")</f>
        <v>0.32708999999999999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156</v>
      </c>
      <c r="X93" s="368">
        <f>IFERROR(SUM(X88:X91),"0")</f>
        <v>158.4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15</v>
      </c>
      <c r="X105" s="367">
        <f t="shared" ref="X105:X116" si="6">IFERROR(IF(W105="",0,CEILING((W105/$H105),1)*$H105),"")</f>
        <v>16.2</v>
      </c>
      <c r="Y105" s="36">
        <f>IFERROR(IF(X105=0,"",ROUNDUP(X105/H105,0)*0.00753),"")</f>
        <v>6.7769999999999997E-2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15</v>
      </c>
      <c r="X106" s="367">
        <f t="shared" si="6"/>
        <v>16.2</v>
      </c>
      <c r="Y106" s="36">
        <f>IFERROR(IF(X106=0,"",ROUNDUP(X106/H106,0)*0.00753),"")</f>
        <v>6.7769999999999997E-2</v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43</v>
      </c>
      <c r="X108" s="367">
        <f t="shared" si="6"/>
        <v>50.400000000000006</v>
      </c>
      <c r="Y108" s="36">
        <f>IFERROR(IF(X108=0,"",ROUNDUP(X108/H108,0)*0.02175),"")</f>
        <v>0.1305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239</v>
      </c>
      <c r="X112" s="367">
        <f t="shared" si="6"/>
        <v>240.3</v>
      </c>
      <c r="Y112" s="36">
        <f>IFERROR(IF(X112=0,"",ROUNDUP(X112/H112,0)*0.00937),"")</f>
        <v>0.83392999999999995</v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110.30423280423281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1.0999699999999999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312</v>
      </c>
      <c r="X118" s="368">
        <f>IFERROR(SUM(X105:X116),"0")</f>
        <v>323.10000000000002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53</v>
      </c>
      <c r="X120" s="367">
        <f t="shared" ref="X120:X126" si="7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247</v>
      </c>
      <c r="X122" s="367">
        <f t="shared" si="7"/>
        <v>252</v>
      </c>
      <c r="Y122" s="36">
        <f>IFERROR(IF(X122=0,"",ROUNDUP(X122/H122,0)*0.02175),"")</f>
        <v>0.65249999999999997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26</v>
      </c>
      <c r="X126" s="367">
        <f t="shared" si="7"/>
        <v>26.4</v>
      </c>
      <c r="Y126" s="36">
        <f>IFERROR(IF(X126=0,"",ROUNDUP(X126/H126,0)*0.00753),"")</f>
        <v>8.2830000000000001E-2</v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56.201950659781993</v>
      </c>
      <c r="X127" s="368">
        <f>IFERROR(X120/H120,"0")+IFERROR(X121/H121,"0")+IFERROR(X122/H122,"0")+IFERROR(X123/H123,"0")+IFERROR(X124/H124,"0")+IFERROR(X125/H125,"0")+IFERROR(X126/H126,"0")</f>
        <v>57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0.88524999999999987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326</v>
      </c>
      <c r="X128" s="368">
        <f>IFERROR(SUM(X120:X126),"0")</f>
        <v>331.52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idden="1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hidden="1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223</v>
      </c>
      <c r="X150" s="367">
        <f t="shared" si="8"/>
        <v>226.8</v>
      </c>
      <c r="Y150" s="36">
        <f>IFERROR(IF(X150=0,"",ROUNDUP(X150/H150,0)*0.00753),"")</f>
        <v>0.40662000000000004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292</v>
      </c>
      <c r="X151" s="367">
        <f t="shared" si="8"/>
        <v>294</v>
      </c>
      <c r="Y151" s="36">
        <f>IFERROR(IF(X151=0,"",ROUNDUP(X151/H151,0)*0.00502),"")</f>
        <v>0.70279999999999998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183</v>
      </c>
      <c r="X154" s="367">
        <f t="shared" si="8"/>
        <v>184.8</v>
      </c>
      <c r="Y154" s="36">
        <f>IFERROR(IF(X154=0,"",ROUNDUP(X154/H154,0)*0.00502),"")</f>
        <v>0.44176000000000004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279.28571428571428</v>
      </c>
      <c r="X157" s="368">
        <f>IFERROR(X148/H148,"0")+IFERROR(X149/H149,"0")+IFERROR(X150/H150,"0")+IFERROR(X151/H151,"0")+IFERROR(X152/H152,"0")+IFERROR(X153/H153,"0")+IFERROR(X154/H154,"0")+IFERROR(X155/H155,"0")+IFERROR(X156/H156,"0")</f>
        <v>282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1.55118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698</v>
      </c>
      <c r="X158" s="368">
        <f>IFERROR(SUM(X148:X156),"0")</f>
        <v>705.59999999999991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180</v>
      </c>
      <c r="X167" s="367">
        <f>IFERROR(IF(W167="",0,CEILING((W167/$H167),1)*$H167),"")</f>
        <v>180.6</v>
      </c>
      <c r="Y167" s="36">
        <f>IFERROR(IF(X167=0,"",ROUNDUP(X167/H167,0)*0.00753),"")</f>
        <v>0.64758000000000004</v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85.714285714285708</v>
      </c>
      <c r="X168" s="368">
        <f>IFERROR(X166/H166,"0")+IFERROR(X167/H167,"0")</f>
        <v>86</v>
      </c>
      <c r="Y168" s="368">
        <f>IFERROR(IF(Y166="",0,Y166),"0")+IFERROR(IF(Y167="",0,Y167),"0")</f>
        <v>0.64758000000000004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180</v>
      </c>
      <c r="X169" s="368">
        <f>IFERROR(SUM(X166:X167),"0")</f>
        <v>180.6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14</v>
      </c>
      <c r="X172" s="367">
        <f>IFERROR(IF(W172="",0,CEILING((W172/$H172),1)*$H172),"")</f>
        <v>16.200000000000003</v>
      </c>
      <c r="Y172" s="36">
        <f>IFERROR(IF(X172=0,"",ROUNDUP(X172/H172,0)*0.00937),"")</f>
        <v>2.811E-2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357</v>
      </c>
      <c r="X174" s="367">
        <f>IFERROR(IF(W174="",0,CEILING((W174/$H174),1)*$H174),"")</f>
        <v>361.8</v>
      </c>
      <c r="Y174" s="36">
        <f>IFERROR(IF(X174=0,"",ROUNDUP(X174/H174,0)*0.00937),"")</f>
        <v>0.62778999999999996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68.703703703703695</v>
      </c>
      <c r="X175" s="368">
        <f>IFERROR(X171/H171,"0")+IFERROR(X172/H172,"0")+IFERROR(X173/H173,"0")+IFERROR(X174/H174,"0")</f>
        <v>70</v>
      </c>
      <c r="Y175" s="368">
        <f>IFERROR(IF(Y171="",0,Y171),"0")+IFERROR(IF(Y172="",0,Y172),"0")+IFERROR(IF(Y173="",0,Y173),"0")+IFERROR(IF(Y174="",0,Y174),"0")</f>
        <v>0.65589999999999993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371</v>
      </c>
      <c r="X176" s="368">
        <f>IFERROR(SUM(X171:X174),"0")</f>
        <v>378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152</v>
      </c>
      <c r="X181" s="367">
        <f t="shared" si="9"/>
        <v>156</v>
      </c>
      <c r="Y181" s="36">
        <f>IFERROR(IF(X181=0,"",ROUNDUP(X181/H181,0)*0.02175),"")</f>
        <v>0.43499999999999994</v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55</v>
      </c>
      <c r="X188" s="367">
        <f t="shared" si="9"/>
        <v>55.199999999999996</v>
      </c>
      <c r="Y188" s="36">
        <f t="shared" ref="Y188:Y194" si="10">IFERROR(IF(X188=0,"",ROUNDUP(X188/H188,0)*0.00753),"")</f>
        <v>0.17319000000000001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347</v>
      </c>
      <c r="X190" s="367">
        <f t="shared" si="9"/>
        <v>348</v>
      </c>
      <c r="Y190" s="36">
        <f t="shared" si="10"/>
        <v>1.09185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832</v>
      </c>
      <c r="X191" s="367">
        <f t="shared" si="9"/>
        <v>832.8</v>
      </c>
      <c r="Y191" s="36">
        <f t="shared" si="10"/>
        <v>2.6129100000000003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533.65384615384619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535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4.3129500000000007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1386</v>
      </c>
      <c r="X196" s="368">
        <f>IFERROR(SUM(X178:X194),"0")</f>
        <v>1392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50</v>
      </c>
      <c r="X208" s="367">
        <f t="shared" si="11"/>
        <v>58</v>
      </c>
      <c r="Y208" s="36">
        <f>IFERROR(IF(X208=0,"",ROUNDUP(X208/H208,0)*0.02175),"")</f>
        <v>0.10874999999999999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4.3103448275862073</v>
      </c>
      <c r="X212" s="368">
        <f>IFERROR(X206/H206,"0")+IFERROR(X207/H207,"0")+IFERROR(X208/H208,"0")+IFERROR(X209/H209,"0")+IFERROR(X210/H210,"0")+IFERROR(X211/H211,"0")</f>
        <v>5</v>
      </c>
      <c r="Y212" s="368">
        <f>IFERROR(IF(Y206="",0,Y206),"0")+IFERROR(IF(Y207="",0,Y207),"0")+IFERROR(IF(Y208="",0,Y208),"0")+IFERROR(IF(Y209="",0,Y209),"0")+IFERROR(IF(Y210="",0,Y210),"0")+IFERROR(IF(Y211="",0,Y211),"0")</f>
        <v>0.10874999999999999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50</v>
      </c>
      <c r="X213" s="368">
        <f>IFERROR(SUM(X206:X211),"0")</f>
        <v>58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46</v>
      </c>
      <c r="X252" s="367">
        <f>IFERROR(IF(W252="",0,CEILING((W252/$H252),1)*$H252),"")</f>
        <v>46.2</v>
      </c>
      <c r="Y252" s="36">
        <f>IFERROR(IF(X252=0,"",ROUNDUP(X252/H252,0)*0.00753),"")</f>
        <v>8.2830000000000001E-2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10.952380952380953</v>
      </c>
      <c r="X256" s="368">
        <f>IFERROR(X252/H252,"0")+IFERROR(X253/H253,"0")+IFERROR(X254/H254,"0")+IFERROR(X255/H255,"0")</f>
        <v>11</v>
      </c>
      <c r="Y256" s="368">
        <f>IFERROR(IF(Y252="",0,Y252),"0")+IFERROR(IF(Y253="",0,Y253),"0")+IFERROR(IF(Y254="",0,Y254),"0")+IFERROR(IF(Y255="",0,Y255),"0")</f>
        <v>8.2830000000000001E-2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46</v>
      </c>
      <c r="X257" s="368">
        <f>IFERROR(SUM(X252:X255),"0")</f>
        <v>46.2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48</v>
      </c>
      <c r="X265" s="367">
        <f t="shared" si="15"/>
        <v>48.6</v>
      </c>
      <c r="Y265" s="36">
        <f>IFERROR(IF(X265=0,"",ROUNDUP(X265/H265,0)*0.00753),"")</f>
        <v>0.13553999999999999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17.777777777777775</v>
      </c>
      <c r="X268" s="368">
        <f>IFERROR(X259/H259,"0")+IFERROR(X260/H260,"0")+IFERROR(X261/H261,"0")+IFERROR(X262/H262,"0")+IFERROR(X263/H263,"0")+IFERROR(X264/H264,"0")+IFERROR(X265/H265,"0")+IFERROR(X266/H266,"0")+IFERROR(X267/H267,"0")</f>
        <v>18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0.13553999999999999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48</v>
      </c>
      <c r="X269" s="368">
        <f>IFERROR(SUM(X259:X267),"0")</f>
        <v>48.6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221</v>
      </c>
      <c r="X271" s="367">
        <f>IFERROR(IF(W271="",0,CEILING((W271/$H271),1)*$H271),"")</f>
        <v>226.8</v>
      </c>
      <c r="Y271" s="36">
        <f>IFERROR(IF(X271=0,"",ROUNDUP(X271/H271,0)*0.02175),"")</f>
        <v>0.58724999999999994</v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3</v>
      </c>
      <c r="X273" s="367">
        <f>IFERROR(IF(W273="",0,CEILING((W273/$H273),1)*$H273),"")</f>
        <v>8.4</v>
      </c>
      <c r="Y273" s="36">
        <f>IFERROR(IF(X273=0,"",ROUNDUP(X273/H273,0)*0.02175),"")</f>
        <v>2.1749999999999999E-2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26.666666666666664</v>
      </c>
      <c r="X274" s="368">
        <f>IFERROR(X271/H271,"0")+IFERROR(X272/H272,"0")+IFERROR(X273/H273,"0")</f>
        <v>28</v>
      </c>
      <c r="Y274" s="368">
        <f>IFERROR(IF(Y271="",0,Y271),"0")+IFERROR(IF(Y272="",0,Y272),"0")+IFERROR(IF(Y273="",0,Y273),"0")</f>
        <v>0.60899999999999999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224</v>
      </c>
      <c r="X275" s="368">
        <f>IFERROR(SUM(X271:X273),"0")</f>
        <v>235.20000000000002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39</v>
      </c>
      <c r="X279" s="367">
        <f>IFERROR(IF(W279="",0,CEILING((W279/$H279),1)*$H279),"")</f>
        <v>40.799999999999997</v>
      </c>
      <c r="Y279" s="36">
        <f>IFERROR(IF(X279=0,"",ROUNDUP(X279/H279,0)*0.00753),"")</f>
        <v>0.12048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15.294117647058824</v>
      </c>
      <c r="X280" s="368">
        <f>IFERROR(X277/H277,"0")+IFERROR(X278/H278,"0")+IFERROR(X279/H279,"0")</f>
        <v>16</v>
      </c>
      <c r="Y280" s="368">
        <f>IFERROR(IF(Y277="",0,Y277),"0")+IFERROR(IF(Y278="",0,Y278),"0")+IFERROR(IF(Y279="",0,Y279),"0")</f>
        <v>0.12048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39</v>
      </c>
      <c r="X281" s="368">
        <f>IFERROR(SUM(X277:X279),"0")</f>
        <v>40.799999999999997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97</v>
      </c>
      <c r="X305" s="367">
        <f>IFERROR(IF(W305="",0,CEILING((W305/$H305),1)*$H305),"")</f>
        <v>97.2</v>
      </c>
      <c r="Y305" s="36">
        <f>IFERROR(IF(X305=0,"",ROUNDUP(X305/H305,0)*0.00753),"")</f>
        <v>0.40662000000000004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53.888888888888886</v>
      </c>
      <c r="X306" s="368">
        <f>IFERROR(X305/H305,"0")</f>
        <v>54</v>
      </c>
      <c r="Y306" s="368">
        <f>IFERROR(IF(Y305="",0,Y305),"0")</f>
        <v>0.40662000000000004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97</v>
      </c>
      <c r="X307" s="368">
        <f>IFERROR(SUM(X305:X305),"0")</f>
        <v>97.2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800</v>
      </c>
      <c r="X326" s="367">
        <f t="shared" si="17"/>
        <v>810</v>
      </c>
      <c r="Y326" s="36">
        <f>IFERROR(IF(X326=0,"",ROUNDUP(X326/H326,0)*0.02175),"")</f>
        <v>1.1744999999999999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900</v>
      </c>
      <c r="X327" s="367">
        <f t="shared" si="17"/>
        <v>900</v>
      </c>
      <c r="Y327" s="36">
        <f>IFERROR(IF(X327=0,"",ROUNDUP(X327/H327,0)*0.02175),"")</f>
        <v>1.3049999999999999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113.33333333333334</v>
      </c>
      <c r="X333" s="368">
        <f>IFERROR(X325/H325,"0")+IFERROR(X326/H326,"0")+IFERROR(X327/H327,"0")+IFERROR(X328/H328,"0")+IFERROR(X329/H329,"0")+IFERROR(X330/H330,"0")+IFERROR(X331/H331,"0")+IFERROR(X332/H332,"0")</f>
        <v>114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2.4794999999999998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1700</v>
      </c>
      <c r="X334" s="368">
        <f>IFERROR(SUM(X325:X332),"0")</f>
        <v>1710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hidden="1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hidden="1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hidden="1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429</v>
      </c>
      <c r="X352" s="367">
        <f>IFERROR(IF(W352="",0,CEILING((W352/$H352),1)*$H352),"")</f>
        <v>432</v>
      </c>
      <c r="Y352" s="36">
        <f>IFERROR(IF(X352=0,"",ROUNDUP(X352/H352,0)*0.02175),"")</f>
        <v>0.78299999999999992</v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35.75</v>
      </c>
      <c r="X357" s="368">
        <f>IFERROR(X352/H352,"0")+IFERROR(X353/H353,"0")+IFERROR(X354/H354,"0")+IFERROR(X355/H355,"0")+IFERROR(X356/H356,"0")</f>
        <v>36</v>
      </c>
      <c r="Y357" s="368">
        <f>IFERROR(IF(Y352="",0,Y352),"0")+IFERROR(IF(Y353="",0,Y353),"0")+IFERROR(IF(Y354="",0,Y354),"0")+IFERROR(IF(Y355="",0,Y355),"0")+IFERROR(IF(Y356="",0,Y356),"0")</f>
        <v>0.78299999999999992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429</v>
      </c>
      <c r="X358" s="368">
        <f>IFERROR(SUM(X352:X356),"0")</f>
        <v>432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89</v>
      </c>
      <c r="X365" s="367">
        <f>IFERROR(IF(W365="",0,CEILING((W365/$H365),1)*$H365),"")</f>
        <v>93.6</v>
      </c>
      <c r="Y365" s="36">
        <f>IFERROR(IF(X365=0,"",ROUNDUP(X365/H365,0)*0.02175),"")</f>
        <v>0.26100000000000001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11.410256410256411</v>
      </c>
      <c r="X369" s="368">
        <f>IFERROR(X365/H365,"0")+IFERROR(X366/H366,"0")+IFERROR(X367/H367,"0")+IFERROR(X368/H368,"0")</f>
        <v>12</v>
      </c>
      <c r="Y369" s="368">
        <f>IFERROR(IF(Y365="",0,Y365),"0")+IFERROR(IF(Y366="",0,Y366),"0")+IFERROR(IF(Y367="",0,Y367),"0")+IFERROR(IF(Y368="",0,Y368),"0")</f>
        <v>0.26100000000000001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89</v>
      </c>
      <c r="X370" s="368">
        <f>IFERROR(SUM(X365:X368),"0")</f>
        <v>93.6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98</v>
      </c>
      <c r="X385" s="367">
        <f t="shared" si="18"/>
        <v>100.80000000000001</v>
      </c>
      <c r="Y385" s="36">
        <f>IFERROR(IF(X385=0,"",ROUNDUP(X385/H385,0)*0.00753),"")</f>
        <v>0.18071999999999999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23.333333333333332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24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0.18071999999999999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98</v>
      </c>
      <c r="X397" s="368">
        <f>IFERROR(SUM(X383:X395),"0")</f>
        <v>100.80000000000001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</v>
      </c>
      <c r="X421" s="367">
        <f t="shared" ref="X421:X427" si="20">IFERROR(IF(W421="",0,CEILING((W421/$H421),1)*$H421),"")</f>
        <v>21</v>
      </c>
      <c r="Y421" s="36">
        <f>IFERROR(IF(X421=0,"",ROUNDUP(X421/H421,0)*0.00753),"")</f>
        <v>3.7650000000000003E-2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4.7619047619047619</v>
      </c>
      <c r="X428" s="368">
        <f>IFERROR(X421/H421,"0")+IFERROR(X422/H422,"0")+IFERROR(X423/H423,"0")+IFERROR(X424/H424,"0")+IFERROR(X425/H425,"0")+IFERROR(X426/H426,"0")+IFERROR(X427/H427,"0")</f>
        <v>5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3.7650000000000003E-2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20</v>
      </c>
      <c r="X429" s="368">
        <f>IFERROR(SUM(X421:X427),"0")</f>
        <v>21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11</v>
      </c>
      <c r="X436" s="367">
        <f>IFERROR(IF(W436="",0,CEILING((W436/$H436),1)*$H436),"")</f>
        <v>11.88</v>
      </c>
      <c r="Y436" s="36">
        <f>IFERROR(IF(X436=0,"",ROUNDUP(X436/H436,0)*0.00627),"")</f>
        <v>5.6430000000000001E-2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8.3333333333333321</v>
      </c>
      <c r="X437" s="368">
        <f>IFERROR(X436/H436,"0")</f>
        <v>9</v>
      </c>
      <c r="Y437" s="368">
        <f>IFERROR(IF(Y436="",0,Y436),"0")</f>
        <v>5.6430000000000001E-2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11</v>
      </c>
      <c r="X438" s="368">
        <f>IFERROR(SUM(X436:X436),"0")</f>
        <v>11.88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hidden="1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40</v>
      </c>
      <c r="X462" s="367">
        <f t="shared" si="21"/>
        <v>40.799999999999997</v>
      </c>
      <c r="Y462" s="36">
        <f>IFERROR(IF(X462=0,"",ROUNDUP(X462/H462,0)*0.00753),"")</f>
        <v>0.12801000000000001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16.666666666666668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17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0.12801000000000001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40</v>
      </c>
      <c r="X465" s="368">
        <f>IFERROR(SUM(X453:X463),"0")</f>
        <v>40.799999999999997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192</v>
      </c>
      <c r="X468" s="367">
        <f>IFERROR(IF(W468="",0,CEILING((W468/$H468),1)*$H468),"")</f>
        <v>194.4</v>
      </c>
      <c r="Y468" s="36">
        <f>IFERROR(IF(X468=0,"",ROUNDUP(X468/H468,0)*0.00937),"")</f>
        <v>0.50597999999999999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53.333333333333329</v>
      </c>
      <c r="X469" s="368">
        <f>IFERROR(X467/H467,"0")+IFERROR(X468/H468,"0")</f>
        <v>54</v>
      </c>
      <c r="Y469" s="368">
        <f>IFERROR(IF(Y467="",0,Y467),"0")+IFERROR(IF(Y468="",0,Y468),"0")</f>
        <v>0.50597999999999999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192</v>
      </c>
      <c r="X470" s="368">
        <f>IFERROR(SUM(X467:X468),"0")</f>
        <v>194.4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8611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8739.2999999999975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9148.3969130541682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9284.7720000000008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9573.3969130541682</v>
      </c>
      <c r="X536" s="368">
        <f>GrossWeightTotalR+PalletQtyTotalR*25</f>
        <v>9734.7720000000008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1862.0736116516255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1884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19.856359999999999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291.60000000000002</v>
      </c>
      <c r="D543" s="46">
        <f>IFERROR(X57*1,"0")+IFERROR(X58*1,"0")+IFERROR(X59*1,"0")+IFERROR(X60*1,"0")</f>
        <v>421.6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2213.6200000000003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705.59999999999991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1950.6000000000001</v>
      </c>
      <c r="J543" s="46">
        <f>IFERROR(X206*1,"0")+IFERROR(X207*1,"0")+IFERROR(X208*1,"0")+IFERROR(X209*1,"0")+IFERROR(X210*1,"0")+IFERROR(X211*1,"0")+IFERROR(X215*1,"0")+IFERROR(X216*1,"0")</f>
        <v>58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370.8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370.8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97.2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1710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525.6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105.60000000000001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53.88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235.2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79,00"/>
        <filter val="1 386,00"/>
        <filter val="1 700,00"/>
        <filter val="1 862,07"/>
        <filter val="10,95"/>
        <filter val="11,00"/>
        <filter val="11,41"/>
        <filter val="110,30"/>
        <filter val="113,33"/>
        <filter val="120,00"/>
        <filter val="14,00"/>
        <filter val="15,00"/>
        <filter val="15,29"/>
        <filter val="150,00"/>
        <filter val="152,00"/>
        <filter val="156,00"/>
        <filter val="16,39"/>
        <filter val="16,67"/>
        <filter val="17"/>
        <filter val="17,78"/>
        <filter val="180,00"/>
        <filter val="183,00"/>
        <filter val="192,00"/>
        <filter val="194,76"/>
        <filter val="20,00"/>
        <filter val="221,00"/>
        <filter val="223,00"/>
        <filter val="224,00"/>
        <filter val="226,00"/>
        <filter val="23,33"/>
        <filter val="239,00"/>
        <filter val="247,00"/>
        <filter val="26,00"/>
        <filter val="26,39"/>
        <filter val="26,67"/>
        <filter val="279,29"/>
        <filter val="285,00"/>
        <filter val="291,00"/>
        <filter val="292,00"/>
        <filter val="3,00"/>
        <filter val="3,33"/>
        <filter val="312,00"/>
        <filter val="326,00"/>
        <filter val="347,00"/>
        <filter val="35,75"/>
        <filter val="355,00"/>
        <filter val="357,00"/>
        <filter val="371,00"/>
        <filter val="39,00"/>
        <filter val="4,00"/>
        <filter val="4,31"/>
        <filter val="4,67"/>
        <filter val="4,76"/>
        <filter val="40,00"/>
        <filter val="411,00"/>
        <filter val="429,00"/>
        <filter val="43,00"/>
        <filter val="46,00"/>
        <filter val="48,00"/>
        <filter val="49,00"/>
        <filter val="50,00"/>
        <filter val="53,00"/>
        <filter val="53,33"/>
        <filter val="53,89"/>
        <filter val="533,65"/>
        <filter val="55,00"/>
        <filter val="56,00"/>
        <filter val="56,20"/>
        <filter val="6,00"/>
        <filter val="605,00"/>
        <filter val="68,70"/>
        <filter val="698,00"/>
        <filter val="8 611,00"/>
        <filter val="8,33"/>
        <filter val="800,00"/>
        <filter val="83,86"/>
        <filter val="832,00"/>
        <filter val="85,71"/>
        <filter val="88,00"/>
        <filter val="89,00"/>
        <filter val="9 148,40"/>
        <filter val="9 573,40"/>
        <filter val="900,00"/>
        <filter val="97,00"/>
        <filter val="98,00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2024-05-09T10:02:44Z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