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8E4572-5907-417D-9A7E-F4168943D4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X196" i="1" s="1"/>
  <c r="O178" i="1"/>
  <c r="W176" i="1"/>
  <c r="W175" i="1"/>
  <c r="X174" i="1"/>
  <c r="Y174" i="1" s="1"/>
  <c r="O174" i="1"/>
  <c r="Y173" i="1"/>
  <c r="X173" i="1"/>
  <c r="O173" i="1"/>
  <c r="X172" i="1"/>
  <c r="O172" i="1"/>
  <c r="X171" i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O162" i="1"/>
  <c r="X161" i="1"/>
  <c r="Y161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Y148" i="1"/>
  <c r="X148" i="1"/>
  <c r="O148" i="1"/>
  <c r="W145" i="1"/>
  <c r="W144" i="1"/>
  <c r="X143" i="1"/>
  <c r="Y143" i="1" s="1"/>
  <c r="O143" i="1"/>
  <c r="X142" i="1"/>
  <c r="O142" i="1"/>
  <c r="X141" i="1"/>
  <c r="Y141" i="1" s="1"/>
  <c r="O141" i="1"/>
  <c r="W137" i="1"/>
  <c r="W136" i="1"/>
  <c r="X135" i="1"/>
  <c r="Y135" i="1" s="1"/>
  <c r="O135" i="1"/>
  <c r="X134" i="1"/>
  <c r="Y134" i="1" s="1"/>
  <c r="O134" i="1"/>
  <c r="Y133" i="1"/>
  <c r="X133" i="1"/>
  <c r="O133" i="1"/>
  <c r="X132" i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Y122" i="1"/>
  <c r="X122" i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X101" i="1"/>
  <c r="Y101" i="1" s="1"/>
  <c r="O101" i="1"/>
  <c r="X100" i="1"/>
  <c r="Y100" i="1" s="1"/>
  <c r="O100" i="1"/>
  <c r="Y99" i="1"/>
  <c r="X99" i="1"/>
  <c r="O99" i="1"/>
  <c r="X98" i="1"/>
  <c r="Y98" i="1" s="1"/>
  <c r="O98" i="1"/>
  <c r="X97" i="1"/>
  <c r="Y97" i="1" s="1"/>
  <c r="O97" i="1"/>
  <c r="X96" i="1"/>
  <c r="Y96" i="1" s="1"/>
  <c r="O96" i="1"/>
  <c r="X95" i="1"/>
  <c r="Y95" i="1" s="1"/>
  <c r="O95" i="1"/>
  <c r="W93" i="1"/>
  <c r="W92" i="1"/>
  <c r="X91" i="1"/>
  <c r="Y91" i="1" s="1"/>
  <c r="O91" i="1"/>
  <c r="X90" i="1"/>
  <c r="Y90" i="1" s="1"/>
  <c r="O90" i="1"/>
  <c r="Y89" i="1"/>
  <c r="X89" i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Y77" i="1"/>
  <c r="X77" i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Y69" i="1"/>
  <c r="X69" i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4" i="1" s="1"/>
  <c r="O27" i="1"/>
  <c r="W25" i="1"/>
  <c r="W24" i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357" i="1" l="1"/>
  <c r="X86" i="1"/>
  <c r="X144" i="1"/>
  <c r="Y305" i="1"/>
  <c r="Y306" i="1" s="1"/>
  <c r="Y333" i="1"/>
  <c r="X349" i="1"/>
  <c r="X348" i="1"/>
  <c r="Y347" i="1"/>
  <c r="Y348" i="1" s="1"/>
  <c r="X429" i="1"/>
  <c r="Y421" i="1"/>
  <c r="X469" i="1"/>
  <c r="Y467" i="1"/>
  <c r="Y469" i="1" s="1"/>
  <c r="X202" i="1"/>
  <c r="Y198" i="1"/>
  <c r="Y202" i="1" s="1"/>
  <c r="W537" i="1"/>
  <c r="Y57" i="1"/>
  <c r="Y61" i="1" s="1"/>
  <c r="Y65" i="1"/>
  <c r="X117" i="1"/>
  <c r="X127" i="1"/>
  <c r="Y120" i="1"/>
  <c r="Y127" i="1" s="1"/>
  <c r="X175" i="1"/>
  <c r="Y171" i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93" i="1"/>
  <c r="X103" i="1"/>
  <c r="X136" i="1"/>
  <c r="X157" i="1"/>
  <c r="X164" i="1"/>
  <c r="X176" i="1"/>
  <c r="X217" i="1"/>
  <c r="X275" i="1"/>
  <c r="X274" i="1"/>
  <c r="Y85" i="1"/>
  <c r="Y102" i="1"/>
  <c r="Y157" i="1"/>
  <c r="Y245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F543" i="1"/>
  <c r="Y132" i="1"/>
  <c r="Y136" i="1" s="1"/>
  <c r="X137" i="1"/>
  <c r="G543" i="1"/>
  <c r="Y142" i="1"/>
  <c r="Y144" i="1" s="1"/>
  <c r="X145" i="1"/>
  <c r="X158" i="1"/>
  <c r="I543" i="1"/>
  <c r="Y162" i="1"/>
  <c r="Y163" i="1" s="1"/>
  <c r="X163" i="1"/>
  <c r="Y166" i="1"/>
  <c r="Y168" i="1" s="1"/>
  <c r="X169" i="1"/>
  <c r="Y172" i="1"/>
  <c r="Y178" i="1"/>
  <c r="Y195" i="1" s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175" i="1" l="1"/>
  <c r="Y538" i="1"/>
  <c r="X537" i="1"/>
  <c r="X533" i="1"/>
  <c r="X536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<sst xmlns="http://schemas.openxmlformats.org/spreadsheetml/2006/main" count="2267" uniqueCount="740">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</sst>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148" sqref="AA14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45423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0.41666666666666669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hidden="1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70</v>
      </c>
      <c r="X148" s="367">
        <f t="shared" ref="X148:X156" si="8">IFERROR(IF(W148="",0,CEILING((W148/$H148),1)*$H148),"")</f>
        <v>71.400000000000006</v>
      </c>
      <c r="Y148" s="36">
        <f>IFERROR(IF(X148=0,"",ROUNDUP(X148/H148,0)*0.00753),"")</f>
        <v>0.12801000000000001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70</v>
      </c>
      <c r="X149" s="367">
        <f t="shared" si="8"/>
        <v>71.400000000000006</v>
      </c>
      <c r="Y149" s="36">
        <f>IFERROR(IF(X149=0,"",ROUNDUP(X149/H149,0)*0.00753),"")</f>
        <v>0.12801000000000001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80</v>
      </c>
      <c r="X150" s="367">
        <f t="shared" si="8"/>
        <v>84</v>
      </c>
      <c r="Y150" s="36">
        <f>IFERROR(IF(X150=0,"",ROUNDUP(X150/H150,0)*0.00753),"")</f>
        <v>0.15060000000000001</v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16.8</v>
      </c>
      <c r="X154" s="367">
        <f t="shared" si="8"/>
        <v>16.8</v>
      </c>
      <c r="Y154" s="36">
        <f>IFERROR(IF(X154=0,"",ROUNDUP(X154/H154,0)*0.00502),"")</f>
        <v>4.0160000000000001E-2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60.38095238095238</v>
      </c>
      <c r="X157" s="368">
        <f>IFERROR(X148/H148,"0")+IFERROR(X149/H149,"0")+IFERROR(X150/H150,"0")+IFERROR(X151/H151,"0")+IFERROR(X152/H152,"0")+IFERROR(X153/H153,"0")+IFERROR(X154/H154,"0")+IFERROR(X155/H155,"0")+IFERROR(X156/H156,"0")</f>
        <v>62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0.44678000000000007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236.8</v>
      </c>
      <c r="X158" s="368">
        <f>IFERROR(SUM(X148:X156),"0")</f>
        <v>243.60000000000002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340</v>
      </c>
      <c r="X171" s="367">
        <f>IFERROR(IF(W171="",0,CEILING((W171/$H171),1)*$H171),"")</f>
        <v>340.20000000000005</v>
      </c>
      <c r="Y171" s="36">
        <f>IFERROR(IF(X171=0,"",ROUNDUP(X171/H171,0)*0.00937),"")</f>
        <v>0.59031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320</v>
      </c>
      <c r="X172" s="367">
        <f>IFERROR(IF(W172="",0,CEILING((W172/$H172),1)*$H172),"")</f>
        <v>324</v>
      </c>
      <c r="Y172" s="36">
        <f>IFERROR(IF(X172=0,"",ROUNDUP(X172/H172,0)*0.00937),"")</f>
        <v>0.56220000000000003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340</v>
      </c>
      <c r="X173" s="367">
        <f>IFERROR(IF(W173="",0,CEILING((W173/$H173),1)*$H173),"")</f>
        <v>340.20000000000005</v>
      </c>
      <c r="Y173" s="36">
        <f>IFERROR(IF(X173=0,"",ROUNDUP(X173/H173,0)*0.00937),"")</f>
        <v>0.59031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200</v>
      </c>
      <c r="X174" s="367">
        <f>IFERROR(IF(W174="",0,CEILING((W174/$H174),1)*$H174),"")</f>
        <v>205.20000000000002</v>
      </c>
      <c r="Y174" s="36">
        <f>IFERROR(IF(X174=0,"",ROUNDUP(X174/H174,0)*0.00937),"")</f>
        <v>0.35605999999999999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222.2222222222222</v>
      </c>
      <c r="X175" s="368">
        <f>IFERROR(X171/H171,"0")+IFERROR(X172/H172,"0")+IFERROR(X173/H173,"0")+IFERROR(X174/H174,"0")</f>
        <v>224</v>
      </c>
      <c r="Y175" s="368">
        <f>IFERROR(IF(Y171="",0,Y171),"0")+IFERROR(IF(Y172="",0,Y172),"0")+IFERROR(IF(Y173="",0,Y173),"0")+IFERROR(IF(Y174="",0,Y174),"0")</f>
        <v>2.0988799999999999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1200</v>
      </c>
      <c r="X176" s="368">
        <f>IFERROR(SUM(X171:X174),"0")</f>
        <v>1209.6000000000001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100</v>
      </c>
      <c r="X179" s="367">
        <f t="shared" si="9"/>
        <v>105.3</v>
      </c>
      <c r="Y179" s="36">
        <f>IFERROR(IF(X179=0,"",ROUNDUP(X179/H179,0)*0.02175),"")</f>
        <v>0.28275</v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230</v>
      </c>
      <c r="X181" s="367">
        <f t="shared" si="9"/>
        <v>234</v>
      </c>
      <c r="Y181" s="36">
        <f>IFERROR(IF(X181=0,"",ROUNDUP(X181/H181,0)*0.02175),"")</f>
        <v>0.65249999999999997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210</v>
      </c>
      <c r="X183" s="367">
        <f t="shared" si="9"/>
        <v>217.49999999999997</v>
      </c>
      <c r="Y183" s="36">
        <f>IFERROR(IF(X183=0,"",ROUNDUP(X183/H183,0)*0.02175),"")</f>
        <v>0.54374999999999996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48</v>
      </c>
      <c r="X184" s="367">
        <f t="shared" si="9"/>
        <v>48</v>
      </c>
      <c r="Y184" s="36">
        <f>IFERROR(IF(X184=0,"",ROUNDUP(X184/H184,0)*0.00753),"")</f>
        <v>0.15060000000000001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24</v>
      </c>
      <c r="X186" s="367">
        <f t="shared" si="9"/>
        <v>24</v>
      </c>
      <c r="Y186" s="36">
        <f>IFERROR(IF(X186=0,"",ROUNDUP(X186/H186,0)*0.00753),"")</f>
        <v>7.5300000000000006E-2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168</v>
      </c>
      <c r="X188" s="367">
        <f t="shared" si="9"/>
        <v>168</v>
      </c>
      <c r="Y188" s="36">
        <f t="shared" ref="Y188:Y194" si="10">IFERROR(IF(X188=0,"",ROUNDUP(X188/H188,0)*0.00753),"")</f>
        <v>0.52710000000000001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126</v>
      </c>
      <c r="X189" s="367">
        <f t="shared" si="9"/>
        <v>126</v>
      </c>
      <c r="Y189" s="36">
        <f t="shared" si="10"/>
        <v>0.52710000000000001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127.2</v>
      </c>
      <c r="X191" s="367">
        <f t="shared" si="9"/>
        <v>127.19999999999999</v>
      </c>
      <c r="Y191" s="36">
        <f t="shared" si="10"/>
        <v>0.39909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144</v>
      </c>
      <c r="X193" s="367">
        <f t="shared" si="9"/>
        <v>144</v>
      </c>
      <c r="Y193" s="36">
        <f t="shared" si="10"/>
        <v>0.45180000000000003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144</v>
      </c>
      <c r="X194" s="367">
        <f t="shared" si="9"/>
        <v>144</v>
      </c>
      <c r="Y194" s="36">
        <f t="shared" si="10"/>
        <v>0.45180000000000003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408.97078953400796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411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4.0617900000000002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1321.2</v>
      </c>
      <c r="X196" s="368">
        <f>IFERROR(SUM(X178:X194),"0")</f>
        <v>1338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24</v>
      </c>
      <c r="X200" s="367">
        <f>IFERROR(IF(W200="",0,CEILING((W200/$H200),1)*$H200),"")</f>
        <v>24</v>
      </c>
      <c r="Y200" s="36">
        <f>IFERROR(IF(X200=0,"",ROUNDUP(X200/H200,0)*0.00753),"")</f>
        <v>7.5300000000000006E-2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62.400000000000013</v>
      </c>
      <c r="X201" s="367">
        <f>IFERROR(IF(W201="",0,CEILING((W201/$H201),1)*$H201),"")</f>
        <v>62.4</v>
      </c>
      <c r="Y201" s="36">
        <f>IFERROR(IF(X201=0,"",ROUNDUP(X201/H201,0)*0.00753),"")</f>
        <v>0.19578000000000001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36.000000000000007</v>
      </c>
      <c r="X202" s="368">
        <f>IFERROR(X198/H198,"0")+IFERROR(X199/H199,"0")+IFERROR(X200/H200,"0")+IFERROR(X201/H201,"0")</f>
        <v>36</v>
      </c>
      <c r="Y202" s="368">
        <f>IFERROR(IF(Y198="",0,Y198),"0")+IFERROR(IF(Y199="",0,Y199),"0")+IFERROR(IF(Y200="",0,Y200),"0")+IFERROR(IF(Y201="",0,Y201),"0")</f>
        <v>0.27107999999999999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86.4</v>
      </c>
      <c r="X203" s="368">
        <f>IFERROR(SUM(X198:X201),"0")</f>
        <v>86.4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150</v>
      </c>
      <c r="X252" s="367">
        <f>IFERROR(IF(W252="",0,CEILING((W252/$H252),1)*$H252),"")</f>
        <v>151.20000000000002</v>
      </c>
      <c r="Y252" s="36">
        <f>IFERROR(IF(X252=0,"",ROUNDUP(X252/H252,0)*0.00753),"")</f>
        <v>0.27107999999999999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35.714285714285715</v>
      </c>
      <c r="X256" s="368">
        <f>IFERROR(X252/H252,"0")+IFERROR(X253/H253,"0")+IFERROR(X254/H254,"0")+IFERROR(X255/H255,"0")</f>
        <v>36</v>
      </c>
      <c r="Y256" s="368">
        <f>IFERROR(IF(Y252="",0,Y252),"0")+IFERROR(IF(Y253="",0,Y253),"0")+IFERROR(IF(Y254="",0,Y254),"0")+IFERROR(IF(Y255="",0,Y255),"0")</f>
        <v>0.27107999999999999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150</v>
      </c>
      <c r="X257" s="368">
        <f>IFERROR(SUM(X252:X255),"0")</f>
        <v>151.20000000000002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150</v>
      </c>
      <c r="X271" s="367">
        <f>IFERROR(IF(W271="",0,CEILING((W271/$H271),1)*$H271),"")</f>
        <v>151.20000000000002</v>
      </c>
      <c r="Y271" s="36">
        <f>IFERROR(IF(X271=0,"",ROUNDUP(X271/H271,0)*0.02175),"")</f>
        <v>0.39149999999999996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70</v>
      </c>
      <c r="X272" s="367">
        <f>IFERROR(IF(W272="",0,CEILING((W272/$H272),1)*$H272),"")</f>
        <v>70.2</v>
      </c>
      <c r="Y272" s="36">
        <f>IFERROR(IF(X272=0,"",ROUNDUP(X272/H272,0)*0.02175),"")</f>
        <v>0.19574999999999998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26.831501831501832</v>
      </c>
      <c r="X274" s="368">
        <f>IFERROR(X271/H271,"0")+IFERROR(X272/H272,"0")+IFERROR(X273/H273,"0")</f>
        <v>27</v>
      </c>
      <c r="Y274" s="368">
        <f>IFERROR(IF(Y271="",0,Y271),"0")+IFERROR(IF(Y272="",0,Y272),"0")+IFERROR(IF(Y273="",0,Y273),"0")</f>
        <v>0.58724999999999994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220</v>
      </c>
      <c r="X275" s="368">
        <f>IFERROR(SUM(X271:X273),"0")</f>
        <v>221.40000000000003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3700</v>
      </c>
      <c r="X326" s="367">
        <f t="shared" si="17"/>
        <v>3705</v>
      </c>
      <c r="Y326" s="36">
        <f>IFERROR(IF(X326=0,"",ROUNDUP(X326/H326,0)*0.02175),"")</f>
        <v>5.3722499999999993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3200</v>
      </c>
      <c r="X327" s="367">
        <f t="shared" si="17"/>
        <v>3210</v>
      </c>
      <c r="Y327" s="36">
        <f>IFERROR(IF(X327=0,"",ROUNDUP(X327/H327,0)*0.02175),"")</f>
        <v>4.6544999999999996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1100</v>
      </c>
      <c r="X329" s="367">
        <f t="shared" si="17"/>
        <v>1110</v>
      </c>
      <c r="Y329" s="36">
        <f>IFERROR(IF(X329=0,"",ROUNDUP(X329/H329,0)*0.02175),"")</f>
        <v>1.6094999999999999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533.33333333333337</v>
      </c>
      <c r="X333" s="368">
        <f>IFERROR(X325/H325,"0")+IFERROR(X326/H326,"0")+IFERROR(X327/H327,"0")+IFERROR(X328/H328,"0")+IFERROR(X329/H329,"0")+IFERROR(X330/H330,"0")+IFERROR(X331/H331,"0")+IFERROR(X332/H332,"0")</f>
        <v>535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11.63625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8000</v>
      </c>
      <c r="X334" s="368">
        <f>IFERROR(SUM(X325:X332),"0")</f>
        <v>8025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320</v>
      </c>
      <c r="X347" s="367">
        <f>IFERROR(IF(W347="",0,CEILING((W347/$H347),1)*$H347),"")</f>
        <v>327.59999999999997</v>
      </c>
      <c r="Y347" s="36">
        <f>IFERROR(IF(X347=0,"",ROUNDUP(X347/H347,0)*0.02175),"")</f>
        <v>0.91349999999999998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41.025641025641029</v>
      </c>
      <c r="X348" s="368">
        <f>IFERROR(X347/H347,"0")</f>
        <v>42</v>
      </c>
      <c r="Y348" s="368">
        <f>IFERROR(IF(Y347="",0,Y347),"0")</f>
        <v>0.91349999999999998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320</v>
      </c>
      <c r="X349" s="368">
        <f>IFERROR(SUM(X347:X347),"0")</f>
        <v>327.59999999999997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33.599999999999987</v>
      </c>
      <c r="X392" s="367">
        <f t="shared" si="18"/>
        <v>33.6</v>
      </c>
      <c r="Y392" s="36">
        <f t="shared" si="19"/>
        <v>8.0320000000000003E-2</v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8.3999999999999986</v>
      </c>
      <c r="X394" s="367">
        <f t="shared" si="18"/>
        <v>8.4</v>
      </c>
      <c r="Y394" s="36">
        <f t="shared" si="19"/>
        <v>2.0080000000000001E-2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19.999999999999993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0.1004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41.999999999999986</v>
      </c>
      <c r="X397" s="368">
        <f>IFERROR(SUM(X383:X395),"0")</f>
        <v>42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idden="1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hidden="1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hidden="1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hidden="1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40</v>
      </c>
      <c r="X497" s="367">
        <f t="shared" si="24"/>
        <v>48</v>
      </c>
      <c r="Y497" s="36">
        <f t="shared" si="25"/>
        <v>8.6999999999999994E-2</v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3.3333333333333335</v>
      </c>
      <c r="X500" s="368">
        <f>IFERROR(X493/H493,"0")+IFERROR(X494/H494,"0")+IFERROR(X495/H495,"0")+IFERROR(X496/H496,"0")+IFERROR(X497/H497,"0")+IFERROR(X498/H498,"0")+IFERROR(X499/H499,"0")</f>
        <v>4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8.6999999999999994E-2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40</v>
      </c>
      <c r="X501" s="368">
        <f>IFERROR(SUM(X493:X499),"0")</f>
        <v>48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1400</v>
      </c>
      <c r="X519" s="367">
        <f>IFERROR(IF(W519="",0,CEILING((W519/$H519),1)*$H519),"")</f>
        <v>1404</v>
      </c>
      <c r="Y519" s="36">
        <f>IFERROR(IF(X519=0,"",ROUNDUP(X519/H519,0)*0.02175),"")</f>
        <v>3.9149999999999996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179.4871794871795</v>
      </c>
      <c r="X524" s="368">
        <f>IFERROR(X519/H519,"0")+IFERROR(X520/H520,"0")+IFERROR(X521/H521,"0")+IFERROR(X522/H522,"0")+IFERROR(X523/H523,"0")</f>
        <v>180</v>
      </c>
      <c r="Y524" s="368">
        <f>IFERROR(IF(Y519="",0,Y519),"0")+IFERROR(IF(Y520="",0,Y520),"0")+IFERROR(IF(Y521="",0,Y521),"0")+IFERROR(IF(Y522="",0,Y522),"0")+IFERROR(IF(Y523="",0,Y523),"0")</f>
        <v>3.9149999999999996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1400</v>
      </c>
      <c r="X525" s="368">
        <f>IFERROR(SUM(X519:X523),"0")</f>
        <v>1404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13016.4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13096.800000000001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13626.526294527952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13710.936000000002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22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22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14176.526294527952</v>
      </c>
      <c r="X536" s="368">
        <f>GrossWeightTotalR+PalletQtyTotalR*25</f>
        <v>14260.936000000002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1567.2992388624571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1577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24.389009999999999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243.60000000000002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2634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372.6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372.6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8352.6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42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1452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00,00"/>
        <filter val="1 321,20"/>
        <filter val="1 400,00"/>
        <filter val="1 567,30"/>
        <filter val="100,00"/>
        <filter val="126,00"/>
        <filter val="127,20"/>
        <filter val="13 016,40"/>
        <filter val="13 626,53"/>
        <filter val="14 176,53"/>
        <filter val="144,00"/>
        <filter val="150,00"/>
        <filter val="16,80"/>
        <filter val="168,00"/>
        <filter val="179,49"/>
        <filter val="20,00"/>
        <filter val="200,00"/>
        <filter val="210,00"/>
        <filter val="22"/>
        <filter val="220,00"/>
        <filter val="222,22"/>
        <filter val="230,00"/>
        <filter val="236,80"/>
        <filter val="24,00"/>
        <filter val="26,83"/>
        <filter val="3 200,00"/>
        <filter val="3 700,00"/>
        <filter val="3,33"/>
        <filter val="320,00"/>
        <filter val="33,60"/>
        <filter val="340,00"/>
        <filter val="35,71"/>
        <filter val="36,00"/>
        <filter val="40,00"/>
        <filter val="408,97"/>
        <filter val="41,03"/>
        <filter val="42,00"/>
        <filter val="48,00"/>
        <filter val="533,33"/>
        <filter val="60,38"/>
        <filter val="62,40"/>
        <filter val="70,00"/>
        <filter val="8 000,00"/>
        <filter val="8,40"/>
        <filter val="80,00"/>
        <filter val="86,4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2024-05-09T10:06:46Z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