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9D30103-22FB-4B6E-8D63-55296A35954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36" i="1"/>
  <c r="W535" i="1"/>
  <c r="X534" i="1"/>
  <c r="Y534" i="1" s="1"/>
  <c r="X533" i="1"/>
  <c r="Y533" i="1" s="1"/>
  <c r="X532" i="1"/>
  <c r="Y532" i="1" s="1"/>
  <c r="X531" i="1"/>
  <c r="W529" i="1"/>
  <c r="X528" i="1"/>
  <c r="W528" i="1"/>
  <c r="Y527" i="1"/>
  <c r="X527" i="1"/>
  <c r="Y526" i="1"/>
  <c r="X526" i="1"/>
  <c r="Y525" i="1"/>
  <c r="X525" i="1"/>
  <c r="Y524" i="1"/>
  <c r="X524" i="1"/>
  <c r="Y523" i="1"/>
  <c r="Y528" i="1" s="1"/>
  <c r="X523" i="1"/>
  <c r="X529" i="1" s="1"/>
  <c r="O523" i="1"/>
  <c r="W521" i="1"/>
  <c r="X520" i="1"/>
  <c r="W520" i="1"/>
  <c r="Y519" i="1"/>
  <c r="X519" i="1"/>
  <c r="Y518" i="1"/>
  <c r="X518" i="1"/>
  <c r="Y517" i="1"/>
  <c r="X517" i="1"/>
  <c r="Y516" i="1"/>
  <c r="X516" i="1"/>
  <c r="Y515" i="1"/>
  <c r="X515" i="1"/>
  <c r="O515" i="1"/>
  <c r="X514" i="1"/>
  <c r="W512" i="1"/>
  <c r="W511" i="1"/>
  <c r="X510" i="1"/>
  <c r="Y510" i="1" s="1"/>
  <c r="X509" i="1"/>
  <c r="Y509" i="1" s="1"/>
  <c r="X508" i="1"/>
  <c r="Y508" i="1" s="1"/>
  <c r="X507" i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W492" i="1"/>
  <c r="X491" i="1"/>
  <c r="O491" i="1"/>
  <c r="W489" i="1"/>
  <c r="W488" i="1"/>
  <c r="X487" i="1"/>
  <c r="Y487" i="1" s="1"/>
  <c r="O487" i="1"/>
  <c r="X486" i="1"/>
  <c r="O486" i="1"/>
  <c r="X485" i="1"/>
  <c r="Y485" i="1" s="1"/>
  <c r="O485" i="1"/>
  <c r="W483" i="1"/>
  <c r="W482" i="1"/>
  <c r="Y481" i="1"/>
  <c r="X481" i="1"/>
  <c r="O481" i="1"/>
  <c r="X480" i="1"/>
  <c r="Y480" i="1" s="1"/>
  <c r="O480" i="1"/>
  <c r="X479" i="1"/>
  <c r="Y479" i="1" s="1"/>
  <c r="O479" i="1"/>
  <c r="X478" i="1"/>
  <c r="Y478" i="1" s="1"/>
  <c r="O478" i="1"/>
  <c r="X477" i="1"/>
  <c r="Y477" i="1" s="1"/>
  <c r="O477" i="1"/>
  <c r="X476" i="1"/>
  <c r="O476" i="1"/>
  <c r="W474" i="1"/>
  <c r="W473" i="1"/>
  <c r="X472" i="1"/>
  <c r="Y472" i="1" s="1"/>
  <c r="O472" i="1"/>
  <c r="X471" i="1"/>
  <c r="O471" i="1"/>
  <c r="W469" i="1"/>
  <c r="W468" i="1"/>
  <c r="Y467" i="1"/>
  <c r="X467" i="1"/>
  <c r="O467" i="1"/>
  <c r="X466" i="1"/>
  <c r="Y466" i="1" s="1"/>
  <c r="O466" i="1"/>
  <c r="X465" i="1"/>
  <c r="Y465" i="1" s="1"/>
  <c r="O465" i="1"/>
  <c r="X464" i="1"/>
  <c r="Y464" i="1" s="1"/>
  <c r="O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Y459" i="1"/>
  <c r="X459" i="1"/>
  <c r="O459" i="1"/>
  <c r="X458" i="1"/>
  <c r="O458" i="1"/>
  <c r="X457" i="1"/>
  <c r="Y457" i="1" s="1"/>
  <c r="O457" i="1"/>
  <c r="W453" i="1"/>
  <c r="W452" i="1"/>
  <c r="X451" i="1"/>
  <c r="Y451" i="1" s="1"/>
  <c r="X450" i="1"/>
  <c r="Y450" i="1" s="1"/>
  <c r="X449" i="1"/>
  <c r="Y449" i="1" s="1"/>
  <c r="X448" i="1"/>
  <c r="W445" i="1"/>
  <c r="W444" i="1"/>
  <c r="X443" i="1"/>
  <c r="O443" i="1"/>
  <c r="W441" i="1"/>
  <c r="W440" i="1"/>
  <c r="X439" i="1"/>
  <c r="O439" i="1"/>
  <c r="W437" i="1"/>
  <c r="W436" i="1"/>
  <c r="X435" i="1"/>
  <c r="Y435" i="1" s="1"/>
  <c r="O435" i="1"/>
  <c r="X434" i="1"/>
  <c r="Y434" i="1" s="1"/>
  <c r="Y436" i="1" s="1"/>
  <c r="O434" i="1"/>
  <c r="W432" i="1"/>
  <c r="W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X425" i="1"/>
  <c r="Y425" i="1" s="1"/>
  <c r="O425" i="1"/>
  <c r="X424" i="1"/>
  <c r="O424" i="1"/>
  <c r="W422" i="1"/>
  <c r="W421" i="1"/>
  <c r="X420" i="1"/>
  <c r="Y420" i="1" s="1"/>
  <c r="O420" i="1"/>
  <c r="X419" i="1"/>
  <c r="O419" i="1"/>
  <c r="W416" i="1"/>
  <c r="W415" i="1"/>
  <c r="X414" i="1"/>
  <c r="Y414" i="1" s="1"/>
  <c r="O414" i="1"/>
  <c r="X413" i="1"/>
  <c r="Y413" i="1" s="1"/>
  <c r="O413" i="1"/>
  <c r="X412" i="1"/>
  <c r="O412" i="1"/>
  <c r="W410" i="1"/>
  <c r="W409" i="1"/>
  <c r="X408" i="1"/>
  <c r="O408" i="1"/>
  <c r="W406" i="1"/>
  <c r="W405" i="1"/>
  <c r="X404" i="1"/>
  <c r="Y404" i="1" s="1"/>
  <c r="O404" i="1"/>
  <c r="Y403" i="1"/>
  <c r="X403" i="1"/>
  <c r="O403" i="1"/>
  <c r="X402" i="1"/>
  <c r="O402" i="1"/>
  <c r="W400" i="1"/>
  <c r="W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Y391" i="1"/>
  <c r="X391" i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O386" i="1"/>
  <c r="W384" i="1"/>
  <c r="W383" i="1"/>
  <c r="X382" i="1"/>
  <c r="Y382" i="1" s="1"/>
  <c r="O382" i="1"/>
  <c r="X381" i="1"/>
  <c r="Y381" i="1" s="1"/>
  <c r="Y383" i="1" s="1"/>
  <c r="O381" i="1"/>
  <c r="W377" i="1"/>
  <c r="W376" i="1"/>
  <c r="X375" i="1"/>
  <c r="O375" i="1"/>
  <c r="W373" i="1"/>
  <c r="W372" i="1"/>
  <c r="Y371" i="1"/>
  <c r="X371" i="1"/>
  <c r="O371" i="1"/>
  <c r="X370" i="1"/>
  <c r="Y370" i="1" s="1"/>
  <c r="O370" i="1"/>
  <c r="X369" i="1"/>
  <c r="Y369" i="1" s="1"/>
  <c r="O369" i="1"/>
  <c r="X368" i="1"/>
  <c r="O368" i="1"/>
  <c r="W366" i="1"/>
  <c r="W365" i="1"/>
  <c r="X364" i="1"/>
  <c r="Y364" i="1" s="1"/>
  <c r="O364" i="1"/>
  <c r="X363" i="1"/>
  <c r="Y363" i="1" s="1"/>
  <c r="Y365" i="1" s="1"/>
  <c r="O363" i="1"/>
  <c r="W361" i="1"/>
  <c r="W360" i="1"/>
  <c r="X359" i="1"/>
  <c r="Y359" i="1" s="1"/>
  <c r="O359" i="1"/>
  <c r="X358" i="1"/>
  <c r="Y358" i="1" s="1"/>
  <c r="O358" i="1"/>
  <c r="Y357" i="1"/>
  <c r="X357" i="1"/>
  <c r="O357" i="1"/>
  <c r="X356" i="1"/>
  <c r="Y356" i="1" s="1"/>
  <c r="O356" i="1"/>
  <c r="X355" i="1"/>
  <c r="Y355" i="1" s="1"/>
  <c r="O355" i="1"/>
  <c r="W352" i="1"/>
  <c r="W351" i="1"/>
  <c r="X350" i="1"/>
  <c r="O350" i="1"/>
  <c r="W348" i="1"/>
  <c r="W347" i="1"/>
  <c r="X346" i="1"/>
  <c r="Y346" i="1" s="1"/>
  <c r="O346" i="1"/>
  <c r="X345" i="1"/>
  <c r="X347" i="1" s="1"/>
  <c r="O345" i="1"/>
  <c r="W343" i="1"/>
  <c r="W342" i="1"/>
  <c r="X341" i="1"/>
  <c r="Y341" i="1" s="1"/>
  <c r="O341" i="1"/>
  <c r="X340" i="1"/>
  <c r="Y340" i="1" s="1"/>
  <c r="O340" i="1"/>
  <c r="X339" i="1"/>
  <c r="O339" i="1"/>
  <c r="W337" i="1"/>
  <c r="W336" i="1"/>
  <c r="X335" i="1"/>
  <c r="Y335" i="1" s="1"/>
  <c r="O335" i="1"/>
  <c r="X334" i="1"/>
  <c r="Y334" i="1" s="1"/>
  <c r="O334" i="1"/>
  <c r="X333" i="1"/>
  <c r="Y333" i="1" s="1"/>
  <c r="O333" i="1"/>
  <c r="Y332" i="1"/>
  <c r="X332" i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W324" i="1"/>
  <c r="W323" i="1"/>
  <c r="X322" i="1"/>
  <c r="X324" i="1" s="1"/>
  <c r="O322" i="1"/>
  <c r="W320" i="1"/>
  <c r="W319" i="1"/>
  <c r="X318" i="1"/>
  <c r="X320" i="1" s="1"/>
  <c r="O318" i="1"/>
  <c r="W316" i="1"/>
  <c r="W315" i="1"/>
  <c r="X314" i="1"/>
  <c r="Y314" i="1" s="1"/>
  <c r="O314" i="1"/>
  <c r="X313" i="1"/>
  <c r="Y313" i="1" s="1"/>
  <c r="O313" i="1"/>
  <c r="Y312" i="1"/>
  <c r="X312" i="1"/>
  <c r="O312" i="1"/>
  <c r="W310" i="1"/>
  <c r="X309" i="1"/>
  <c r="W309" i="1"/>
  <c r="Y308" i="1"/>
  <c r="Y309" i="1" s="1"/>
  <c r="X308" i="1"/>
  <c r="O308" i="1"/>
  <c r="W305" i="1"/>
  <c r="X304" i="1"/>
  <c r="W304" i="1"/>
  <c r="Y303" i="1"/>
  <c r="X303" i="1"/>
  <c r="O303" i="1"/>
  <c r="X302" i="1"/>
  <c r="O302" i="1"/>
  <c r="W300" i="1"/>
  <c r="W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X292" i="1"/>
  <c r="O292" i="1"/>
  <c r="W289" i="1"/>
  <c r="W288" i="1"/>
  <c r="X287" i="1"/>
  <c r="Y287" i="1" s="1"/>
  <c r="O287" i="1"/>
  <c r="Y286" i="1"/>
  <c r="Y288" i="1" s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X274" i="1"/>
  <c r="Y274" i="1" s="1"/>
  <c r="O274" i="1"/>
  <c r="W272" i="1"/>
  <c r="W271" i="1"/>
  <c r="X270" i="1"/>
  <c r="Y270" i="1" s="1"/>
  <c r="O270" i="1"/>
  <c r="X269" i="1"/>
  <c r="Y269" i="1" s="1"/>
  <c r="O269" i="1"/>
  <c r="Y268" i="1"/>
  <c r="X268" i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W260" i="1"/>
  <c r="W259" i="1"/>
  <c r="Y258" i="1"/>
  <c r="X258" i="1"/>
  <c r="O258" i="1"/>
  <c r="X257" i="1"/>
  <c r="Y257" i="1" s="1"/>
  <c r="O257" i="1"/>
  <c r="X256" i="1"/>
  <c r="Y256" i="1" s="1"/>
  <c r="O256" i="1"/>
  <c r="X255" i="1"/>
  <c r="X260" i="1" s="1"/>
  <c r="O255" i="1"/>
  <c r="W253" i="1"/>
  <c r="W252" i="1"/>
  <c r="X251" i="1"/>
  <c r="X252" i="1" s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Y242" i="1"/>
  <c r="X242" i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Y234" i="1"/>
  <c r="X234" i="1"/>
  <c r="O234" i="1"/>
  <c r="W231" i="1"/>
  <c r="W230" i="1"/>
  <c r="X229" i="1"/>
  <c r="Y229" i="1" s="1"/>
  <c r="O229" i="1"/>
  <c r="X228" i="1"/>
  <c r="Y228" i="1" s="1"/>
  <c r="O228" i="1"/>
  <c r="X227" i="1"/>
  <c r="Y227" i="1" s="1"/>
  <c r="O227" i="1"/>
  <c r="X226" i="1"/>
  <c r="Y226" i="1" s="1"/>
  <c r="O226" i="1"/>
  <c r="X225" i="1"/>
  <c r="Y225" i="1" s="1"/>
  <c r="O225" i="1"/>
  <c r="X224" i="1"/>
  <c r="X231" i="1" s="1"/>
  <c r="O224" i="1"/>
  <c r="W221" i="1"/>
  <c r="W220" i="1"/>
  <c r="X219" i="1"/>
  <c r="Y219" i="1" s="1"/>
  <c r="O219" i="1"/>
  <c r="Y218" i="1"/>
  <c r="Y220" i="1" s="1"/>
  <c r="X218" i="1"/>
  <c r="O218" i="1"/>
  <c r="W216" i="1"/>
  <c r="W215" i="1"/>
  <c r="X214" i="1"/>
  <c r="Y214" i="1" s="1"/>
  <c r="O214" i="1"/>
  <c r="X213" i="1"/>
  <c r="Y213" i="1" s="1"/>
  <c r="O213" i="1"/>
  <c r="X212" i="1"/>
  <c r="Y212" i="1" s="1"/>
  <c r="O212" i="1"/>
  <c r="X211" i="1"/>
  <c r="Y211" i="1" s="1"/>
  <c r="O211" i="1"/>
  <c r="X210" i="1"/>
  <c r="Y210" i="1" s="1"/>
  <c r="O210" i="1"/>
  <c r="X209" i="1"/>
  <c r="J547" i="1" s="1"/>
  <c r="O209" i="1"/>
  <c r="W206" i="1"/>
  <c r="W205" i="1"/>
  <c r="X204" i="1"/>
  <c r="Y204" i="1" s="1"/>
  <c r="O204" i="1"/>
  <c r="Y203" i="1"/>
  <c r="X203" i="1"/>
  <c r="O203" i="1"/>
  <c r="X202" i="1"/>
  <c r="Y202" i="1" s="1"/>
  <c r="O202" i="1"/>
  <c r="X201" i="1"/>
  <c r="O201" i="1"/>
  <c r="W199" i="1"/>
  <c r="W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Y193" i="1"/>
  <c r="X193" i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Y185" i="1"/>
  <c r="X185" i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W179" i="1"/>
  <c r="W178" i="1"/>
  <c r="X177" i="1"/>
  <c r="Y177" i="1" s="1"/>
  <c r="O177" i="1"/>
  <c r="X176" i="1"/>
  <c r="Y176" i="1" s="1"/>
  <c r="O176" i="1"/>
  <c r="Y175" i="1"/>
  <c r="X175" i="1"/>
  <c r="O175" i="1"/>
  <c r="X174" i="1"/>
  <c r="O174" i="1"/>
  <c r="W172" i="1"/>
  <c r="W171" i="1"/>
  <c r="X170" i="1"/>
  <c r="Y170" i="1" s="1"/>
  <c r="O170" i="1"/>
  <c r="X169" i="1"/>
  <c r="O169" i="1"/>
  <c r="W167" i="1"/>
  <c r="W166" i="1"/>
  <c r="X165" i="1"/>
  <c r="Y165" i="1" s="1"/>
  <c r="O165" i="1"/>
  <c r="X164" i="1"/>
  <c r="O164" i="1"/>
  <c r="W161" i="1"/>
  <c r="W160" i="1"/>
  <c r="X159" i="1"/>
  <c r="Y159" i="1" s="1"/>
  <c r="O159" i="1"/>
  <c r="X158" i="1"/>
  <c r="Y158" i="1" s="1"/>
  <c r="O158" i="1"/>
  <c r="X157" i="1"/>
  <c r="Y157" i="1" s="1"/>
  <c r="O157" i="1"/>
  <c r="Y156" i="1"/>
  <c r="X156" i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O151" i="1"/>
  <c r="W148" i="1"/>
  <c r="W147" i="1"/>
  <c r="X146" i="1"/>
  <c r="Y146" i="1" s="1"/>
  <c r="O146" i="1"/>
  <c r="X145" i="1"/>
  <c r="Y145" i="1" s="1"/>
  <c r="O145" i="1"/>
  <c r="X144" i="1"/>
  <c r="G547" i="1" s="1"/>
  <c r="O144" i="1"/>
  <c r="W140" i="1"/>
  <c r="W139" i="1"/>
  <c r="X138" i="1"/>
  <c r="Y138" i="1" s="1"/>
  <c r="O138" i="1"/>
  <c r="X137" i="1"/>
  <c r="Y137" i="1" s="1"/>
  <c r="O137" i="1"/>
  <c r="X136" i="1"/>
  <c r="Y136" i="1" s="1"/>
  <c r="O136" i="1"/>
  <c r="Y135" i="1"/>
  <c r="X135" i="1"/>
  <c r="O135" i="1"/>
  <c r="X134" i="1"/>
  <c r="O134" i="1"/>
  <c r="W131" i="1"/>
  <c r="W130" i="1"/>
  <c r="X129" i="1"/>
  <c r="Y129" i="1" s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X124" i="1"/>
  <c r="Y124" i="1" s="1"/>
  <c r="O124" i="1"/>
  <c r="X123" i="1"/>
  <c r="X130" i="1" s="1"/>
  <c r="O123" i="1"/>
  <c r="W121" i="1"/>
  <c r="W120" i="1"/>
  <c r="X119" i="1"/>
  <c r="Y119" i="1" s="1"/>
  <c r="O119" i="1"/>
  <c r="Y118" i="1"/>
  <c r="X118" i="1"/>
  <c r="O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Y108" i="1"/>
  <c r="X108" i="1"/>
  <c r="O108" i="1"/>
  <c r="X107" i="1"/>
  <c r="Y107" i="1" s="1"/>
  <c r="X106" i="1"/>
  <c r="X120" i="1" s="1"/>
  <c r="W104" i="1"/>
  <c r="W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Y96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Y82" i="1"/>
  <c r="X82" i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Y74" i="1"/>
  <c r="X74" i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Y66" i="1"/>
  <c r="X66" i="1"/>
  <c r="O66" i="1"/>
  <c r="X65" i="1"/>
  <c r="O65" i="1"/>
  <c r="W62" i="1"/>
  <c r="W61" i="1"/>
  <c r="X60" i="1"/>
  <c r="Y60" i="1" s="1"/>
  <c r="X59" i="1"/>
  <c r="Y59" i="1" s="1"/>
  <c r="O59" i="1"/>
  <c r="Y58" i="1"/>
  <c r="X58" i="1"/>
  <c r="O58" i="1"/>
  <c r="X57" i="1"/>
  <c r="O57" i="1"/>
  <c r="W54" i="1"/>
  <c r="W53" i="1"/>
  <c r="X52" i="1"/>
  <c r="Y52" i="1" s="1"/>
  <c r="O52" i="1"/>
  <c r="X51" i="1"/>
  <c r="Y51" i="1" s="1"/>
  <c r="Y53" i="1" s="1"/>
  <c r="O51" i="1"/>
  <c r="W47" i="1"/>
  <c r="W46" i="1"/>
  <c r="X45" i="1"/>
  <c r="X47" i="1" s="1"/>
  <c r="O45" i="1"/>
  <c r="W43" i="1"/>
  <c r="W42" i="1"/>
  <c r="X41" i="1"/>
  <c r="X43" i="1" s="1"/>
  <c r="O41" i="1"/>
  <c r="W39" i="1"/>
  <c r="W38" i="1"/>
  <c r="X37" i="1"/>
  <c r="X39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Y29" i="1"/>
  <c r="X29" i="1"/>
  <c r="O29" i="1"/>
  <c r="X28" i="1"/>
  <c r="O28" i="1"/>
  <c r="X27" i="1"/>
  <c r="O27" i="1"/>
  <c r="W25" i="1"/>
  <c r="W24" i="1"/>
  <c r="X23" i="1"/>
  <c r="Y23" i="1" s="1"/>
  <c r="O23" i="1"/>
  <c r="X22" i="1"/>
  <c r="H10" i="1"/>
  <c r="A9" i="1"/>
  <c r="A10" i="1" s="1"/>
  <c r="D7" i="1"/>
  <c r="P6" i="1"/>
  <c r="O2" i="1"/>
  <c r="Y103" i="1" l="1"/>
  <c r="X35" i="1"/>
  <c r="Y318" i="1"/>
  <c r="Y319" i="1" s="1"/>
  <c r="X319" i="1"/>
  <c r="Y322" i="1"/>
  <c r="Y323" i="1" s="1"/>
  <c r="X323" i="1"/>
  <c r="X377" i="1"/>
  <c r="X376" i="1"/>
  <c r="Y375" i="1"/>
  <c r="Y376" i="1" s="1"/>
  <c r="U547" i="1"/>
  <c r="X452" i="1"/>
  <c r="Y448" i="1"/>
  <c r="Y452" i="1" s="1"/>
  <c r="X473" i="1"/>
  <c r="Y471" i="1"/>
  <c r="Y473" i="1" s="1"/>
  <c r="Y27" i="1"/>
  <c r="Y37" i="1"/>
  <c r="Y38" i="1" s="1"/>
  <c r="X38" i="1"/>
  <c r="Y41" i="1"/>
  <c r="Y42" i="1" s="1"/>
  <c r="X42" i="1"/>
  <c r="Y45" i="1"/>
  <c r="Y46" i="1" s="1"/>
  <c r="X46" i="1"/>
  <c r="X171" i="1"/>
  <c r="Y169" i="1"/>
  <c r="Y171" i="1" s="1"/>
  <c r="Y198" i="1"/>
  <c r="X205" i="1"/>
  <c r="Y201" i="1"/>
  <c r="Y205" i="1" s="1"/>
  <c r="Y336" i="1"/>
  <c r="X352" i="1"/>
  <c r="X351" i="1"/>
  <c r="Y350" i="1"/>
  <c r="Y351" i="1" s="1"/>
  <c r="Y360" i="1"/>
  <c r="X432" i="1"/>
  <c r="Y424" i="1"/>
  <c r="X493" i="1"/>
  <c r="X492" i="1"/>
  <c r="Y491" i="1"/>
  <c r="Y492" i="1" s="1"/>
  <c r="X512" i="1"/>
  <c r="X511" i="1"/>
  <c r="Y507" i="1"/>
  <c r="Y511" i="1" s="1"/>
  <c r="D547" i="1"/>
  <c r="X94" i="1"/>
  <c r="X104" i="1"/>
  <c r="X160" i="1"/>
  <c r="I547" i="1"/>
  <c r="X179" i="1"/>
  <c r="X199" i="1"/>
  <c r="X220" i="1"/>
  <c r="X278" i="1"/>
  <c r="X277" i="1"/>
  <c r="F547" i="1"/>
  <c r="E547" i="1"/>
  <c r="W537" i="1"/>
  <c r="Y315" i="1"/>
  <c r="W540" i="1"/>
  <c r="F10" i="1"/>
  <c r="J9" i="1"/>
  <c r="F9" i="1"/>
  <c r="B547" i="1"/>
  <c r="X539" i="1"/>
  <c r="X538" i="1"/>
  <c r="X25" i="1"/>
  <c r="Y22" i="1"/>
  <c r="Y24" i="1" s="1"/>
  <c r="Y248" i="1"/>
  <c r="X24" i="1"/>
  <c r="Y28" i="1"/>
  <c r="Y34" i="1" s="1"/>
  <c r="X34" i="1"/>
  <c r="X87" i="1"/>
  <c r="X121" i="1"/>
  <c r="X131" i="1"/>
  <c r="X148" i="1"/>
  <c r="X178" i="1"/>
  <c r="X198" i="1"/>
  <c r="X206" i="1"/>
  <c r="X221" i="1"/>
  <c r="X230" i="1"/>
  <c r="X249" i="1"/>
  <c r="X253" i="1"/>
  <c r="X259" i="1"/>
  <c r="Y271" i="1"/>
  <c r="X284" i="1"/>
  <c r="Y280" i="1"/>
  <c r="Y283" i="1" s="1"/>
  <c r="X283" i="1"/>
  <c r="X289" i="1"/>
  <c r="O547" i="1"/>
  <c r="X299" i="1"/>
  <c r="Y292" i="1"/>
  <c r="Y299" i="1" s="1"/>
  <c r="X337" i="1"/>
  <c r="X342" i="1"/>
  <c r="Y339" i="1"/>
  <c r="Y342" i="1" s="1"/>
  <c r="X360" i="1"/>
  <c r="X366" i="1"/>
  <c r="X373" i="1"/>
  <c r="Y368" i="1"/>
  <c r="Y372" i="1" s="1"/>
  <c r="X372" i="1"/>
  <c r="X384" i="1"/>
  <c r="X399" i="1"/>
  <c r="Y386" i="1"/>
  <c r="Y399" i="1" s="1"/>
  <c r="X400" i="1"/>
  <c r="X405" i="1"/>
  <c r="Y402" i="1"/>
  <c r="Y405" i="1" s="1"/>
  <c r="X406" i="1"/>
  <c r="X416" i="1"/>
  <c r="X422" i="1"/>
  <c r="Y419" i="1"/>
  <c r="Y421" i="1" s="1"/>
  <c r="T547" i="1"/>
  <c r="X421" i="1"/>
  <c r="X482" i="1"/>
  <c r="Y486" i="1"/>
  <c r="Y488" i="1" s="1"/>
  <c r="X488" i="1"/>
  <c r="H547" i="1"/>
  <c r="R547" i="1"/>
  <c r="X54" i="1"/>
  <c r="X62" i="1"/>
  <c r="X93" i="1"/>
  <c r="X103" i="1"/>
  <c r="X140" i="1"/>
  <c r="X161" i="1"/>
  <c r="X166" i="1"/>
  <c r="X172" i="1"/>
  <c r="X215" i="1"/>
  <c r="H9" i="1"/>
  <c r="W541" i="1"/>
  <c r="C547" i="1"/>
  <c r="X53" i="1"/>
  <c r="Y57" i="1"/>
  <c r="Y61" i="1" s="1"/>
  <c r="X61" i="1"/>
  <c r="Y65" i="1"/>
  <c r="Y86" i="1" s="1"/>
  <c r="X86" i="1"/>
  <c r="Y89" i="1"/>
  <c r="Y93" i="1" s="1"/>
  <c r="Y106" i="1"/>
  <c r="Y120" i="1" s="1"/>
  <c r="Y123" i="1"/>
  <c r="Y130" i="1" s="1"/>
  <c r="Y134" i="1"/>
  <c r="Y139" i="1" s="1"/>
  <c r="X139" i="1"/>
  <c r="Y144" i="1"/>
  <c r="Y147" i="1" s="1"/>
  <c r="X147" i="1"/>
  <c r="Y151" i="1"/>
  <c r="Y160" i="1" s="1"/>
  <c r="Y164" i="1"/>
  <c r="Y166" i="1" s="1"/>
  <c r="X167" i="1"/>
  <c r="Y174" i="1"/>
  <c r="Y178" i="1" s="1"/>
  <c r="Y209" i="1"/>
  <c r="Y215" i="1" s="1"/>
  <c r="X216" i="1"/>
  <c r="Y224" i="1"/>
  <c r="Y230" i="1" s="1"/>
  <c r="L547" i="1"/>
  <c r="X248" i="1"/>
  <c r="Y251" i="1"/>
  <c r="Y252" i="1" s="1"/>
  <c r="Y255" i="1"/>
  <c r="Y259" i="1" s="1"/>
  <c r="X272" i="1"/>
  <c r="X271" i="1"/>
  <c r="Y277" i="1"/>
  <c r="X288" i="1"/>
  <c r="X300" i="1"/>
  <c r="X305" i="1"/>
  <c r="Y302" i="1"/>
  <c r="Y304" i="1" s="1"/>
  <c r="P547" i="1"/>
  <c r="X316" i="1"/>
  <c r="X315" i="1"/>
  <c r="X343" i="1"/>
  <c r="X348" i="1"/>
  <c r="Y345" i="1"/>
  <c r="Y347" i="1" s="1"/>
  <c r="X361" i="1"/>
  <c r="X365" i="1"/>
  <c r="X431" i="1"/>
  <c r="X437" i="1"/>
  <c r="X440" i="1"/>
  <c r="Y439" i="1"/>
  <c r="Y440" i="1" s="1"/>
  <c r="X441" i="1"/>
  <c r="X444" i="1"/>
  <c r="Y443" i="1"/>
  <c r="Y444" i="1" s="1"/>
  <c r="X445" i="1"/>
  <c r="Y458" i="1"/>
  <c r="Y468" i="1" s="1"/>
  <c r="X468" i="1"/>
  <c r="X535" i="1"/>
  <c r="Y531" i="1"/>
  <c r="Y535" i="1" s="1"/>
  <c r="X536" i="1"/>
  <c r="N547" i="1"/>
  <c r="V547" i="1"/>
  <c r="X310" i="1"/>
  <c r="Q547" i="1"/>
  <c r="X336" i="1"/>
  <c r="S547" i="1"/>
  <c r="X383" i="1"/>
  <c r="X409" i="1"/>
  <c r="Y408" i="1"/>
  <c r="Y409" i="1" s="1"/>
  <c r="X410" i="1"/>
  <c r="X415" i="1"/>
  <c r="Y412" i="1"/>
  <c r="Y415" i="1" s="1"/>
  <c r="Y431" i="1"/>
  <c r="X436" i="1"/>
  <c r="X469" i="1"/>
  <c r="X474" i="1"/>
  <c r="X483" i="1"/>
  <c r="Y476" i="1"/>
  <c r="Y482" i="1" s="1"/>
  <c r="X489" i="1"/>
  <c r="W547" i="1"/>
  <c r="X504" i="1"/>
  <c r="Y497" i="1"/>
  <c r="Y504" i="1" s="1"/>
  <c r="X505" i="1"/>
  <c r="X521" i="1"/>
  <c r="Y514" i="1"/>
  <c r="Y520" i="1" s="1"/>
  <c r="X453" i="1"/>
  <c r="X537" i="1" l="1"/>
  <c r="X541" i="1"/>
  <c r="Y542" i="1"/>
  <c r="X540" i="1"/>
</calcChain>
</file>

<file path=xl/sharedStrings.xml><?xml version="1.0" encoding="utf-8"?>
<sst xmlns="http://schemas.openxmlformats.org/spreadsheetml/2006/main" count="2297" uniqueCount="751">
  <si>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</si>
  <si>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</si>
  <si>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</si>
  <si>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</si>
  <si>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</si>
  <si>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</si>
  <si>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</si>
  <si>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</si>
  <si>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</si>
  <si>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</si>
  <si>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</si>
  <si>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</si>
  <si>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</si>
  <si>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</si>
  <si>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</si>
  <si>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</si>
  <si>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</si>
  <si>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</si>
  <si>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</si>
  <si>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</si>
  <si>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</si>
  <si>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</si>
  <si>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</si>
  <si>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</si>
  <si>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</si>
  <si>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</si>
  <si>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</si>
  <si>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</si>
  <si>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</si>
  <si>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</si>
  <si>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</si>
  <si>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</si>
  <si>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</si>
  <si>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</si>
  <si>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</si>
  <si>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</si>
  <si>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</si>
  <si>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</si>
  <si>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</si>
  <si>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</si>
  <si>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</si>
  <si>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</si>
  <si>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</si>
  <si>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</si>
  <si>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</si>
  <si>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</si>
  <si>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</si>
  <si>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</si>
  <si>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</si>
  <si>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</si>
  <si>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</si>
  <si>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</si>
  <si>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</si>
  <si>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</si>
  <si>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</si>
  <si>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</si>
  <si>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</si>
  <si>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</si>
  <si>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</si>
  <si>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</si>
  <si>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</si>
  <si>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</si>
  <si>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</si>
  <si>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</si>
  <si>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</si>
  <si>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</si>
  <si>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</si>
  <si>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</si>
  <si>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</si>
  <si>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</si>
  <si>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</si>
  <si>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</si>
  <si>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</si>
  <si>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</si>
  <si>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</si>
  <si>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</si>
  <si>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</si>
  <si>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</si>
  <si>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</si>
  <si>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</si>
  <si>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</si>
  <si>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</si>
  <si>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</si>
  <si>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</si>
  <si>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</si>
  <si>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</si>
  <si>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</si>
  <si>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</si>
  <si>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</si>
  <si>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</si>
  <si>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</si>
  <si>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</si>
  <si>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</si>
  <si>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</si>
  <si>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</si>
  <si>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</si>
  <si>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</si>
  <si>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</si>
  <si>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</si>
  <si>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</si>
  <si>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</si>
  <si>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</si>
  <si>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</si>
  <si>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</si>
  <si>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</si>
  <si>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</si>
  <si>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</si>
  <si>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</si>
  <si>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</si>
  <si>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</si>
  <si>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</si>
  <si>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</si>
  <si>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</si>
  <si>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</si>
  <si>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</si>
  <si>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</si>
  <si>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</si>
  <si>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</si>
  <si>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</si>
  <si>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</si>
  <si>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</si>
  <si>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</si>
  <si>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</si>
  <si>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</si>
  <si>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</si>
  <si>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</si>
  <si>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</si>
  <si>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</si>
  <si>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</si>
  <si>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</si>
  <si>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</si>
  <si>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</si>
  <si>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</si>
  <si>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</si>
  <si>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</si>
  <si>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</si>
  <si>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</si>
  <si>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</si>
  <si>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</si>
  <si>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</si>
  <si>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</si>
  <si>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</si>
  <si>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</si>
  <si>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</si>
  <si>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</si>
  <si>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</si>
  <si>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</si>
  <si>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</si>
  <si>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</si>
  <si>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</si>
  <si>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</si>
  <si>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</si>
  <si>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</si>
  <si>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</si>
  <si>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</si>
  <si>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</si>
  <si>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</si>
  <si>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</si>
  <si>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</si>
  <si>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</si>
  <si>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</si>
  <si>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</si>
  <si>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</si>
  <si>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</si>
  <si>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</si>
  <si>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</si>
  <si>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</si>
  <si>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</si>
  <si>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</si>
  <si>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</si>
  <si>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</si>
  <si>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</si>
  <si>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</si>
  <si>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</si>
  <si>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</si>
  <si>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</si>
  <si>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</si>
  <si>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</si>
  <si>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</si>
  <si>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</si>
  <si>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</si>
  <si>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</si>
  <si>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</si>
  <si>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</si>
  <si>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</si>
  <si>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</si>
  <si>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</si>
  <si>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</si>
  <si>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</si>
  <si>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</si>
  <si>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</si>
  <si>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</si>
  <si>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</si>
  <si>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</si>
  <si>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</si>
  <si>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</si>
  <si>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</si>
  <si>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</si>
  <si>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</si>
  <si>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</si>
  <si>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</si>
  <si>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</si>
  <si>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</si>
  <si>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</si>
  <si>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</si>
  <si>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</si>
  <si>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</si>
  <si>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</si>
  <si>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</si>
  <si>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</si>
  <si>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</si>
  <si>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</si>
  <si>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</si>
  <si>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</si>
  <si>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</si>
  <si>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</si>
  <si>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</si>
  <si>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</si>
  <si>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</si>
  <si>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</si>
  <si>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</si>
  <si>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</si>
  <si>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</si>
  <si>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</si>
  <si>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</si>
  <si>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</si>
  <si>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</si>
  <si>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</si>
  <si>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</si>
  <si>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</si>
  <si>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</si>
  <si>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</si>
  <si>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</si>
  <si>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</si>
  <si>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</si>
  <si>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</si>
  <si>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</si>
  <si>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</si>
  <si>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</si>
  <si>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</si>
  <si>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</si>
  <si>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</si>
  <si>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</si>
  <si>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</si>
  <si>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</si>
  <si>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</si>
  <si>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</si>
  <si>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</si>
  <si>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</si>
  <si>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</si>
  <si>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</si>
  <si>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</si>
  <si>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</si>
  <si>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</si>
  <si>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</si>
  <si>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</si>
  <si>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</si>
  <si>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</si>
  <si>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</si>
  <si>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</si>
  <si>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</si>
  <si>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</si>
  <si>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</si>
  <si>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</si>
  <si>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</si>
  <si>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</si>
  <si>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</si>
  <si>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</si>
  <si>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</si>
  <si>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</si>
  <si>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</si>
  <si>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</si>
  <si>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</si>
  <si>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</si>
  <si>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</si>
  <si>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</si>
  <si>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</si>
  <si>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</si>
  <si>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</si>
  <si>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</si>
  <si>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</si>
  <si>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</si>
  <si>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</si>
  <si>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</si>
  <si>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</si>
  <si>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</si>
  <si>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</si>
  <si>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</si>
  <si>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</si>
  <si>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</si>
  <si>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</si>
  <si>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</si>
  <si>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</si>
  <si>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</si>
  <si>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</si>
  <si>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</si>
  <si>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</si>
  <si>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</si>
  <si>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</si>
  <si>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</si>
  <si>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</si>
  <si>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</si>
  <si>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</si>
  <si>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</si>
  <si>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</si>
  <si>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</si>
  <si>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</si>
  <si>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</si>
  <si>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</si>
  <si>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</si>
  <si>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</si>
  <si>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</si>
  <si>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</si>
  <si>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</si>
  <si>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</si>
  <si>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</si>
  <si>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</si>
  <si>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</si>
  <si>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</si>
  <si>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</si>
  <si>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</si>
  <si>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</si>
  <si>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</si>
  <si>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</si>
  <si>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</si>
  <si>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</si>
  <si>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</si>
  <si>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</si>
  <si>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</si>
  <si>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</si>
  <si>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</si>
  <si>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</si>
  <si>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</si>
  <si>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</si>
  <si>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</si>
  <si>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</si>
  <si>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</si>
  <si>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</si>
  <si>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</si>
  <si>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</si>
  <si>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</si>
  <si>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</si>
  <si>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</si>
  <si>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</si>
  <si>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</si>
  <si>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</si>
  <si>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</si>
  <si>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</si>
  <si>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</si>
  <si>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</si>
  <si>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</si>
  <si>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</si>
  <si>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</si>
  <si>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</si>
  <si>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</si>
  <si>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</si>
  <si>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</si>
  <si>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</si>
  <si>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</si>
  <si>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</si>
  <si>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</si>
  <si>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</si>
  <si>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</si>
  <si>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</si>
  <si>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</si>
  <si>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</si>
  <si>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</si>
  <si>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</si>
  <si>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</si>
  <si>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</si>
  <si>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</si>
  <si>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</si>
  <si>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</si>
  <si>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</si>
  <si>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</si>
  <si>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</si>
  <si>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</si>
  <si>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</si>
  <si>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</si>
  <si>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</si>
  <si>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</si>
  <si>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</si>
  <si>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</si>
  <si>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</si>
  <si>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</si>
  <si>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</si>
  <si>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</si>
  <si>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</si>
  <si>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</si>
  <si>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</si>
  <si>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</si>
  <si>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</si>
  <si>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</si>
  <si>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</si>
  <si>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</si>
  <si>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</si>
  <si>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</si>
  <si>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</si>
  <si>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</si>
  <si>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</si>
  <si>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</si>
  <si>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</si>
  <si>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</si>
  <si>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</si>
  <si>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</si>
  <si>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</si>
  <si>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</si>
  <si>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</si>
  <si>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</si>
  <si>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</si>
  <si>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</si>
  <si>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</si>
  <si>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</si>
  <si>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</si>
  <si>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</si>
  <si>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</si>
  <si>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</si>
  <si>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</si>
  <si>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</si>
  <si>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</si>
  <si>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</si>
  <si>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</si>
  <si>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</si>
  <si>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</si>
  <si>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</si>
  <si>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</si>
  <si>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</si>
  <si>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</si>
  <si>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</si>
  <si>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</si>
  <si>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</si>
  <si>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</si>
  <si>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</si>
  <si>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</si>
  <si>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</si>
  <si>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</si>
  <si>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</si>
  <si>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</si>
  <si>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</si>
  <si>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</si>
  <si>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</si>
  <si>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</si>
  <si>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</si>
  <si>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</si>
  <si>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</si>
  <si>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</si>
  <si>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</si>
  <si>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</si>
  <si>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</si>
  <si>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</si>
  <si>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</si>
  <si>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</si>
  <si>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</si>
  <si>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</si>
  <si>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</si>
  <si>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</si>
  <si>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</si>
  <si>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</si>
  <si>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</si>
  <si>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</si>
  <si>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</si>
  <si>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</si>
  <si>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</si>
  <si>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</si>
  <si>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</si>
  <si>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</si>
  <si>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</si>
  <si>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</si>
  <si>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</si>
  <si>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</si>
  <si>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</si>
  <si>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</si>
  <si>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</si>
  <si>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</si>
  <si>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</si>
  <si>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</si>
  <si>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</si>
  <si>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</si>
  <si>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</si>
  <si>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</si>
  <si>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</si>
  <si>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</si>
  <si>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</si>
  <si>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</si>
  <si>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</si>
  <si>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</si>
  <si>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</si>
  <si>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</si>
  <si>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</si>
  <si>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</si>
  <si>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</si>
  <si>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</si>
  <si>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</si>
  <si>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</si>
  <si>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</si>
  <si>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</si>
  <si>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</si>
  <si>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</si>
  <si>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</si>
  <si>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</si>
  <si>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</si>
  <si>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</si>
  <si>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</si>
  <si>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</si>
  <si>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</si>
  <si>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</si>
  <si>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</si>
  <si>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</si>
  <si>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</si>
  <si>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</si>
  <si>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</si>
  <si>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</si>
  <si>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</si>
  <si>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</si>
  <si>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</si>
  <si>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</si>
  <si>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</si>
  <si>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</si>
  <si>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</si>
  <si>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</si>
  <si>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</si>
  <si>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</si>
  <si>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</si>
  <si>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</si>
  <si>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</si>
  <si>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</si>
  <si>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</si>
  <si>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</si>
  <si>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</si>
  <si>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</si>
  <si>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</si>
  <si>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</si>
  <si>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</si>
  <si>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</si>
  <si>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</si>
  <si>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</si>
  <si>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</si>
  <si>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</si>
  <si>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</si>
  <si>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</si>
  <si>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</si>
  <si>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</si>
  <si>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</si>
  <si>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</si>
  <si>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</si>
  <si>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</si>
  <si>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</si>
  <si>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</si>
  <si>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</si>
  <si>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</si>
  <si>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</si>
  <si>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</si>
  <si>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</si>
  <si>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</si>
  <si>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</si>
  <si>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</si>
  <si>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</si>
  <si>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</si>
  <si>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</si>
  <si>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</si>
  <si>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</si>
  <si>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</si>
  <si>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</si>
  <si>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</si>
  <si>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</si>
  <si>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</si>
  <si>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</si>
  <si>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</si>
  <si>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</si>
  <si>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</si>
  <si>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</si>
  <si>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</si>
  <si>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</si>
  <si>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</si>
  <si>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</si>
  <si>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</si>
  <si>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</si>
  <si>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</si>
  <si>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</si>
  <si>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</si>
  <si>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</si>
  <si>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</si>
  <si>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</si>
  <si>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</si>
  <si>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</si>
  <si>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</si>
  <si>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</si>
  <si>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</si>
  <si>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</si>
  <si>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</si>
  <si>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</si>
  <si>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</si>
  <si>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</si>
  <si>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</si>
  <si>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</si>
  <si>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</si>
  <si>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</si>
  <si>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</si>
  <si>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</si>
  <si>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</si>
  <si>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</si>
  <si>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</si>
  <si>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</si>
  <si>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</si>
  <si>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</si>
  <si>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</si>
  <si>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</si>
  <si>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</si>
  <si>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</si>
  <si>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</si>
  <si>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</si>
  <si>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</si>
  <si>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</si>
  <si>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</si>
  <si>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</si>
  <si>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</si>
  <si>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</si>
  <si>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</si>
  <si>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</si>
  <si>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</si>
  <si>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</si>
  <si>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</si>
  <si>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</si>
  <si>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</si>
  <si>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</si>
  <si>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</si>
  <si>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</si>
  <si>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</si>
  <si>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</si>
  <si>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</si>
  <si>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</si>
  <si>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</si>
  <si>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</si>
  <si>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</si>
  <si>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</si>
  <si>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</si>
  <si>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</si>
  <si>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</si>
  <si>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</si>
  <si>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</si>
  <si>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</si>
  <si>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</si>
  <si>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</si>
  <si>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</si>
  <si>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</si>
  <si>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</si>
  <si>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</si>
  <si>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</si>
  <si>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</si>
  <si>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</si>
  <si>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</si>
  <si>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</si>
  <si>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</si>
  <si>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</si>
  <si>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</si>
  <si>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</si>
  <si>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</si>
  <si>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</si>
  <si>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</si>
  <si>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</si>
  <si>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</si>
  <si>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</si>
  <si>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</si>
  <si>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</si>
  <si>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</si>
  <si>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</si>
  <si>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</si>
  <si>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</si>
  <si>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</si>
  <si>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</si>
  <si>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</si>
  <si>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</si>
  <si>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</si>
  <si>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</si>
  <si>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</si>
  <si>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</si>
  <si>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</si>
  <si>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</si>
  <si>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</si>
  <si>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</si>
  <si>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</si>
  <si>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</si>
  <si>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</si>
  <si>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</si>
  <si>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</si>
  <si>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</si>
  <si>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</si>
  <si>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</si>
  <si>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</si>
  <si>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</si>
  <si>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</si>
  <si>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</si>
  <si>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</si>
  <si>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</si>
  <si>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</si>
  <si>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</si>
  <si>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</si>
  <si>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</si>
  <si>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</si>
  <si>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</si>
  <si>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</si>
  <si>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</si>
  <si>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</si>
  <si>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</si>
  <si>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</si>
  <si>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</si>
  <si>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</si>
  <si>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</si>
  <si>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</si>
  <si>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</si>
  <si>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</si>
  <si>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</si>
  <si>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</si>
  <si>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</si>
  <si>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</si>
  <si>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</si>
  <si>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</si>
  <si>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</si>
  <si>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</si>
  <si>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</si>
  <si>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</si>
  <si>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</si>
  <si>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</si>
  <si>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</si>
  <si>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</si>
  <si>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</si>
  <si>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</si>
  <si>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</si>
  <si>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</si>
  <si>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</si>
  <si>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</si>
  <si>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</si>
  <si>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</si>
  <si>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</si>
  <si>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</si>
  <si>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</si>
  <si>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</si>
  <si>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</si>
  <si>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</si>
  <si>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</si>
  <si>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</si>
  <si>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</si>
  <si>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</si>
  <si>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</si>
  <si>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</si>
  <si>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</si>
  <si>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</si>
  <si>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</si>
  <si>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</si>
  <si>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</si>
  <si>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20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</si>
</sst>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7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6" t="s">
        <v>0</v>
      </c>
      <c r="E1" s="452"/>
      <c r="F1" s="452"/>
      <c r="G1" s="12" t="s">
        <v>1</v>
      </c>
      <c r="H1" s="496" t="s">
        <v>2</v>
      </c>
      <c r="I1" s="452"/>
      <c r="J1" s="452"/>
      <c r="K1" s="452"/>
      <c r="L1" s="452"/>
      <c r="M1" s="452"/>
      <c r="N1" s="452"/>
      <c r="O1" s="452"/>
      <c r="P1" s="452"/>
      <c r="Q1" s="750" t="s">
        <v>3</v>
      </c>
      <c r="R1" s="452"/>
      <c r="S1" s="45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4"/>
      <c r="Q2" s="384"/>
      <c r="R2" s="384"/>
      <c r="S2" s="384"/>
      <c r="T2" s="384"/>
      <c r="U2" s="384"/>
      <c r="V2" s="384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4"/>
      <c r="P3" s="384"/>
      <c r="Q3" s="384"/>
      <c r="R3" s="384"/>
      <c r="S3" s="384"/>
      <c r="T3" s="384"/>
      <c r="U3" s="384"/>
      <c r="V3" s="384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454" t="s">
        <v>8</v>
      </c>
      <c r="B5" s="407"/>
      <c r="C5" s="408"/>
      <c r="D5" s="419"/>
      <c r="E5" s="421"/>
      <c r="F5" s="716" t="s">
        <v>9</v>
      </c>
      <c r="G5" s="408"/>
      <c r="H5" s="419" t="s">
        <v>750</v>
      </c>
      <c r="I5" s="420"/>
      <c r="J5" s="420"/>
      <c r="K5" s="420"/>
      <c r="L5" s="421"/>
      <c r="M5" s="59"/>
      <c r="O5" s="24" t="s">
        <v>10</v>
      </c>
      <c r="P5" s="745">
        <v>45424</v>
      </c>
      <c r="Q5" s="536"/>
      <c r="S5" s="613" t="s">
        <v>11</v>
      </c>
      <c r="T5" s="433"/>
      <c r="U5" s="616" t="s">
        <v>12</v>
      </c>
      <c r="V5" s="536"/>
      <c r="AA5" s="51"/>
      <c r="AB5" s="51"/>
      <c r="AC5" s="51"/>
    </row>
    <row r="6" spans="1:30" s="367" customFormat="1" ht="24" customHeight="1" x14ac:dyDescent="0.2">
      <c r="A6" s="454" t="s">
        <v>13</v>
      </c>
      <c r="B6" s="407"/>
      <c r="C6" s="408"/>
      <c r="D6" s="674" t="s">
        <v>14</v>
      </c>
      <c r="E6" s="675"/>
      <c r="F6" s="675"/>
      <c r="G6" s="675"/>
      <c r="H6" s="675"/>
      <c r="I6" s="675"/>
      <c r="J6" s="675"/>
      <c r="K6" s="675"/>
      <c r="L6" s="536"/>
      <c r="M6" s="60"/>
      <c r="O6" s="24" t="s">
        <v>15</v>
      </c>
      <c r="P6" s="400" t="str">
        <f>IF(P5=0," ",CHOOSE(WEEKDAY(P5,2),"Понедельник","Вторник","Среда","Четверг","Пятница","Суббота","Воскресенье"))</f>
        <v>Воскресенье</v>
      </c>
      <c r="Q6" s="375"/>
      <c r="S6" s="432" t="s">
        <v>16</v>
      </c>
      <c r="T6" s="433"/>
      <c r="U6" s="668" t="s">
        <v>17</v>
      </c>
      <c r="V6" s="456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3" t="str">
        <f>IFERROR(VLOOKUP(DeliveryAddress,Table,3,0),1)</f>
        <v>1</v>
      </c>
      <c r="E7" s="594"/>
      <c r="F7" s="594"/>
      <c r="G7" s="594"/>
      <c r="H7" s="594"/>
      <c r="I7" s="594"/>
      <c r="J7" s="594"/>
      <c r="K7" s="594"/>
      <c r="L7" s="561"/>
      <c r="M7" s="61"/>
      <c r="O7" s="24"/>
      <c r="P7" s="42"/>
      <c r="Q7" s="42"/>
      <c r="S7" s="384"/>
      <c r="T7" s="433"/>
      <c r="U7" s="669"/>
      <c r="V7" s="670"/>
      <c r="AA7" s="51"/>
      <c r="AB7" s="51"/>
      <c r="AC7" s="51"/>
    </row>
    <row r="8" spans="1:30" s="367" customFormat="1" ht="25.5" customHeight="1" x14ac:dyDescent="0.2">
      <c r="A8" s="753" t="s">
        <v>18</v>
      </c>
      <c r="B8" s="390"/>
      <c r="C8" s="391"/>
      <c r="D8" s="448"/>
      <c r="E8" s="449"/>
      <c r="F8" s="449"/>
      <c r="G8" s="449"/>
      <c r="H8" s="449"/>
      <c r="I8" s="449"/>
      <c r="J8" s="449"/>
      <c r="K8" s="449"/>
      <c r="L8" s="450"/>
      <c r="M8" s="62"/>
      <c r="O8" s="24" t="s">
        <v>19</v>
      </c>
      <c r="P8" s="560">
        <v>0.41666666666666669</v>
      </c>
      <c r="Q8" s="561"/>
      <c r="S8" s="384"/>
      <c r="T8" s="433"/>
      <c r="U8" s="669"/>
      <c r="V8" s="670"/>
      <c r="AA8" s="51"/>
      <c r="AB8" s="51"/>
      <c r="AC8" s="51"/>
    </row>
    <row r="9" spans="1:30" s="367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541"/>
      <c r="E9" s="394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393" t="str">
        <f>IF(AND($A$9="Тип доверенности/получателя при получении в адресе перегруза:",$D$9="Разовая доверенность"),"Введите ФИО","")</f>
        <v/>
      </c>
      <c r="I9" s="394"/>
      <c r="J9" s="3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4"/>
      <c r="L9" s="394"/>
      <c r="M9" s="368"/>
      <c r="O9" s="26" t="s">
        <v>20</v>
      </c>
      <c r="P9" s="549"/>
      <c r="Q9" s="550"/>
      <c r="S9" s="384"/>
      <c r="T9" s="433"/>
      <c r="U9" s="671"/>
      <c r="V9" s="672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541"/>
      <c r="E10" s="394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648" t="str">
        <f>IFERROR(VLOOKUP($D$10,Proxy,2,FALSE),"")</f>
        <v/>
      </c>
      <c r="I10" s="384"/>
      <c r="J10" s="384"/>
      <c r="K10" s="384"/>
      <c r="L10" s="384"/>
      <c r="M10" s="366"/>
      <c r="O10" s="26" t="s">
        <v>21</v>
      </c>
      <c r="P10" s="620"/>
      <c r="Q10" s="621"/>
      <c r="T10" s="24" t="s">
        <v>22</v>
      </c>
      <c r="U10" s="455" t="s">
        <v>23</v>
      </c>
      <c r="V10" s="456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4" t="s">
        <v>27</v>
      </c>
      <c r="V11" s="550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5" t="s">
        <v>28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8"/>
      <c r="M12" s="63"/>
      <c r="O12" s="24" t="s">
        <v>29</v>
      </c>
      <c r="P12" s="560"/>
      <c r="Q12" s="561"/>
      <c r="R12" s="23"/>
      <c r="T12" s="24"/>
      <c r="U12" s="452"/>
      <c r="V12" s="384"/>
      <c r="AA12" s="51"/>
      <c r="AB12" s="51"/>
      <c r="AC12" s="51"/>
    </row>
    <row r="13" spans="1:30" s="367" customFormat="1" ht="23.25" customHeight="1" x14ac:dyDescent="0.2">
      <c r="A13" s="705" t="s">
        <v>30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8"/>
      <c r="M13" s="63"/>
      <c r="N13" s="26"/>
      <c r="O13" s="26" t="s">
        <v>31</v>
      </c>
      <c r="P13" s="604"/>
      <c r="Q13" s="550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5" t="s">
        <v>32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8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25" t="s">
        <v>33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8"/>
      <c r="M15" s="64"/>
      <c r="O15" s="451" t="s">
        <v>34</v>
      </c>
      <c r="P15" s="452"/>
      <c r="Q15" s="452"/>
      <c r="R15" s="452"/>
      <c r="S15" s="45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3"/>
      <c r="P16" s="453"/>
      <c r="Q16" s="453"/>
      <c r="R16" s="453"/>
      <c r="S16" s="45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7" t="s">
        <v>35</v>
      </c>
      <c r="B17" s="427" t="s">
        <v>36</v>
      </c>
      <c r="C17" s="525" t="s">
        <v>37</v>
      </c>
      <c r="D17" s="427" t="s">
        <v>38</v>
      </c>
      <c r="E17" s="444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43"/>
      <c r="Q17" s="443"/>
      <c r="R17" s="443"/>
      <c r="S17" s="444"/>
      <c r="T17" s="737" t="s">
        <v>49</v>
      </c>
      <c r="U17" s="408"/>
      <c r="V17" s="427" t="s">
        <v>50</v>
      </c>
      <c r="W17" s="427" t="s">
        <v>51</v>
      </c>
      <c r="X17" s="726" t="s">
        <v>52</v>
      </c>
      <c r="Y17" s="427" t="s">
        <v>53</v>
      </c>
      <c r="Z17" s="471" t="s">
        <v>54</v>
      </c>
      <c r="AA17" s="471" t="s">
        <v>55</v>
      </c>
      <c r="AB17" s="471" t="s">
        <v>56</v>
      </c>
      <c r="AC17" s="472"/>
      <c r="AD17" s="473"/>
      <c r="AE17" s="483"/>
      <c r="BB17" s="734" t="s">
        <v>57</v>
      </c>
    </row>
    <row r="18" spans="1:54" ht="14.25" customHeight="1" x14ac:dyDescent="0.2">
      <c r="A18" s="428"/>
      <c r="B18" s="428"/>
      <c r="C18" s="428"/>
      <c r="D18" s="445"/>
      <c r="E18" s="447"/>
      <c r="F18" s="428"/>
      <c r="G18" s="428"/>
      <c r="H18" s="428"/>
      <c r="I18" s="428"/>
      <c r="J18" s="428"/>
      <c r="K18" s="428"/>
      <c r="L18" s="428"/>
      <c r="M18" s="428"/>
      <c r="N18" s="428"/>
      <c r="O18" s="445"/>
      <c r="P18" s="446"/>
      <c r="Q18" s="446"/>
      <c r="R18" s="446"/>
      <c r="S18" s="447"/>
      <c r="T18" s="365" t="s">
        <v>58</v>
      </c>
      <c r="U18" s="365" t="s">
        <v>59</v>
      </c>
      <c r="V18" s="428"/>
      <c r="W18" s="428"/>
      <c r="X18" s="727"/>
      <c r="Y18" s="428"/>
      <c r="Z18" s="636"/>
      <c r="AA18" s="636"/>
      <c r="AB18" s="474"/>
      <c r="AC18" s="475"/>
      <c r="AD18" s="476"/>
      <c r="AE18" s="484"/>
      <c r="BB18" s="384"/>
    </row>
    <row r="19" spans="1:54" ht="27.75" hidden="1" customHeight="1" x14ac:dyDescent="0.2">
      <c r="A19" s="380" t="s">
        <v>60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48"/>
      <c r="AA19" s="48"/>
    </row>
    <row r="20" spans="1:54" ht="16.5" hidden="1" customHeight="1" x14ac:dyDescent="0.25">
      <c r="A20" s="438" t="s">
        <v>60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384"/>
      <c r="Z20" s="364"/>
      <c r="AA20" s="364"/>
    </row>
    <row r="21" spans="1:54" ht="14.25" hidden="1" customHeight="1" x14ac:dyDescent="0.25">
      <c r="A21" s="383" t="s">
        <v>61</v>
      </c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384"/>
      <c r="Z21" s="363"/>
      <c r="AA21" s="363"/>
    </row>
    <row r="22" spans="1:54" ht="27" hidden="1" customHeight="1" x14ac:dyDescent="0.25">
      <c r="A22" s="54" t="s">
        <v>62</v>
      </c>
      <c r="B22" s="54" t="s">
        <v>63</v>
      </c>
      <c r="C22" s="31">
        <v>4301051550</v>
      </c>
      <c r="D22" s="374">
        <v>4680115885004</v>
      </c>
      <c r="E22" s="375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1" t="s">
        <v>66</v>
      </c>
      <c r="P22" s="377"/>
      <c r="Q22" s="377"/>
      <c r="R22" s="377"/>
      <c r="S22" s="375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hidden="1" customHeight="1" x14ac:dyDescent="0.25">
      <c r="A23" s="54" t="s">
        <v>69</v>
      </c>
      <c r="B23" s="54" t="s">
        <v>70</v>
      </c>
      <c r="C23" s="31">
        <v>4301031106</v>
      </c>
      <c r="D23" s="374">
        <v>4607091389258</v>
      </c>
      <c r="E23" s="375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5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95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4"/>
      <c r="M24" s="384"/>
      <c r="N24" s="396"/>
      <c r="O24" s="389" t="s">
        <v>72</v>
      </c>
      <c r="P24" s="390"/>
      <c r="Q24" s="390"/>
      <c r="R24" s="390"/>
      <c r="S24" s="390"/>
      <c r="T24" s="390"/>
      <c r="U24" s="391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hidden="1" x14ac:dyDescent="0.2">
      <c r="A25" s="384"/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96"/>
      <c r="O25" s="389" t="s">
        <v>72</v>
      </c>
      <c r="P25" s="390"/>
      <c r="Q25" s="390"/>
      <c r="R25" s="390"/>
      <c r="S25" s="390"/>
      <c r="T25" s="390"/>
      <c r="U25" s="391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hidden="1" customHeight="1" x14ac:dyDescent="0.25">
      <c r="A26" s="383" t="s">
        <v>74</v>
      </c>
      <c r="B26" s="384"/>
      <c r="C26" s="384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  <c r="V26" s="384"/>
      <c r="W26" s="384"/>
      <c r="X26" s="384"/>
      <c r="Y26" s="384"/>
      <c r="Z26" s="363"/>
      <c r="AA26" s="363"/>
    </row>
    <row r="27" spans="1:54" ht="27" hidden="1" customHeight="1" x14ac:dyDescent="0.25">
      <c r="A27" s="54" t="s">
        <v>75</v>
      </c>
      <c r="B27" s="54" t="s">
        <v>76</v>
      </c>
      <c r="C27" s="31">
        <v>4301051551</v>
      </c>
      <c r="D27" s="374">
        <v>4607091383881</v>
      </c>
      <c r="E27" s="375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5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77</v>
      </c>
      <c r="B28" s="54" t="s">
        <v>78</v>
      </c>
      <c r="C28" s="31">
        <v>4301051552</v>
      </c>
      <c r="D28" s="374">
        <v>4607091388237</v>
      </c>
      <c r="E28" s="375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5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79</v>
      </c>
      <c r="B29" s="54" t="s">
        <v>80</v>
      </c>
      <c r="C29" s="31">
        <v>4301051692</v>
      </c>
      <c r="D29" s="374">
        <v>4607091383935</v>
      </c>
      <c r="E29" s="375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5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79</v>
      </c>
      <c r="B30" s="54" t="s">
        <v>81</v>
      </c>
      <c r="C30" s="31">
        <v>4301051180</v>
      </c>
      <c r="D30" s="374">
        <v>4607091383935</v>
      </c>
      <c r="E30" s="375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5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82</v>
      </c>
      <c r="B31" s="54" t="s">
        <v>83</v>
      </c>
      <c r="C31" s="31">
        <v>4301051426</v>
      </c>
      <c r="D31" s="374">
        <v>4680115881853</v>
      </c>
      <c r="E31" s="375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5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84</v>
      </c>
      <c r="B32" s="54" t="s">
        <v>85</v>
      </c>
      <c r="C32" s="31">
        <v>4301051593</v>
      </c>
      <c r="D32" s="374">
        <v>4607091383911</v>
      </c>
      <c r="E32" s="375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5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86</v>
      </c>
      <c r="B33" s="54" t="s">
        <v>87</v>
      </c>
      <c r="C33" s="31">
        <v>4301051592</v>
      </c>
      <c r="D33" s="374">
        <v>4607091388244</v>
      </c>
      <c r="E33" s="375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5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95"/>
      <c r="B34" s="384"/>
      <c r="C34" s="384"/>
      <c r="D34" s="384"/>
      <c r="E34" s="384"/>
      <c r="F34" s="384"/>
      <c r="G34" s="384"/>
      <c r="H34" s="384"/>
      <c r="I34" s="384"/>
      <c r="J34" s="384"/>
      <c r="K34" s="384"/>
      <c r="L34" s="384"/>
      <c r="M34" s="384"/>
      <c r="N34" s="396"/>
      <c r="O34" s="389" t="s">
        <v>72</v>
      </c>
      <c r="P34" s="390"/>
      <c r="Q34" s="390"/>
      <c r="R34" s="390"/>
      <c r="S34" s="390"/>
      <c r="T34" s="390"/>
      <c r="U34" s="391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hidden="1" x14ac:dyDescent="0.2">
      <c r="A35" s="384"/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96"/>
      <c r="O35" s="389" t="s">
        <v>72</v>
      </c>
      <c r="P35" s="390"/>
      <c r="Q35" s="390"/>
      <c r="R35" s="390"/>
      <c r="S35" s="390"/>
      <c r="T35" s="390"/>
      <c r="U35" s="391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hidden="1" customHeight="1" x14ac:dyDescent="0.25">
      <c r="A36" s="383" t="s">
        <v>88</v>
      </c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4"/>
      <c r="P36" s="384"/>
      <c r="Q36" s="384"/>
      <c r="R36" s="384"/>
      <c r="S36" s="384"/>
      <c r="T36" s="384"/>
      <c r="U36" s="384"/>
      <c r="V36" s="384"/>
      <c r="W36" s="384"/>
      <c r="X36" s="384"/>
      <c r="Y36" s="384"/>
      <c r="Z36" s="363"/>
      <c r="AA36" s="363"/>
    </row>
    <row r="37" spans="1:54" ht="27" hidden="1" customHeight="1" x14ac:dyDescent="0.25">
      <c r="A37" s="54" t="s">
        <v>89</v>
      </c>
      <c r="B37" s="54" t="s">
        <v>90</v>
      </c>
      <c r="C37" s="31">
        <v>4301032013</v>
      </c>
      <c r="D37" s="374">
        <v>4607091388503</v>
      </c>
      <c r="E37" s="375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5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hidden="1" x14ac:dyDescent="0.2">
      <c r="A38" s="395"/>
      <c r="B38" s="384"/>
      <c r="C38" s="384"/>
      <c r="D38" s="384"/>
      <c r="E38" s="384"/>
      <c r="F38" s="384"/>
      <c r="G38" s="384"/>
      <c r="H38" s="384"/>
      <c r="I38" s="384"/>
      <c r="J38" s="384"/>
      <c r="K38" s="384"/>
      <c r="L38" s="384"/>
      <c r="M38" s="384"/>
      <c r="N38" s="396"/>
      <c r="O38" s="389" t="s">
        <v>72</v>
      </c>
      <c r="P38" s="390"/>
      <c r="Q38" s="390"/>
      <c r="R38" s="390"/>
      <c r="S38" s="390"/>
      <c r="T38" s="390"/>
      <c r="U38" s="391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hidden="1" x14ac:dyDescent="0.2">
      <c r="A39" s="384"/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96"/>
      <c r="O39" s="389" t="s">
        <v>72</v>
      </c>
      <c r="P39" s="390"/>
      <c r="Q39" s="390"/>
      <c r="R39" s="390"/>
      <c r="S39" s="390"/>
      <c r="T39" s="390"/>
      <c r="U39" s="391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hidden="1" customHeight="1" x14ac:dyDescent="0.25">
      <c r="A40" s="383" t="s">
        <v>93</v>
      </c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  <c r="X40" s="384"/>
      <c r="Y40" s="384"/>
      <c r="Z40" s="363"/>
      <c r="AA40" s="363"/>
    </row>
    <row r="41" spans="1:54" ht="80.25" hidden="1" customHeight="1" x14ac:dyDescent="0.25">
      <c r="A41" s="54" t="s">
        <v>94</v>
      </c>
      <c r="B41" s="54" t="s">
        <v>95</v>
      </c>
      <c r="C41" s="31">
        <v>4301160001</v>
      </c>
      <c r="D41" s="374">
        <v>4607091388282</v>
      </c>
      <c r="E41" s="375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5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hidden="1" x14ac:dyDescent="0.2">
      <c r="A42" s="395"/>
      <c r="B42" s="384"/>
      <c r="C42" s="384"/>
      <c r="D42" s="384"/>
      <c r="E42" s="384"/>
      <c r="F42" s="384"/>
      <c r="G42" s="384"/>
      <c r="H42" s="384"/>
      <c r="I42" s="384"/>
      <c r="J42" s="384"/>
      <c r="K42" s="384"/>
      <c r="L42" s="384"/>
      <c r="M42" s="384"/>
      <c r="N42" s="396"/>
      <c r="O42" s="389" t="s">
        <v>72</v>
      </c>
      <c r="P42" s="390"/>
      <c r="Q42" s="390"/>
      <c r="R42" s="390"/>
      <c r="S42" s="390"/>
      <c r="T42" s="390"/>
      <c r="U42" s="391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hidden="1" x14ac:dyDescent="0.2">
      <c r="A43" s="384"/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396"/>
      <c r="O43" s="389" t="s">
        <v>72</v>
      </c>
      <c r="P43" s="390"/>
      <c r="Q43" s="390"/>
      <c r="R43" s="390"/>
      <c r="S43" s="390"/>
      <c r="T43" s="390"/>
      <c r="U43" s="391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hidden="1" customHeight="1" x14ac:dyDescent="0.25">
      <c r="A44" s="383" t="s">
        <v>97</v>
      </c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4"/>
      <c r="P44" s="384"/>
      <c r="Q44" s="384"/>
      <c r="R44" s="384"/>
      <c r="S44" s="384"/>
      <c r="T44" s="384"/>
      <c r="U44" s="384"/>
      <c r="V44" s="384"/>
      <c r="W44" s="384"/>
      <c r="X44" s="384"/>
      <c r="Y44" s="384"/>
      <c r="Z44" s="363"/>
      <c r="AA44" s="363"/>
    </row>
    <row r="45" spans="1:54" ht="27" hidden="1" customHeight="1" x14ac:dyDescent="0.25">
      <c r="A45" s="54" t="s">
        <v>98</v>
      </c>
      <c r="B45" s="54" t="s">
        <v>99</v>
      </c>
      <c r="C45" s="31">
        <v>4301170002</v>
      </c>
      <c r="D45" s="374">
        <v>4607091389111</v>
      </c>
      <c r="E45" s="375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5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hidden="1" x14ac:dyDescent="0.2">
      <c r="A46" s="395"/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96"/>
      <c r="O46" s="389" t="s">
        <v>72</v>
      </c>
      <c r="P46" s="390"/>
      <c r="Q46" s="390"/>
      <c r="R46" s="390"/>
      <c r="S46" s="390"/>
      <c r="T46" s="390"/>
      <c r="U46" s="391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hidden="1" x14ac:dyDescent="0.2">
      <c r="A47" s="384"/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96"/>
      <c r="O47" s="389" t="s">
        <v>72</v>
      </c>
      <c r="P47" s="390"/>
      <c r="Q47" s="390"/>
      <c r="R47" s="390"/>
      <c r="S47" s="390"/>
      <c r="T47" s="390"/>
      <c r="U47" s="391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hidden="1" customHeight="1" x14ac:dyDescent="0.2">
      <c r="A48" s="380" t="s">
        <v>100</v>
      </c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381"/>
      <c r="Z48" s="48"/>
      <c r="AA48" s="48"/>
    </row>
    <row r="49" spans="1:54" ht="16.5" hidden="1" customHeight="1" x14ac:dyDescent="0.25">
      <c r="A49" s="438" t="s">
        <v>101</v>
      </c>
      <c r="B49" s="384"/>
      <c r="C49" s="384"/>
      <c r="D49" s="384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  <c r="X49" s="384"/>
      <c r="Y49" s="384"/>
      <c r="Z49" s="364"/>
      <c r="AA49" s="364"/>
    </row>
    <row r="50" spans="1:54" ht="14.25" hidden="1" customHeight="1" x14ac:dyDescent="0.25">
      <c r="A50" s="383" t="s">
        <v>102</v>
      </c>
      <c r="B50" s="384"/>
      <c r="C50" s="384"/>
      <c r="D50" s="384"/>
      <c r="E50" s="384"/>
      <c r="F50" s="384"/>
      <c r="G50" s="384"/>
      <c r="H50" s="384"/>
      <c r="I50" s="384"/>
      <c r="J50" s="384"/>
      <c r="K50" s="384"/>
      <c r="L50" s="384"/>
      <c r="M50" s="384"/>
      <c r="N50" s="384"/>
      <c r="O50" s="384"/>
      <c r="P50" s="384"/>
      <c r="Q50" s="384"/>
      <c r="R50" s="384"/>
      <c r="S50" s="384"/>
      <c r="T50" s="384"/>
      <c r="U50" s="384"/>
      <c r="V50" s="384"/>
      <c r="W50" s="384"/>
      <c r="X50" s="384"/>
      <c r="Y50" s="384"/>
      <c r="Z50" s="363"/>
      <c r="AA50" s="363"/>
    </row>
    <row r="51" spans="1:54" ht="27" hidden="1" customHeight="1" x14ac:dyDescent="0.25">
      <c r="A51" s="54" t="s">
        <v>103</v>
      </c>
      <c r="B51" s="54" t="s">
        <v>104</v>
      </c>
      <c r="C51" s="31">
        <v>4301020234</v>
      </c>
      <c r="D51" s="374">
        <v>4680115881440</v>
      </c>
      <c r="E51" s="375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5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74">
        <v>4680115881433</v>
      </c>
      <c r="E52" s="375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5"/>
      <c r="T52" s="34"/>
      <c r="U52" s="34"/>
      <c r="V52" s="35" t="s">
        <v>67</v>
      </c>
      <c r="W52" s="370">
        <v>90</v>
      </c>
      <c r="X52" s="371">
        <f>IFERROR(IF(W52="",0,CEILING((W52/$H52),1)*$H52),"")</f>
        <v>91.800000000000011</v>
      </c>
      <c r="Y52" s="36">
        <f>IFERROR(IF(X52=0,"",ROUNDUP(X52/H52,0)*0.00753),"")</f>
        <v>0.25602000000000003</v>
      </c>
      <c r="Z52" s="56"/>
      <c r="AA52" s="57"/>
      <c r="AE52" s="58"/>
      <c r="BB52" s="78" t="s">
        <v>1</v>
      </c>
    </row>
    <row r="53" spans="1:54" x14ac:dyDescent="0.2">
      <c r="A53" s="395"/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396"/>
      <c r="O53" s="389" t="s">
        <v>72</v>
      </c>
      <c r="P53" s="390"/>
      <c r="Q53" s="390"/>
      <c r="R53" s="390"/>
      <c r="S53" s="390"/>
      <c r="T53" s="390"/>
      <c r="U53" s="391"/>
      <c r="V53" s="37" t="s">
        <v>73</v>
      </c>
      <c r="W53" s="372">
        <f>IFERROR(W51/H51,"0")+IFERROR(W52/H52,"0")</f>
        <v>33.333333333333329</v>
      </c>
      <c r="X53" s="372">
        <f>IFERROR(X51/H51,"0")+IFERROR(X52/H52,"0")</f>
        <v>34</v>
      </c>
      <c r="Y53" s="372">
        <f>IFERROR(IF(Y51="",0,Y51),"0")+IFERROR(IF(Y52="",0,Y52),"0")</f>
        <v>0.25602000000000003</v>
      </c>
      <c r="Z53" s="373"/>
      <c r="AA53" s="373"/>
    </row>
    <row r="54" spans="1:54" x14ac:dyDescent="0.2">
      <c r="A54" s="384"/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396"/>
      <c r="O54" s="389" t="s">
        <v>72</v>
      </c>
      <c r="P54" s="390"/>
      <c r="Q54" s="390"/>
      <c r="R54" s="390"/>
      <c r="S54" s="390"/>
      <c r="T54" s="390"/>
      <c r="U54" s="391"/>
      <c r="V54" s="37" t="s">
        <v>67</v>
      </c>
      <c r="W54" s="372">
        <f>IFERROR(SUM(W51:W52),"0")</f>
        <v>90</v>
      </c>
      <c r="X54" s="372">
        <f>IFERROR(SUM(X51:X52),"0")</f>
        <v>91.800000000000011</v>
      </c>
      <c r="Y54" s="37"/>
      <c r="Z54" s="373"/>
      <c r="AA54" s="373"/>
    </row>
    <row r="55" spans="1:54" ht="16.5" hidden="1" customHeight="1" x14ac:dyDescent="0.25">
      <c r="A55" s="438" t="s">
        <v>109</v>
      </c>
      <c r="B55" s="384"/>
      <c r="C55" s="384"/>
      <c r="D55" s="384"/>
      <c r="E55" s="384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384"/>
      <c r="Z55" s="364"/>
      <c r="AA55" s="364"/>
    </row>
    <row r="56" spans="1:54" ht="14.25" hidden="1" customHeight="1" x14ac:dyDescent="0.25">
      <c r="A56" s="383" t="s">
        <v>110</v>
      </c>
      <c r="B56" s="384"/>
      <c r="C56" s="384"/>
      <c r="D56" s="384"/>
      <c r="E56" s="384"/>
      <c r="F56" s="384"/>
      <c r="G56" s="384"/>
      <c r="H56" s="384"/>
      <c r="I56" s="384"/>
      <c r="J56" s="384"/>
      <c r="K56" s="384"/>
      <c r="L56" s="384"/>
      <c r="M56" s="384"/>
      <c r="N56" s="384"/>
      <c r="O56" s="384"/>
      <c r="P56" s="384"/>
      <c r="Q56" s="384"/>
      <c r="R56" s="384"/>
      <c r="S56" s="384"/>
      <c r="T56" s="384"/>
      <c r="U56" s="384"/>
      <c r="V56" s="384"/>
      <c r="W56" s="384"/>
      <c r="X56" s="384"/>
      <c r="Y56" s="384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4">
        <v>4680115881426</v>
      </c>
      <c r="E57" s="375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5"/>
      <c r="T57" s="34"/>
      <c r="U57" s="34"/>
      <c r="V57" s="35" t="s">
        <v>67</v>
      </c>
      <c r="W57" s="370">
        <v>200</v>
      </c>
      <c r="X57" s="371">
        <f>IFERROR(IF(W57="",0,CEILING((W57/$H57),1)*$H57),"")</f>
        <v>205.20000000000002</v>
      </c>
      <c r="Y57" s="36">
        <f>IFERROR(IF(X57=0,"",ROUNDUP(X57/H57,0)*0.02175),"")</f>
        <v>0.41324999999999995</v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111</v>
      </c>
      <c r="B58" s="54" t="s">
        <v>113</v>
      </c>
      <c r="C58" s="31">
        <v>4301011481</v>
      </c>
      <c r="D58" s="374">
        <v>4680115881426</v>
      </c>
      <c r="E58" s="375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5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115</v>
      </c>
      <c r="B59" s="54" t="s">
        <v>116</v>
      </c>
      <c r="C59" s="31">
        <v>4301011437</v>
      </c>
      <c r="D59" s="374">
        <v>4680115881419</v>
      </c>
      <c r="E59" s="375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5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117</v>
      </c>
      <c r="B60" s="54" t="s">
        <v>118</v>
      </c>
      <c r="C60" s="31">
        <v>4301011458</v>
      </c>
      <c r="D60" s="374">
        <v>4680115881525</v>
      </c>
      <c r="E60" s="375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7"/>
      <c r="Q60" s="377"/>
      <c r="R60" s="377"/>
      <c r="S60" s="375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5"/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96"/>
      <c r="O61" s="389" t="s">
        <v>72</v>
      </c>
      <c r="P61" s="390"/>
      <c r="Q61" s="390"/>
      <c r="R61" s="390"/>
      <c r="S61" s="390"/>
      <c r="T61" s="390"/>
      <c r="U61" s="391"/>
      <c r="V61" s="37" t="s">
        <v>73</v>
      </c>
      <c r="W61" s="372">
        <f>IFERROR(W57/H57,"0")+IFERROR(W58/H58,"0")+IFERROR(W59/H59,"0")+IFERROR(W60/H60,"0")</f>
        <v>18.518518518518519</v>
      </c>
      <c r="X61" s="372">
        <f>IFERROR(X57/H57,"0")+IFERROR(X58/H58,"0")+IFERROR(X59/H59,"0")+IFERROR(X60/H60,"0")</f>
        <v>19</v>
      </c>
      <c r="Y61" s="372">
        <f>IFERROR(IF(Y57="",0,Y57),"0")+IFERROR(IF(Y58="",0,Y58),"0")+IFERROR(IF(Y59="",0,Y59),"0")+IFERROR(IF(Y60="",0,Y60),"0")</f>
        <v>0.41324999999999995</v>
      </c>
      <c r="Z61" s="373"/>
      <c r="AA61" s="373"/>
    </row>
    <row r="62" spans="1:54" x14ac:dyDescent="0.2">
      <c r="A62" s="384"/>
      <c r="B62" s="384"/>
      <c r="C62" s="384"/>
      <c r="D62" s="384"/>
      <c r="E62" s="384"/>
      <c r="F62" s="384"/>
      <c r="G62" s="384"/>
      <c r="H62" s="384"/>
      <c r="I62" s="384"/>
      <c r="J62" s="384"/>
      <c r="K62" s="384"/>
      <c r="L62" s="384"/>
      <c r="M62" s="384"/>
      <c r="N62" s="396"/>
      <c r="O62" s="389" t="s">
        <v>72</v>
      </c>
      <c r="P62" s="390"/>
      <c r="Q62" s="390"/>
      <c r="R62" s="390"/>
      <c r="S62" s="390"/>
      <c r="T62" s="390"/>
      <c r="U62" s="391"/>
      <c r="V62" s="37" t="s">
        <v>67</v>
      </c>
      <c r="W62" s="372">
        <f>IFERROR(SUM(W57:W60),"0")</f>
        <v>200</v>
      </c>
      <c r="X62" s="372">
        <f>IFERROR(SUM(X57:X60),"0")</f>
        <v>205.20000000000002</v>
      </c>
      <c r="Y62" s="37"/>
      <c r="Z62" s="373"/>
      <c r="AA62" s="373"/>
    </row>
    <row r="63" spans="1:54" ht="16.5" hidden="1" customHeight="1" x14ac:dyDescent="0.25">
      <c r="A63" s="438" t="s">
        <v>100</v>
      </c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384"/>
      <c r="Z63" s="364"/>
      <c r="AA63" s="364"/>
    </row>
    <row r="64" spans="1:54" ht="14.25" hidden="1" customHeight="1" x14ac:dyDescent="0.25">
      <c r="A64" s="383" t="s">
        <v>110</v>
      </c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4"/>
      <c r="Y64" s="384"/>
      <c r="Z64" s="363"/>
      <c r="AA64" s="363"/>
    </row>
    <row r="65" spans="1:54" ht="27" hidden="1" customHeight="1" x14ac:dyDescent="0.25">
      <c r="A65" s="54" t="s">
        <v>120</v>
      </c>
      <c r="B65" s="54" t="s">
        <v>121</v>
      </c>
      <c r="C65" s="31">
        <v>4301011623</v>
      </c>
      <c r="D65" s="374">
        <v>4607091382945</v>
      </c>
      <c r="E65" s="375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5"/>
      <c r="T65" s="34"/>
      <c r="U65" s="34"/>
      <c r="V65" s="35" t="s">
        <v>67</v>
      </c>
      <c r="W65" s="370">
        <v>0</v>
      </c>
      <c r="X65" s="371">
        <f t="shared" ref="X65:X85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122</v>
      </c>
      <c r="B66" s="54" t="s">
        <v>123</v>
      </c>
      <c r="C66" s="31">
        <v>4301011380</v>
      </c>
      <c r="D66" s="374">
        <v>4607091385670</v>
      </c>
      <c r="E66" s="375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5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4">
        <v>4607091385670</v>
      </c>
      <c r="E67" s="375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7"/>
      <c r="Q67" s="377"/>
      <c r="R67" s="377"/>
      <c r="S67" s="375"/>
      <c r="T67" s="34"/>
      <c r="U67" s="34"/>
      <c r="V67" s="35" t="s">
        <v>67</v>
      </c>
      <c r="W67" s="370">
        <v>100</v>
      </c>
      <c r="X67" s="371">
        <f t="shared" si="2"/>
        <v>100.8</v>
      </c>
      <c r="Y67" s="36">
        <f t="shared" si="3"/>
        <v>0.19574999999999998</v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126</v>
      </c>
      <c r="B68" s="54" t="s">
        <v>127</v>
      </c>
      <c r="C68" s="31">
        <v>4301011625</v>
      </c>
      <c r="D68" s="374">
        <v>4680115883956</v>
      </c>
      <c r="E68" s="375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5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4">
        <v>4680115881327</v>
      </c>
      <c r="E69" s="375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5"/>
      <c r="T69" s="34"/>
      <c r="U69" s="34"/>
      <c r="V69" s="35" t="s">
        <v>67</v>
      </c>
      <c r="W69" s="370">
        <v>200</v>
      </c>
      <c r="X69" s="371">
        <f t="shared" si="2"/>
        <v>205.20000000000002</v>
      </c>
      <c r="Y69" s="36">
        <f t="shared" si="3"/>
        <v>0.41324999999999995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131</v>
      </c>
      <c r="B70" s="54" t="s">
        <v>132</v>
      </c>
      <c r="C70" s="31">
        <v>4301011703</v>
      </c>
      <c r="D70" s="374">
        <v>4680115882133</v>
      </c>
      <c r="E70" s="375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5"/>
      <c r="T70" s="34"/>
      <c r="U70" s="34"/>
      <c r="V70" s="35" t="s">
        <v>67</v>
      </c>
      <c r="W70" s="370">
        <v>40</v>
      </c>
      <c r="X70" s="371">
        <f t="shared" si="2"/>
        <v>44.8</v>
      </c>
      <c r="Y70" s="36">
        <f t="shared" si="3"/>
        <v>8.6999999999999994E-2</v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131</v>
      </c>
      <c r="B71" s="54" t="s">
        <v>133</v>
      </c>
      <c r="C71" s="31">
        <v>4301011514</v>
      </c>
      <c r="D71" s="374">
        <v>4680115882133</v>
      </c>
      <c r="E71" s="375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5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134</v>
      </c>
      <c r="B72" s="54" t="s">
        <v>135</v>
      </c>
      <c r="C72" s="31">
        <v>4301011192</v>
      </c>
      <c r="D72" s="374">
        <v>4607091382952</v>
      </c>
      <c r="E72" s="375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5"/>
      <c r="T72" s="34"/>
      <c r="U72" s="34"/>
      <c r="V72" s="35" t="s">
        <v>67</v>
      </c>
      <c r="W72" s="370">
        <v>30</v>
      </c>
      <c r="X72" s="371">
        <f t="shared" si="2"/>
        <v>30</v>
      </c>
      <c r="Y72" s="36">
        <f>IFERROR(IF(X72=0,"",ROUNDUP(X72/H72,0)*0.00753),"")</f>
        <v>7.5300000000000006E-2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4">
        <v>4607091385687</v>
      </c>
      <c r="E73" s="375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5"/>
      <c r="T73" s="34"/>
      <c r="U73" s="34"/>
      <c r="V73" s="35" t="s">
        <v>67</v>
      </c>
      <c r="W73" s="370">
        <v>120</v>
      </c>
      <c r="X73" s="371">
        <f t="shared" si="2"/>
        <v>120</v>
      </c>
      <c r="Y73" s="36">
        <f t="shared" ref="Y73:Y79" si="4">IFERROR(IF(X73=0,"",ROUNDUP(X73/H73,0)*0.00937),"")</f>
        <v>0.28110000000000002</v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138</v>
      </c>
      <c r="B74" s="54" t="s">
        <v>139</v>
      </c>
      <c r="C74" s="31">
        <v>4301011565</v>
      </c>
      <c r="D74" s="374">
        <v>4680115882539</v>
      </c>
      <c r="E74" s="375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7"/>
      <c r="Q74" s="377"/>
      <c r="R74" s="377"/>
      <c r="S74" s="375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140</v>
      </c>
      <c r="B75" s="54" t="s">
        <v>141</v>
      </c>
      <c r="C75" s="31">
        <v>4301011705</v>
      </c>
      <c r="D75" s="374">
        <v>4607091384604</v>
      </c>
      <c r="E75" s="375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5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142</v>
      </c>
      <c r="B76" s="54" t="s">
        <v>143</v>
      </c>
      <c r="C76" s="31">
        <v>4301011386</v>
      </c>
      <c r="D76" s="374">
        <v>4680115880283</v>
      </c>
      <c r="E76" s="375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5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144</v>
      </c>
      <c r="B77" s="54" t="s">
        <v>145</v>
      </c>
      <c r="C77" s="31">
        <v>4301011624</v>
      </c>
      <c r="D77" s="374">
        <v>4680115883949</v>
      </c>
      <c r="E77" s="375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5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146</v>
      </c>
      <c r="B78" s="54" t="s">
        <v>147</v>
      </c>
      <c r="C78" s="31">
        <v>4301011476</v>
      </c>
      <c r="D78" s="374">
        <v>4680115881518</v>
      </c>
      <c r="E78" s="375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8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7"/>
      <c r="Q78" s="377"/>
      <c r="R78" s="377"/>
      <c r="S78" s="375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4">
        <v>4680115881303</v>
      </c>
      <c r="E79" s="375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4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7"/>
      <c r="Q79" s="377"/>
      <c r="R79" s="377"/>
      <c r="S79" s="375"/>
      <c r="T79" s="34"/>
      <c r="U79" s="34"/>
      <c r="V79" s="35" t="s">
        <v>67</v>
      </c>
      <c r="W79" s="370">
        <v>450</v>
      </c>
      <c r="X79" s="371">
        <f t="shared" si="2"/>
        <v>450</v>
      </c>
      <c r="Y79" s="36">
        <f t="shared" si="4"/>
        <v>0.93699999999999994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4">
        <v>4680115882577</v>
      </c>
      <c r="E80" s="375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7"/>
      <c r="Q80" s="377"/>
      <c r="R80" s="377"/>
      <c r="S80" s="375"/>
      <c r="T80" s="34"/>
      <c r="U80" s="34"/>
      <c r="V80" s="35" t="s">
        <v>67</v>
      </c>
      <c r="W80" s="370">
        <v>40</v>
      </c>
      <c r="X80" s="371">
        <f t="shared" si="2"/>
        <v>41.6</v>
      </c>
      <c r="Y80" s="36">
        <f>IFERROR(IF(X80=0,"",ROUNDUP(X80/H80,0)*0.00753),"")</f>
        <v>9.7890000000000005E-2</v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150</v>
      </c>
      <c r="B81" s="54" t="s">
        <v>152</v>
      </c>
      <c r="C81" s="31">
        <v>4301011564</v>
      </c>
      <c r="D81" s="374">
        <v>4680115882577</v>
      </c>
      <c r="E81" s="375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5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7"/>
      <c r="Q81" s="377"/>
      <c r="R81" s="377"/>
      <c r="S81" s="375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153</v>
      </c>
      <c r="B82" s="54" t="s">
        <v>154</v>
      </c>
      <c r="C82" s="31">
        <v>4301011432</v>
      </c>
      <c r="D82" s="374">
        <v>4680115882720</v>
      </c>
      <c r="E82" s="375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7"/>
      <c r="Q82" s="377"/>
      <c r="R82" s="377"/>
      <c r="S82" s="375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155</v>
      </c>
      <c r="B83" s="54" t="s">
        <v>156</v>
      </c>
      <c r="C83" s="31">
        <v>4301011417</v>
      </c>
      <c r="D83" s="374">
        <v>4680115880269</v>
      </c>
      <c r="E83" s="375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7"/>
      <c r="Q83" s="377"/>
      <c r="R83" s="377"/>
      <c r="S83" s="375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74">
        <v>4680115880429</v>
      </c>
      <c r="E84" s="375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7"/>
      <c r="Q84" s="377"/>
      <c r="R84" s="377"/>
      <c r="S84" s="375"/>
      <c r="T84" s="34"/>
      <c r="U84" s="34"/>
      <c r="V84" s="35" t="s">
        <v>67</v>
      </c>
      <c r="W84" s="370">
        <v>225</v>
      </c>
      <c r="X84" s="371">
        <f t="shared" si="2"/>
        <v>225</v>
      </c>
      <c r="Y84" s="36">
        <f>IFERROR(IF(X84=0,"",ROUNDUP(X84/H84,0)*0.00937),"")</f>
        <v>0.46849999999999997</v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159</v>
      </c>
      <c r="B85" s="54" t="s">
        <v>160</v>
      </c>
      <c r="C85" s="31">
        <v>4301011462</v>
      </c>
      <c r="D85" s="374">
        <v>4680115881457</v>
      </c>
      <c r="E85" s="375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7"/>
      <c r="Q85" s="377"/>
      <c r="R85" s="377"/>
      <c r="S85" s="375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5"/>
      <c r="B86" s="384"/>
      <c r="C86" s="384"/>
      <c r="D86" s="384"/>
      <c r="E86" s="384"/>
      <c r="F86" s="384"/>
      <c r="G86" s="384"/>
      <c r="H86" s="384"/>
      <c r="I86" s="384"/>
      <c r="J86" s="384"/>
      <c r="K86" s="384"/>
      <c r="L86" s="384"/>
      <c r="M86" s="384"/>
      <c r="N86" s="396"/>
      <c r="O86" s="389" t="s">
        <v>72</v>
      </c>
      <c r="P86" s="390"/>
      <c r="Q86" s="390"/>
      <c r="R86" s="390"/>
      <c r="S86" s="390"/>
      <c r="T86" s="390"/>
      <c r="U86" s="391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233.51851851851853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235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2.55579</v>
      </c>
      <c r="Z86" s="373"/>
      <c r="AA86" s="373"/>
    </row>
    <row r="87" spans="1:54" x14ac:dyDescent="0.2">
      <c r="A87" s="384"/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4"/>
      <c r="M87" s="384"/>
      <c r="N87" s="396"/>
      <c r="O87" s="389" t="s">
        <v>72</v>
      </c>
      <c r="P87" s="390"/>
      <c r="Q87" s="390"/>
      <c r="R87" s="390"/>
      <c r="S87" s="390"/>
      <c r="T87" s="390"/>
      <c r="U87" s="391"/>
      <c r="V87" s="37" t="s">
        <v>67</v>
      </c>
      <c r="W87" s="372">
        <f>IFERROR(SUM(W65:W85),"0")</f>
        <v>1205</v>
      </c>
      <c r="X87" s="372">
        <f>IFERROR(SUM(X65:X85),"0")</f>
        <v>1217.4000000000001</v>
      </c>
      <c r="Y87" s="37"/>
      <c r="Z87" s="373"/>
      <c r="AA87" s="373"/>
    </row>
    <row r="88" spans="1:54" ht="14.25" hidden="1" customHeight="1" x14ac:dyDescent="0.25">
      <c r="A88" s="383" t="s">
        <v>102</v>
      </c>
      <c r="B88" s="384"/>
      <c r="C88" s="384"/>
      <c r="D88" s="384"/>
      <c r="E88" s="384"/>
      <c r="F88" s="384"/>
      <c r="G88" s="384"/>
      <c r="H88" s="384"/>
      <c r="I88" s="384"/>
      <c r="J88" s="384"/>
      <c r="K88" s="384"/>
      <c r="L88" s="384"/>
      <c r="M88" s="384"/>
      <c r="N88" s="384"/>
      <c r="O88" s="384"/>
      <c r="P88" s="384"/>
      <c r="Q88" s="384"/>
      <c r="R88" s="384"/>
      <c r="S88" s="384"/>
      <c r="T88" s="384"/>
      <c r="U88" s="384"/>
      <c r="V88" s="384"/>
      <c r="W88" s="384"/>
      <c r="X88" s="384"/>
      <c r="Y88" s="384"/>
      <c r="Z88" s="363"/>
      <c r="AA88" s="363"/>
    </row>
    <row r="89" spans="1:54" ht="16.5" hidden="1" customHeight="1" x14ac:dyDescent="0.25">
      <c r="A89" s="54" t="s">
        <v>161</v>
      </c>
      <c r="B89" s="54" t="s">
        <v>162</v>
      </c>
      <c r="C89" s="31">
        <v>4301020235</v>
      </c>
      <c r="D89" s="374">
        <v>4680115881488</v>
      </c>
      <c r="E89" s="375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7"/>
      <c r="Q89" s="377"/>
      <c r="R89" s="377"/>
      <c r="S89" s="375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163</v>
      </c>
      <c r="B90" s="54" t="s">
        <v>164</v>
      </c>
      <c r="C90" s="31">
        <v>4301020228</v>
      </c>
      <c r="D90" s="374">
        <v>4680115882751</v>
      </c>
      <c r="E90" s="375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7"/>
      <c r="Q90" s="377"/>
      <c r="R90" s="377"/>
      <c r="S90" s="375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165</v>
      </c>
      <c r="B91" s="54" t="s">
        <v>166</v>
      </c>
      <c r="C91" s="31">
        <v>4301020258</v>
      </c>
      <c r="D91" s="374">
        <v>4680115882775</v>
      </c>
      <c r="E91" s="375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7"/>
      <c r="Q91" s="377"/>
      <c r="R91" s="377"/>
      <c r="S91" s="375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167</v>
      </c>
      <c r="B92" s="54" t="s">
        <v>168</v>
      </c>
      <c r="C92" s="31">
        <v>4301020217</v>
      </c>
      <c r="D92" s="374">
        <v>4680115880658</v>
      </c>
      <c r="E92" s="375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7"/>
      <c r="Q92" s="377"/>
      <c r="R92" s="377"/>
      <c r="S92" s="375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95"/>
      <c r="B93" s="384"/>
      <c r="C93" s="384"/>
      <c r="D93" s="384"/>
      <c r="E93" s="384"/>
      <c r="F93" s="384"/>
      <c r="G93" s="384"/>
      <c r="H93" s="384"/>
      <c r="I93" s="384"/>
      <c r="J93" s="384"/>
      <c r="K93" s="384"/>
      <c r="L93" s="384"/>
      <c r="M93" s="384"/>
      <c r="N93" s="396"/>
      <c r="O93" s="389" t="s">
        <v>72</v>
      </c>
      <c r="P93" s="390"/>
      <c r="Q93" s="390"/>
      <c r="R93" s="390"/>
      <c r="S93" s="390"/>
      <c r="T93" s="390"/>
      <c r="U93" s="391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hidden="1" x14ac:dyDescent="0.2">
      <c r="A94" s="384"/>
      <c r="B94" s="384"/>
      <c r="C94" s="384"/>
      <c r="D94" s="384"/>
      <c r="E94" s="384"/>
      <c r="F94" s="384"/>
      <c r="G94" s="384"/>
      <c r="H94" s="384"/>
      <c r="I94" s="384"/>
      <c r="J94" s="384"/>
      <c r="K94" s="384"/>
      <c r="L94" s="384"/>
      <c r="M94" s="384"/>
      <c r="N94" s="396"/>
      <c r="O94" s="389" t="s">
        <v>72</v>
      </c>
      <c r="P94" s="390"/>
      <c r="Q94" s="390"/>
      <c r="R94" s="390"/>
      <c r="S94" s="390"/>
      <c r="T94" s="390"/>
      <c r="U94" s="391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hidden="1" customHeight="1" x14ac:dyDescent="0.25">
      <c r="A95" s="383" t="s">
        <v>61</v>
      </c>
      <c r="B95" s="384"/>
      <c r="C95" s="384"/>
      <c r="D95" s="384"/>
      <c r="E95" s="384"/>
      <c r="F95" s="384"/>
      <c r="G95" s="384"/>
      <c r="H95" s="384"/>
      <c r="I95" s="384"/>
      <c r="J95" s="384"/>
      <c r="K95" s="384"/>
      <c r="L95" s="384"/>
      <c r="M95" s="384"/>
      <c r="N95" s="384"/>
      <c r="O95" s="384"/>
      <c r="P95" s="384"/>
      <c r="Q95" s="384"/>
      <c r="R95" s="384"/>
      <c r="S95" s="384"/>
      <c r="T95" s="384"/>
      <c r="U95" s="384"/>
      <c r="V95" s="384"/>
      <c r="W95" s="384"/>
      <c r="X95" s="384"/>
      <c r="Y95" s="384"/>
      <c r="Z95" s="363"/>
      <c r="AA95" s="363"/>
    </row>
    <row r="96" spans="1:54" ht="16.5" hidden="1" customHeight="1" x14ac:dyDescent="0.25">
      <c r="A96" s="54" t="s">
        <v>169</v>
      </c>
      <c r="B96" s="54" t="s">
        <v>170</v>
      </c>
      <c r="C96" s="31">
        <v>4301030895</v>
      </c>
      <c r="D96" s="374">
        <v>4607091387667</v>
      </c>
      <c r="E96" s="375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7"/>
      <c r="Q96" s="377"/>
      <c r="R96" s="377"/>
      <c r="S96" s="375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171</v>
      </c>
      <c r="B97" s="54" t="s">
        <v>172</v>
      </c>
      <c r="C97" s="31">
        <v>4301030961</v>
      </c>
      <c r="D97" s="374">
        <v>4607091387636</v>
      </c>
      <c r="E97" s="375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4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7"/>
      <c r="Q97" s="377"/>
      <c r="R97" s="377"/>
      <c r="S97" s="375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173</v>
      </c>
      <c r="B98" s="54" t="s">
        <v>174</v>
      </c>
      <c r="C98" s="31">
        <v>4301030963</v>
      </c>
      <c r="D98" s="374">
        <v>4607091382426</v>
      </c>
      <c r="E98" s="375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7"/>
      <c r="Q98" s="377"/>
      <c r="R98" s="377"/>
      <c r="S98" s="375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175</v>
      </c>
      <c r="B99" s="54" t="s">
        <v>176</v>
      </c>
      <c r="C99" s="31">
        <v>4301030962</v>
      </c>
      <c r="D99" s="374">
        <v>4607091386547</v>
      </c>
      <c r="E99" s="375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5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7"/>
      <c r="Q99" s="377"/>
      <c r="R99" s="377"/>
      <c r="S99" s="375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177</v>
      </c>
      <c r="B100" s="54" t="s">
        <v>178</v>
      </c>
      <c r="C100" s="31">
        <v>4301030964</v>
      </c>
      <c r="D100" s="374">
        <v>4607091382464</v>
      </c>
      <c r="E100" s="375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5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179</v>
      </c>
      <c r="B101" s="54" t="s">
        <v>180</v>
      </c>
      <c r="C101" s="31">
        <v>4301031235</v>
      </c>
      <c r="D101" s="374">
        <v>4680115883444</v>
      </c>
      <c r="E101" s="375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5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179</v>
      </c>
      <c r="B102" s="54" t="s">
        <v>181</v>
      </c>
      <c r="C102" s="31">
        <v>4301031234</v>
      </c>
      <c r="D102" s="374">
        <v>4680115883444</v>
      </c>
      <c r="E102" s="375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5"/>
      <c r="T102" s="34"/>
      <c r="U102" s="34"/>
      <c r="V102" s="35" t="s">
        <v>67</v>
      </c>
      <c r="W102" s="370">
        <v>0</v>
      </c>
      <c r="X102" s="371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95"/>
      <c r="B103" s="384"/>
      <c r="C103" s="384"/>
      <c r="D103" s="384"/>
      <c r="E103" s="384"/>
      <c r="F103" s="384"/>
      <c r="G103" s="384"/>
      <c r="H103" s="384"/>
      <c r="I103" s="384"/>
      <c r="J103" s="384"/>
      <c r="K103" s="384"/>
      <c r="L103" s="384"/>
      <c r="M103" s="384"/>
      <c r="N103" s="396"/>
      <c r="O103" s="389" t="s">
        <v>72</v>
      </c>
      <c r="P103" s="390"/>
      <c r="Q103" s="390"/>
      <c r="R103" s="390"/>
      <c r="S103" s="390"/>
      <c r="T103" s="390"/>
      <c r="U103" s="391"/>
      <c r="V103" s="37" t="s">
        <v>73</v>
      </c>
      <c r="W103" s="372">
        <f>IFERROR(W96/H96,"0")+IFERROR(W97/H97,"0")+IFERROR(W98/H98,"0")+IFERROR(W99/H99,"0")+IFERROR(W100/H100,"0")+IFERROR(W101/H101,"0")+IFERROR(W102/H102,"0")</f>
        <v>0</v>
      </c>
      <c r="X103" s="372">
        <f>IFERROR(X96/H96,"0")+IFERROR(X97/H97,"0")+IFERROR(X98/H98,"0")+IFERROR(X99/H99,"0")+IFERROR(X100/H100,"0")+IFERROR(X101/H101,"0")+IFERROR(X102/H102,"0")</f>
        <v>0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3"/>
      <c r="AA103" s="373"/>
    </row>
    <row r="104" spans="1:54" hidden="1" x14ac:dyDescent="0.2">
      <c r="A104" s="384"/>
      <c r="B104" s="384"/>
      <c r="C104" s="384"/>
      <c r="D104" s="384"/>
      <c r="E104" s="384"/>
      <c r="F104" s="384"/>
      <c r="G104" s="384"/>
      <c r="H104" s="384"/>
      <c r="I104" s="384"/>
      <c r="J104" s="384"/>
      <c r="K104" s="384"/>
      <c r="L104" s="384"/>
      <c r="M104" s="384"/>
      <c r="N104" s="396"/>
      <c r="O104" s="389" t="s">
        <v>72</v>
      </c>
      <c r="P104" s="390"/>
      <c r="Q104" s="390"/>
      <c r="R104" s="390"/>
      <c r="S104" s="390"/>
      <c r="T104" s="390"/>
      <c r="U104" s="391"/>
      <c r="V104" s="37" t="s">
        <v>67</v>
      </c>
      <c r="W104" s="372">
        <f>IFERROR(SUM(W96:W102),"0")</f>
        <v>0</v>
      </c>
      <c r="X104" s="372">
        <f>IFERROR(SUM(X96:X102),"0")</f>
        <v>0</v>
      </c>
      <c r="Y104" s="37"/>
      <c r="Z104" s="373"/>
      <c r="AA104" s="373"/>
    </row>
    <row r="105" spans="1:54" ht="14.25" hidden="1" customHeight="1" x14ac:dyDescent="0.25">
      <c r="A105" s="383" t="s">
        <v>74</v>
      </c>
      <c r="B105" s="384"/>
      <c r="C105" s="384"/>
      <c r="D105" s="384"/>
      <c r="E105" s="384"/>
      <c r="F105" s="384"/>
      <c r="G105" s="384"/>
      <c r="H105" s="384"/>
      <c r="I105" s="384"/>
      <c r="J105" s="384"/>
      <c r="K105" s="384"/>
      <c r="L105" s="384"/>
      <c r="M105" s="384"/>
      <c r="N105" s="384"/>
      <c r="O105" s="384"/>
      <c r="P105" s="384"/>
      <c r="Q105" s="384"/>
      <c r="R105" s="384"/>
      <c r="S105" s="384"/>
      <c r="T105" s="384"/>
      <c r="U105" s="384"/>
      <c r="V105" s="384"/>
      <c r="W105" s="384"/>
      <c r="X105" s="384"/>
      <c r="Y105" s="384"/>
      <c r="Z105" s="363"/>
      <c r="AA105" s="363"/>
    </row>
    <row r="106" spans="1:54" ht="16.5" hidden="1" customHeight="1" x14ac:dyDescent="0.25">
      <c r="A106" s="54" t="s">
        <v>182</v>
      </c>
      <c r="B106" s="54" t="s">
        <v>183</v>
      </c>
      <c r="C106" s="31">
        <v>4301051693</v>
      </c>
      <c r="D106" s="374">
        <v>4680115884915</v>
      </c>
      <c r="E106" s="375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184</v>
      </c>
      <c r="P106" s="377"/>
      <c r="Q106" s="377"/>
      <c r="R106" s="377"/>
      <c r="S106" s="375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hidden="1" customHeight="1" x14ac:dyDescent="0.25">
      <c r="A107" s="54" t="s">
        <v>185</v>
      </c>
      <c r="B107" s="54" t="s">
        <v>186</v>
      </c>
      <c r="C107" s="31">
        <v>4301051395</v>
      </c>
      <c r="D107" s="374">
        <v>4680115884311</v>
      </c>
      <c r="E107" s="375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1" t="s">
        <v>187</v>
      </c>
      <c r="P107" s="377"/>
      <c r="Q107" s="377"/>
      <c r="R107" s="377"/>
      <c r="S107" s="375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4">
        <v>4607091386967</v>
      </c>
      <c r="E108" s="375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64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7"/>
      <c r="Q108" s="377"/>
      <c r="R108" s="377"/>
      <c r="S108" s="375"/>
      <c r="T108" s="34"/>
      <c r="U108" s="34"/>
      <c r="V108" s="35" t="s">
        <v>67</v>
      </c>
      <c r="W108" s="370">
        <v>100</v>
      </c>
      <c r="X108" s="371">
        <f t="shared" si="6"/>
        <v>100.80000000000001</v>
      </c>
      <c r="Y108" s="36">
        <f>IFERROR(IF(X108=0,"",ROUNDUP(X108/H108,0)*0.02175),"")</f>
        <v>0.26100000000000001</v>
      </c>
      <c r="Z108" s="56"/>
      <c r="AA108" s="57"/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190</v>
      </c>
      <c r="C109" s="31">
        <v>4301051437</v>
      </c>
      <c r="D109" s="374">
        <v>4607091386967</v>
      </c>
      <c r="E109" s="375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59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5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191</v>
      </c>
      <c r="B110" s="54" t="s">
        <v>192</v>
      </c>
      <c r="C110" s="31">
        <v>4301051611</v>
      </c>
      <c r="D110" s="374">
        <v>4607091385304</v>
      </c>
      <c r="E110" s="375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7"/>
      <c r="Q110" s="377"/>
      <c r="R110" s="377"/>
      <c r="S110" s="375"/>
      <c r="T110" s="34"/>
      <c r="U110" s="34"/>
      <c r="V110" s="35" t="s">
        <v>67</v>
      </c>
      <c r="W110" s="370">
        <v>0</v>
      </c>
      <c r="X110" s="371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hidden="1" customHeight="1" x14ac:dyDescent="0.25">
      <c r="A111" s="54" t="s">
        <v>193</v>
      </c>
      <c r="B111" s="54" t="s">
        <v>194</v>
      </c>
      <c r="C111" s="31">
        <v>4301051648</v>
      </c>
      <c r="D111" s="374">
        <v>4607091386264</v>
      </c>
      <c r="E111" s="375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7"/>
      <c r="Q111" s="377"/>
      <c r="R111" s="377"/>
      <c r="S111" s="375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195</v>
      </c>
      <c r="B112" s="54" t="s">
        <v>196</v>
      </c>
      <c r="C112" s="31">
        <v>4301051477</v>
      </c>
      <c r="D112" s="374">
        <v>4680115882584</v>
      </c>
      <c r="E112" s="375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7"/>
      <c r="Q112" s="377"/>
      <c r="R112" s="377"/>
      <c r="S112" s="375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197</v>
      </c>
      <c r="C113" s="31">
        <v>4301051476</v>
      </c>
      <c r="D113" s="374">
        <v>4680115882584</v>
      </c>
      <c r="E113" s="375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7"/>
      <c r="Q113" s="377"/>
      <c r="R113" s="377"/>
      <c r="S113" s="375"/>
      <c r="T113" s="34"/>
      <c r="U113" s="34"/>
      <c r="V113" s="35" t="s">
        <v>67</v>
      </c>
      <c r="W113" s="370">
        <v>66</v>
      </c>
      <c r="X113" s="371">
        <f t="shared" si="6"/>
        <v>66</v>
      </c>
      <c r="Y113" s="36">
        <f>IFERROR(IF(X113=0,"",ROUNDUP(X113/H113,0)*0.00753),"")</f>
        <v>0.18825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4">
        <v>4607091385731</v>
      </c>
      <c r="E114" s="375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7"/>
      <c r="Q114" s="377"/>
      <c r="R114" s="377"/>
      <c r="S114" s="375"/>
      <c r="T114" s="34"/>
      <c r="U114" s="34"/>
      <c r="V114" s="35" t="s">
        <v>67</v>
      </c>
      <c r="W114" s="370">
        <v>360</v>
      </c>
      <c r="X114" s="371">
        <f t="shared" si="6"/>
        <v>361.8</v>
      </c>
      <c r="Y114" s="36">
        <f>IFERROR(IF(X114=0,"",ROUNDUP(X114/H114,0)*0.00753),"")</f>
        <v>1.00902</v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200</v>
      </c>
      <c r="B115" s="54" t="s">
        <v>201</v>
      </c>
      <c r="C115" s="31">
        <v>4301051439</v>
      </c>
      <c r="D115" s="374">
        <v>4680115880214</v>
      </c>
      <c r="E115" s="375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7"/>
      <c r="Q115" s="377"/>
      <c r="R115" s="377"/>
      <c r="S115" s="375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hidden="1" customHeight="1" x14ac:dyDescent="0.25">
      <c r="A116" s="54" t="s">
        <v>202</v>
      </c>
      <c r="B116" s="54" t="s">
        <v>203</v>
      </c>
      <c r="C116" s="31">
        <v>4301051438</v>
      </c>
      <c r="D116" s="374">
        <v>4680115880894</v>
      </c>
      <c r="E116" s="375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7"/>
      <c r="Q116" s="377"/>
      <c r="R116" s="377"/>
      <c r="S116" s="375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204</v>
      </c>
      <c r="B117" s="54" t="s">
        <v>205</v>
      </c>
      <c r="C117" s="31">
        <v>4301051313</v>
      </c>
      <c r="D117" s="374">
        <v>4607091385427</v>
      </c>
      <c r="E117" s="375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7"/>
      <c r="Q117" s="377"/>
      <c r="R117" s="377"/>
      <c r="S117" s="375"/>
      <c r="T117" s="34"/>
      <c r="U117" s="34"/>
      <c r="V117" s="35" t="s">
        <v>67</v>
      </c>
      <c r="W117" s="370">
        <v>0</v>
      </c>
      <c r="X117" s="371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ht="16.5" hidden="1" customHeight="1" x14ac:dyDescent="0.25">
      <c r="A118" s="54" t="s">
        <v>206</v>
      </c>
      <c r="B118" s="54" t="s">
        <v>207</v>
      </c>
      <c r="C118" s="31">
        <v>4301051480</v>
      </c>
      <c r="D118" s="374">
        <v>4680115882645</v>
      </c>
      <c r="E118" s="375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7"/>
      <c r="Q118" s="377"/>
      <c r="R118" s="377"/>
      <c r="S118" s="375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208</v>
      </c>
      <c r="B119" s="54" t="s">
        <v>209</v>
      </c>
      <c r="C119" s="31">
        <v>4301051641</v>
      </c>
      <c r="D119" s="374">
        <v>4680115884403</v>
      </c>
      <c r="E119" s="375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7"/>
      <c r="Q119" s="377"/>
      <c r="R119" s="377"/>
      <c r="S119" s="375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5"/>
      <c r="B120" s="384"/>
      <c r="C120" s="384"/>
      <c r="D120" s="384"/>
      <c r="E120" s="384"/>
      <c r="F120" s="384"/>
      <c r="G120" s="384"/>
      <c r="H120" s="384"/>
      <c r="I120" s="384"/>
      <c r="J120" s="384"/>
      <c r="K120" s="384"/>
      <c r="L120" s="384"/>
      <c r="M120" s="384"/>
      <c r="N120" s="396"/>
      <c r="O120" s="389" t="s">
        <v>72</v>
      </c>
      <c r="P120" s="390"/>
      <c r="Q120" s="390"/>
      <c r="R120" s="390"/>
      <c r="S120" s="390"/>
      <c r="T120" s="390"/>
      <c r="U120" s="391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170.23809523809521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171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1.4582700000000002</v>
      </c>
      <c r="Z120" s="373"/>
      <c r="AA120" s="373"/>
    </row>
    <row r="121" spans="1:54" x14ac:dyDescent="0.2">
      <c r="A121" s="384"/>
      <c r="B121" s="384"/>
      <c r="C121" s="384"/>
      <c r="D121" s="384"/>
      <c r="E121" s="384"/>
      <c r="F121" s="384"/>
      <c r="G121" s="384"/>
      <c r="H121" s="384"/>
      <c r="I121" s="384"/>
      <c r="J121" s="384"/>
      <c r="K121" s="384"/>
      <c r="L121" s="384"/>
      <c r="M121" s="384"/>
      <c r="N121" s="396"/>
      <c r="O121" s="389" t="s">
        <v>72</v>
      </c>
      <c r="P121" s="390"/>
      <c r="Q121" s="390"/>
      <c r="R121" s="390"/>
      <c r="S121" s="390"/>
      <c r="T121" s="390"/>
      <c r="U121" s="391"/>
      <c r="V121" s="37" t="s">
        <v>67</v>
      </c>
      <c r="W121" s="372">
        <f>IFERROR(SUM(W106:W119),"0")</f>
        <v>526</v>
      </c>
      <c r="X121" s="372">
        <f>IFERROR(SUM(X106:X119),"0")</f>
        <v>528.6</v>
      </c>
      <c r="Y121" s="37"/>
      <c r="Z121" s="373"/>
      <c r="AA121" s="373"/>
    </row>
    <row r="122" spans="1:54" ht="14.25" hidden="1" customHeight="1" x14ac:dyDescent="0.25">
      <c r="A122" s="383" t="s">
        <v>210</v>
      </c>
      <c r="B122" s="384"/>
      <c r="C122" s="384"/>
      <c r="D122" s="384"/>
      <c r="E122" s="384"/>
      <c r="F122" s="384"/>
      <c r="G122" s="384"/>
      <c r="H122" s="384"/>
      <c r="I122" s="384"/>
      <c r="J122" s="384"/>
      <c r="K122" s="384"/>
      <c r="L122" s="384"/>
      <c r="M122" s="384"/>
      <c r="N122" s="384"/>
      <c r="O122" s="384"/>
      <c r="P122" s="384"/>
      <c r="Q122" s="384"/>
      <c r="R122" s="384"/>
      <c r="S122" s="384"/>
      <c r="T122" s="384"/>
      <c r="U122" s="384"/>
      <c r="V122" s="384"/>
      <c r="W122" s="384"/>
      <c r="X122" s="384"/>
      <c r="Y122" s="384"/>
      <c r="Z122" s="363"/>
      <c r="AA122" s="363"/>
    </row>
    <row r="123" spans="1:54" ht="27" hidden="1" customHeight="1" x14ac:dyDescent="0.25">
      <c r="A123" s="54" t="s">
        <v>211</v>
      </c>
      <c r="B123" s="54" t="s">
        <v>212</v>
      </c>
      <c r="C123" s="31">
        <v>4301060296</v>
      </c>
      <c r="D123" s="374">
        <v>4607091383065</v>
      </c>
      <c r="E123" s="375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7"/>
      <c r="Q123" s="377"/>
      <c r="R123" s="377"/>
      <c r="S123" s="375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4301060366</v>
      </c>
      <c r="D124" s="374">
        <v>4680115881532</v>
      </c>
      <c r="E124" s="375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5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215</v>
      </c>
      <c r="C125" s="31">
        <v>4301060371</v>
      </c>
      <c r="D125" s="374">
        <v>4680115881532</v>
      </c>
      <c r="E125" s="375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7"/>
      <c r="Q125" s="377"/>
      <c r="R125" s="377"/>
      <c r="S125" s="375"/>
      <c r="T125" s="34"/>
      <c r="U125" s="34"/>
      <c r="V125" s="35" t="s">
        <v>67</v>
      </c>
      <c r="W125" s="370">
        <v>0</v>
      </c>
      <c r="X125" s="371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216</v>
      </c>
      <c r="C126" s="31">
        <v>4301060350</v>
      </c>
      <c r="D126" s="374">
        <v>4680115881532</v>
      </c>
      <c r="E126" s="375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64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7"/>
      <c r="Q126" s="377"/>
      <c r="R126" s="377"/>
      <c r="S126" s="375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217</v>
      </c>
      <c r="B127" s="54" t="s">
        <v>218</v>
      </c>
      <c r="C127" s="31">
        <v>4301060356</v>
      </c>
      <c r="D127" s="374">
        <v>4680115882652</v>
      </c>
      <c r="E127" s="375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7"/>
      <c r="Q127" s="377"/>
      <c r="R127" s="377"/>
      <c r="S127" s="375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hidden="1" customHeight="1" x14ac:dyDescent="0.25">
      <c r="A128" s="54" t="s">
        <v>219</v>
      </c>
      <c r="B128" s="54" t="s">
        <v>220</v>
      </c>
      <c r="C128" s="31">
        <v>4301060309</v>
      </c>
      <c r="D128" s="374">
        <v>4680115880238</v>
      </c>
      <c r="E128" s="375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7"/>
      <c r="Q128" s="377"/>
      <c r="R128" s="377"/>
      <c r="S128" s="375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hidden="1" customHeight="1" x14ac:dyDescent="0.25">
      <c r="A129" s="54" t="s">
        <v>221</v>
      </c>
      <c r="B129" s="54" t="s">
        <v>222</v>
      </c>
      <c r="C129" s="31">
        <v>4301060351</v>
      </c>
      <c r="D129" s="374">
        <v>4680115881464</v>
      </c>
      <c r="E129" s="375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7"/>
      <c r="Q129" s="377"/>
      <c r="R129" s="377"/>
      <c r="S129" s="375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idden="1" x14ac:dyDescent="0.2">
      <c r="A130" s="395"/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4"/>
      <c r="M130" s="384"/>
      <c r="N130" s="396"/>
      <c r="O130" s="389" t="s">
        <v>72</v>
      </c>
      <c r="P130" s="390"/>
      <c r="Q130" s="390"/>
      <c r="R130" s="390"/>
      <c r="S130" s="390"/>
      <c r="T130" s="390"/>
      <c r="U130" s="391"/>
      <c r="V130" s="37" t="s">
        <v>73</v>
      </c>
      <c r="W130" s="372">
        <f>IFERROR(W123/H123,"0")+IFERROR(W124/H124,"0")+IFERROR(W125/H125,"0")+IFERROR(W126/H126,"0")+IFERROR(W127/H127,"0")+IFERROR(W128/H128,"0")+IFERROR(W129/H129,"0")</f>
        <v>0</v>
      </c>
      <c r="X130" s="372">
        <f>IFERROR(X123/H123,"0")+IFERROR(X124/H124,"0")+IFERROR(X125/H125,"0")+IFERROR(X126/H126,"0")+IFERROR(X127/H127,"0")+IFERROR(X128/H128,"0")+IFERROR(X129/H129,"0")</f>
        <v>0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3"/>
      <c r="AA130" s="373"/>
    </row>
    <row r="131" spans="1:54" hidden="1" x14ac:dyDescent="0.2">
      <c r="A131" s="384"/>
      <c r="B131" s="384"/>
      <c r="C131" s="384"/>
      <c r="D131" s="384"/>
      <c r="E131" s="384"/>
      <c r="F131" s="384"/>
      <c r="G131" s="384"/>
      <c r="H131" s="384"/>
      <c r="I131" s="384"/>
      <c r="J131" s="384"/>
      <c r="K131" s="384"/>
      <c r="L131" s="384"/>
      <c r="M131" s="384"/>
      <c r="N131" s="396"/>
      <c r="O131" s="389" t="s">
        <v>72</v>
      </c>
      <c r="P131" s="390"/>
      <c r="Q131" s="390"/>
      <c r="R131" s="390"/>
      <c r="S131" s="390"/>
      <c r="T131" s="390"/>
      <c r="U131" s="391"/>
      <c r="V131" s="37" t="s">
        <v>67</v>
      </c>
      <c r="W131" s="372">
        <f>IFERROR(SUM(W123:W129),"0")</f>
        <v>0</v>
      </c>
      <c r="X131" s="372">
        <f>IFERROR(SUM(X123:X129),"0")</f>
        <v>0</v>
      </c>
      <c r="Y131" s="37"/>
      <c r="Z131" s="373"/>
      <c r="AA131" s="373"/>
    </row>
    <row r="132" spans="1:54" ht="16.5" hidden="1" customHeight="1" x14ac:dyDescent="0.25">
      <c r="A132" s="438" t="s">
        <v>223</v>
      </c>
      <c r="B132" s="384"/>
      <c r="C132" s="384"/>
      <c r="D132" s="384"/>
      <c r="E132" s="384"/>
      <c r="F132" s="384"/>
      <c r="G132" s="384"/>
      <c r="H132" s="384"/>
      <c r="I132" s="384"/>
      <c r="J132" s="384"/>
      <c r="K132" s="384"/>
      <c r="L132" s="384"/>
      <c r="M132" s="384"/>
      <c r="N132" s="384"/>
      <c r="O132" s="384"/>
      <c r="P132" s="384"/>
      <c r="Q132" s="384"/>
      <c r="R132" s="384"/>
      <c r="S132" s="384"/>
      <c r="T132" s="384"/>
      <c r="U132" s="384"/>
      <c r="V132" s="384"/>
      <c r="W132" s="384"/>
      <c r="X132" s="384"/>
      <c r="Y132" s="384"/>
      <c r="Z132" s="364"/>
      <c r="AA132" s="364"/>
    </row>
    <row r="133" spans="1:54" ht="14.25" hidden="1" customHeight="1" x14ac:dyDescent="0.25">
      <c r="A133" s="383" t="s">
        <v>74</v>
      </c>
      <c r="B133" s="384"/>
      <c r="C133" s="384"/>
      <c r="D133" s="384"/>
      <c r="E133" s="384"/>
      <c r="F133" s="384"/>
      <c r="G133" s="384"/>
      <c r="H133" s="384"/>
      <c r="I133" s="384"/>
      <c r="J133" s="384"/>
      <c r="K133" s="384"/>
      <c r="L133" s="384"/>
      <c r="M133" s="384"/>
      <c r="N133" s="384"/>
      <c r="O133" s="384"/>
      <c r="P133" s="384"/>
      <c r="Q133" s="384"/>
      <c r="R133" s="384"/>
      <c r="S133" s="384"/>
      <c r="T133" s="384"/>
      <c r="U133" s="384"/>
      <c r="V133" s="384"/>
      <c r="W133" s="384"/>
      <c r="X133" s="384"/>
      <c r="Y133" s="384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4">
        <v>4607091385168</v>
      </c>
      <c r="E134" s="375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7"/>
      <c r="Q134" s="377"/>
      <c r="R134" s="377"/>
      <c r="S134" s="375"/>
      <c r="T134" s="34"/>
      <c r="U134" s="34"/>
      <c r="V134" s="35" t="s">
        <v>67</v>
      </c>
      <c r="W134" s="370">
        <v>100</v>
      </c>
      <c r="X134" s="371">
        <f>IFERROR(IF(W134="",0,CEILING((W134/$H134),1)*$H134),"")</f>
        <v>100.80000000000001</v>
      </c>
      <c r="Y134" s="36">
        <f>IFERROR(IF(X134=0,"",ROUNDUP(X134/H134,0)*0.02175),"")</f>
        <v>0.26100000000000001</v>
      </c>
      <c r="Z134" s="56"/>
      <c r="AA134" s="57"/>
      <c r="AE134" s="58"/>
      <c r="BB134" s="136" t="s">
        <v>1</v>
      </c>
    </row>
    <row r="135" spans="1:54" ht="27" hidden="1" customHeight="1" x14ac:dyDescent="0.25">
      <c r="A135" s="54" t="s">
        <v>224</v>
      </c>
      <c r="B135" s="54" t="s">
        <v>226</v>
      </c>
      <c r="C135" s="31">
        <v>4301051360</v>
      </c>
      <c r="D135" s="374">
        <v>4607091385168</v>
      </c>
      <c r="E135" s="375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7"/>
      <c r="Q135" s="377"/>
      <c r="R135" s="377"/>
      <c r="S135" s="375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227</v>
      </c>
      <c r="B136" s="54" t="s">
        <v>228</v>
      </c>
      <c r="C136" s="31">
        <v>4301051362</v>
      </c>
      <c r="D136" s="374">
        <v>4607091383256</v>
      </c>
      <c r="E136" s="375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7"/>
      <c r="Q136" s="377"/>
      <c r="R136" s="377"/>
      <c r="S136" s="375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4">
        <v>4607091385748</v>
      </c>
      <c r="E137" s="375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7"/>
      <c r="Q137" s="377"/>
      <c r="R137" s="377"/>
      <c r="S137" s="375"/>
      <c r="T137" s="34"/>
      <c r="U137" s="34"/>
      <c r="V137" s="35" t="s">
        <v>67</v>
      </c>
      <c r="W137" s="370">
        <v>360</v>
      </c>
      <c r="X137" s="371">
        <f>IFERROR(IF(W137="",0,CEILING((W137/$H137),1)*$H137),"")</f>
        <v>361.8</v>
      </c>
      <c r="Y137" s="36">
        <f>IFERROR(IF(X137=0,"",ROUNDUP(X137/H137,0)*0.00753),"")</f>
        <v>1.00902</v>
      </c>
      <c r="Z137" s="56"/>
      <c r="AA137" s="57"/>
      <c r="AE137" s="58"/>
      <c r="BB137" s="139" t="s">
        <v>1</v>
      </c>
    </row>
    <row r="138" spans="1:54" ht="16.5" hidden="1" customHeight="1" x14ac:dyDescent="0.25">
      <c r="A138" s="54" t="s">
        <v>231</v>
      </c>
      <c r="B138" s="54" t="s">
        <v>232</v>
      </c>
      <c r="C138" s="31">
        <v>4301051738</v>
      </c>
      <c r="D138" s="374">
        <v>4680115884533</v>
      </c>
      <c r="E138" s="375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7"/>
      <c r="Q138" s="377"/>
      <c r="R138" s="377"/>
      <c r="S138" s="375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5"/>
      <c r="B139" s="384"/>
      <c r="C139" s="384"/>
      <c r="D139" s="384"/>
      <c r="E139" s="384"/>
      <c r="F139" s="384"/>
      <c r="G139" s="384"/>
      <c r="H139" s="384"/>
      <c r="I139" s="384"/>
      <c r="J139" s="384"/>
      <c r="K139" s="384"/>
      <c r="L139" s="384"/>
      <c r="M139" s="384"/>
      <c r="N139" s="396"/>
      <c r="O139" s="389" t="s">
        <v>72</v>
      </c>
      <c r="P139" s="390"/>
      <c r="Q139" s="390"/>
      <c r="R139" s="390"/>
      <c r="S139" s="390"/>
      <c r="T139" s="390"/>
      <c r="U139" s="391"/>
      <c r="V139" s="37" t="s">
        <v>73</v>
      </c>
      <c r="W139" s="372">
        <f>IFERROR(W134/H134,"0")+IFERROR(W135/H135,"0")+IFERROR(W136/H136,"0")+IFERROR(W137/H137,"0")+IFERROR(W138/H138,"0")</f>
        <v>145.23809523809521</v>
      </c>
      <c r="X139" s="372">
        <f>IFERROR(X134/H134,"0")+IFERROR(X135/H135,"0")+IFERROR(X136/H136,"0")+IFERROR(X137/H137,"0")+IFERROR(X138/H138,"0")</f>
        <v>146</v>
      </c>
      <c r="Y139" s="372">
        <f>IFERROR(IF(Y134="",0,Y134),"0")+IFERROR(IF(Y135="",0,Y135),"0")+IFERROR(IF(Y136="",0,Y136),"0")+IFERROR(IF(Y137="",0,Y137),"0")+IFERROR(IF(Y138="",0,Y138),"0")</f>
        <v>1.2700200000000001</v>
      </c>
      <c r="Z139" s="373"/>
      <c r="AA139" s="373"/>
    </row>
    <row r="140" spans="1:54" x14ac:dyDescent="0.2">
      <c r="A140" s="384"/>
      <c r="B140" s="384"/>
      <c r="C140" s="384"/>
      <c r="D140" s="384"/>
      <c r="E140" s="384"/>
      <c r="F140" s="384"/>
      <c r="G140" s="384"/>
      <c r="H140" s="384"/>
      <c r="I140" s="384"/>
      <c r="J140" s="384"/>
      <c r="K140" s="384"/>
      <c r="L140" s="384"/>
      <c r="M140" s="384"/>
      <c r="N140" s="396"/>
      <c r="O140" s="389" t="s">
        <v>72</v>
      </c>
      <c r="P140" s="390"/>
      <c r="Q140" s="390"/>
      <c r="R140" s="390"/>
      <c r="S140" s="390"/>
      <c r="T140" s="390"/>
      <c r="U140" s="391"/>
      <c r="V140" s="37" t="s">
        <v>67</v>
      </c>
      <c r="W140" s="372">
        <f>IFERROR(SUM(W134:W138),"0")</f>
        <v>460</v>
      </c>
      <c r="X140" s="372">
        <f>IFERROR(SUM(X134:X138),"0")</f>
        <v>462.6</v>
      </c>
      <c r="Y140" s="37"/>
      <c r="Z140" s="373"/>
      <c r="AA140" s="373"/>
    </row>
    <row r="141" spans="1:54" ht="27.75" hidden="1" customHeight="1" x14ac:dyDescent="0.2">
      <c r="A141" s="380" t="s">
        <v>233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48"/>
      <c r="AA141" s="48"/>
    </row>
    <row r="142" spans="1:54" ht="16.5" hidden="1" customHeight="1" x14ac:dyDescent="0.25">
      <c r="A142" s="438" t="s">
        <v>234</v>
      </c>
      <c r="B142" s="384"/>
      <c r="C142" s="384"/>
      <c r="D142" s="384"/>
      <c r="E142" s="384"/>
      <c r="F142" s="384"/>
      <c r="G142" s="384"/>
      <c r="H142" s="384"/>
      <c r="I142" s="384"/>
      <c r="J142" s="384"/>
      <c r="K142" s="384"/>
      <c r="L142" s="384"/>
      <c r="M142" s="384"/>
      <c r="N142" s="384"/>
      <c r="O142" s="384"/>
      <c r="P142" s="384"/>
      <c r="Q142" s="384"/>
      <c r="R142" s="384"/>
      <c r="S142" s="384"/>
      <c r="T142" s="384"/>
      <c r="U142" s="384"/>
      <c r="V142" s="384"/>
      <c r="W142" s="384"/>
      <c r="X142" s="384"/>
      <c r="Y142" s="384"/>
      <c r="Z142" s="364"/>
      <c r="AA142" s="364"/>
    </row>
    <row r="143" spans="1:54" ht="14.25" hidden="1" customHeight="1" x14ac:dyDescent="0.25">
      <c r="A143" s="383" t="s">
        <v>110</v>
      </c>
      <c r="B143" s="384"/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4"/>
      <c r="T143" s="384"/>
      <c r="U143" s="384"/>
      <c r="V143" s="384"/>
      <c r="W143" s="384"/>
      <c r="X143" s="384"/>
      <c r="Y143" s="384"/>
      <c r="Z143" s="363"/>
      <c r="AA143" s="363"/>
    </row>
    <row r="144" spans="1:54" ht="27" hidden="1" customHeight="1" x14ac:dyDescent="0.25">
      <c r="A144" s="54" t="s">
        <v>235</v>
      </c>
      <c r="B144" s="54" t="s">
        <v>236</v>
      </c>
      <c r="C144" s="31">
        <v>4301011223</v>
      </c>
      <c r="D144" s="374">
        <v>4607091383423</v>
      </c>
      <c r="E144" s="375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7"/>
      <c r="Q144" s="377"/>
      <c r="R144" s="377"/>
      <c r="S144" s="375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hidden="1" customHeight="1" x14ac:dyDescent="0.25">
      <c r="A145" s="54" t="s">
        <v>237</v>
      </c>
      <c r="B145" s="54" t="s">
        <v>238</v>
      </c>
      <c r="C145" s="31">
        <v>4301011338</v>
      </c>
      <c r="D145" s="374">
        <v>4607091381405</v>
      </c>
      <c r="E145" s="375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55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7"/>
      <c r="Q145" s="377"/>
      <c r="R145" s="377"/>
      <c r="S145" s="375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hidden="1" customHeight="1" x14ac:dyDescent="0.25">
      <c r="A146" s="54" t="s">
        <v>239</v>
      </c>
      <c r="B146" s="54" t="s">
        <v>240</v>
      </c>
      <c r="C146" s="31">
        <v>4301011333</v>
      </c>
      <c r="D146" s="374">
        <v>4607091386516</v>
      </c>
      <c r="E146" s="375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7"/>
      <c r="Q146" s="377"/>
      <c r="R146" s="377"/>
      <c r="S146" s="375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idden="1" x14ac:dyDescent="0.2">
      <c r="A147" s="395"/>
      <c r="B147" s="384"/>
      <c r="C147" s="384"/>
      <c r="D147" s="384"/>
      <c r="E147" s="384"/>
      <c r="F147" s="384"/>
      <c r="G147" s="384"/>
      <c r="H147" s="384"/>
      <c r="I147" s="384"/>
      <c r="J147" s="384"/>
      <c r="K147" s="384"/>
      <c r="L147" s="384"/>
      <c r="M147" s="384"/>
      <c r="N147" s="396"/>
      <c r="O147" s="389" t="s">
        <v>72</v>
      </c>
      <c r="P147" s="390"/>
      <c r="Q147" s="390"/>
      <c r="R147" s="390"/>
      <c r="S147" s="390"/>
      <c r="T147" s="390"/>
      <c r="U147" s="391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hidden="1" x14ac:dyDescent="0.2">
      <c r="A148" s="384"/>
      <c r="B148" s="384"/>
      <c r="C148" s="384"/>
      <c r="D148" s="384"/>
      <c r="E148" s="384"/>
      <c r="F148" s="384"/>
      <c r="G148" s="384"/>
      <c r="H148" s="384"/>
      <c r="I148" s="384"/>
      <c r="J148" s="384"/>
      <c r="K148" s="384"/>
      <c r="L148" s="384"/>
      <c r="M148" s="384"/>
      <c r="N148" s="396"/>
      <c r="O148" s="389" t="s">
        <v>72</v>
      </c>
      <c r="P148" s="390"/>
      <c r="Q148" s="390"/>
      <c r="R148" s="390"/>
      <c r="S148" s="390"/>
      <c r="T148" s="390"/>
      <c r="U148" s="391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hidden="1" customHeight="1" x14ac:dyDescent="0.25">
      <c r="A149" s="438" t="s">
        <v>241</v>
      </c>
      <c r="B149" s="384"/>
      <c r="C149" s="384"/>
      <c r="D149" s="384"/>
      <c r="E149" s="384"/>
      <c r="F149" s="384"/>
      <c r="G149" s="384"/>
      <c r="H149" s="384"/>
      <c r="I149" s="384"/>
      <c r="J149" s="384"/>
      <c r="K149" s="384"/>
      <c r="L149" s="384"/>
      <c r="M149" s="384"/>
      <c r="N149" s="384"/>
      <c r="O149" s="384"/>
      <c r="P149" s="384"/>
      <c r="Q149" s="384"/>
      <c r="R149" s="384"/>
      <c r="S149" s="384"/>
      <c r="T149" s="384"/>
      <c r="U149" s="384"/>
      <c r="V149" s="384"/>
      <c r="W149" s="384"/>
      <c r="X149" s="384"/>
      <c r="Y149" s="384"/>
      <c r="Z149" s="364"/>
      <c r="AA149" s="364"/>
    </row>
    <row r="150" spans="1:54" ht="14.25" hidden="1" customHeight="1" x14ac:dyDescent="0.25">
      <c r="A150" s="383" t="s">
        <v>61</v>
      </c>
      <c r="B150" s="384"/>
      <c r="C150" s="384"/>
      <c r="D150" s="384"/>
      <c r="E150" s="384"/>
      <c r="F150" s="384"/>
      <c r="G150" s="384"/>
      <c r="H150" s="384"/>
      <c r="I150" s="384"/>
      <c r="J150" s="384"/>
      <c r="K150" s="384"/>
      <c r="L150" s="384"/>
      <c r="M150" s="384"/>
      <c r="N150" s="384"/>
      <c r="O150" s="384"/>
      <c r="P150" s="384"/>
      <c r="Q150" s="384"/>
      <c r="R150" s="384"/>
      <c r="S150" s="384"/>
      <c r="T150" s="384"/>
      <c r="U150" s="384"/>
      <c r="V150" s="384"/>
      <c r="W150" s="384"/>
      <c r="X150" s="384"/>
      <c r="Y150" s="384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74">
        <v>4680115880993</v>
      </c>
      <c r="E151" s="375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7"/>
      <c r="Q151" s="377"/>
      <c r="R151" s="377"/>
      <c r="S151" s="375"/>
      <c r="T151" s="34"/>
      <c r="U151" s="34"/>
      <c r="V151" s="35" t="s">
        <v>67</v>
      </c>
      <c r="W151" s="370">
        <v>80</v>
      </c>
      <c r="X151" s="371">
        <f t="shared" ref="X151:X159" si="8">IFERROR(IF(W151="",0,CEILING((W151/$H151),1)*$H151),"")</f>
        <v>84</v>
      </c>
      <c r="Y151" s="36">
        <f>IFERROR(IF(X151=0,"",ROUNDUP(X151/H151,0)*0.00753),"")</f>
        <v>0.15060000000000001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244</v>
      </c>
      <c r="B152" s="54" t="s">
        <v>245</v>
      </c>
      <c r="C152" s="31">
        <v>4301031204</v>
      </c>
      <c r="D152" s="374">
        <v>4680115881761</v>
      </c>
      <c r="E152" s="375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7"/>
      <c r="Q152" s="377"/>
      <c r="R152" s="377"/>
      <c r="S152" s="375"/>
      <c r="T152" s="34"/>
      <c r="U152" s="34"/>
      <c r="V152" s="35" t="s">
        <v>67</v>
      </c>
      <c r="W152" s="370">
        <v>30</v>
      </c>
      <c r="X152" s="371">
        <f t="shared" si="8"/>
        <v>33.6</v>
      </c>
      <c r="Y152" s="36">
        <f>IFERROR(IF(X152=0,"",ROUNDUP(X152/H152,0)*0.00753),"")</f>
        <v>6.0240000000000002E-2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74">
        <v>4680115881563</v>
      </c>
      <c r="E153" s="375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7"/>
      <c r="Q153" s="377"/>
      <c r="R153" s="377"/>
      <c r="S153" s="375"/>
      <c r="T153" s="34"/>
      <c r="U153" s="34"/>
      <c r="V153" s="35" t="s">
        <v>67</v>
      </c>
      <c r="W153" s="370">
        <v>100</v>
      </c>
      <c r="X153" s="371">
        <f t="shared" si="8"/>
        <v>100.80000000000001</v>
      </c>
      <c r="Y153" s="36">
        <f>IFERROR(IF(X153=0,"",ROUNDUP(X153/H153,0)*0.00753),"")</f>
        <v>0.18071999999999999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4">
        <v>4680115880986</v>
      </c>
      <c r="E154" s="375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3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7"/>
      <c r="Q154" s="377"/>
      <c r="R154" s="377"/>
      <c r="S154" s="375"/>
      <c r="T154" s="34"/>
      <c r="U154" s="34"/>
      <c r="V154" s="35" t="s">
        <v>67</v>
      </c>
      <c r="W154" s="370">
        <v>105</v>
      </c>
      <c r="X154" s="371">
        <f t="shared" si="8"/>
        <v>105</v>
      </c>
      <c r="Y154" s="36">
        <f>IFERROR(IF(X154=0,"",ROUNDUP(X154/H154,0)*0.00502),"")</f>
        <v>0.251</v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250</v>
      </c>
      <c r="B155" s="54" t="s">
        <v>251</v>
      </c>
      <c r="C155" s="31">
        <v>4301031190</v>
      </c>
      <c r="D155" s="374">
        <v>4680115880207</v>
      </c>
      <c r="E155" s="375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7"/>
      <c r="Q155" s="377"/>
      <c r="R155" s="377"/>
      <c r="S155" s="375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74">
        <v>4680115881785</v>
      </c>
      <c r="E156" s="375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7"/>
      <c r="Q156" s="377"/>
      <c r="R156" s="377"/>
      <c r="S156" s="375"/>
      <c r="T156" s="34"/>
      <c r="U156" s="34"/>
      <c r="V156" s="35" t="s">
        <v>67</v>
      </c>
      <c r="W156" s="370">
        <v>87.5</v>
      </c>
      <c r="X156" s="371">
        <f t="shared" si="8"/>
        <v>88.2</v>
      </c>
      <c r="Y156" s="36">
        <f>IFERROR(IF(X156=0,"",ROUNDUP(X156/H156,0)*0.00502),"")</f>
        <v>0.21084</v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74">
        <v>4680115881679</v>
      </c>
      <c r="E157" s="375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7"/>
      <c r="Q157" s="377"/>
      <c r="R157" s="377"/>
      <c r="S157" s="375"/>
      <c r="T157" s="34"/>
      <c r="U157" s="34"/>
      <c r="V157" s="35" t="s">
        <v>67</v>
      </c>
      <c r="W157" s="370">
        <v>140</v>
      </c>
      <c r="X157" s="371">
        <f t="shared" si="8"/>
        <v>140.70000000000002</v>
      </c>
      <c r="Y157" s="36">
        <f>IFERROR(IF(X157=0,"",ROUNDUP(X157/H157,0)*0.00502),"")</f>
        <v>0.33634000000000003</v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256</v>
      </c>
      <c r="B158" s="54" t="s">
        <v>257</v>
      </c>
      <c r="C158" s="31">
        <v>4301031158</v>
      </c>
      <c r="D158" s="374">
        <v>4680115880191</v>
      </c>
      <c r="E158" s="375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7"/>
      <c r="Q158" s="377"/>
      <c r="R158" s="377"/>
      <c r="S158" s="375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hidden="1" customHeight="1" x14ac:dyDescent="0.25">
      <c r="A159" s="54" t="s">
        <v>258</v>
      </c>
      <c r="B159" s="54" t="s">
        <v>259</v>
      </c>
      <c r="C159" s="31">
        <v>4301031245</v>
      </c>
      <c r="D159" s="374">
        <v>4680115883963</v>
      </c>
      <c r="E159" s="375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7"/>
      <c r="Q159" s="377"/>
      <c r="R159" s="377"/>
      <c r="S159" s="375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5"/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4"/>
      <c r="M160" s="384"/>
      <c r="N160" s="396"/>
      <c r="O160" s="389" t="s">
        <v>72</v>
      </c>
      <c r="P160" s="390"/>
      <c r="Q160" s="390"/>
      <c r="R160" s="390"/>
      <c r="S160" s="390"/>
      <c r="T160" s="390"/>
      <c r="U160" s="391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208.33333333333331</v>
      </c>
      <c r="X160" s="372">
        <f>IFERROR(X151/H151,"0")+IFERROR(X152/H152,"0")+IFERROR(X153/H153,"0")+IFERROR(X154/H154,"0")+IFERROR(X155/H155,"0")+IFERROR(X156/H156,"0")+IFERROR(X157/H157,"0")+IFERROR(X158/H158,"0")+IFERROR(X159/H159,"0")</f>
        <v>211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1.18974</v>
      </c>
      <c r="Z160" s="373"/>
      <c r="AA160" s="373"/>
    </row>
    <row r="161" spans="1:54" x14ac:dyDescent="0.2">
      <c r="A161" s="384"/>
      <c r="B161" s="384"/>
      <c r="C161" s="384"/>
      <c r="D161" s="384"/>
      <c r="E161" s="384"/>
      <c r="F161" s="384"/>
      <c r="G161" s="384"/>
      <c r="H161" s="384"/>
      <c r="I161" s="384"/>
      <c r="J161" s="384"/>
      <c r="K161" s="384"/>
      <c r="L161" s="384"/>
      <c r="M161" s="384"/>
      <c r="N161" s="396"/>
      <c r="O161" s="389" t="s">
        <v>72</v>
      </c>
      <c r="P161" s="390"/>
      <c r="Q161" s="390"/>
      <c r="R161" s="390"/>
      <c r="S161" s="390"/>
      <c r="T161" s="390"/>
      <c r="U161" s="391"/>
      <c r="V161" s="37" t="s">
        <v>67</v>
      </c>
      <c r="W161" s="372">
        <f>IFERROR(SUM(W151:W159),"0")</f>
        <v>542.5</v>
      </c>
      <c r="X161" s="372">
        <f>IFERROR(SUM(X151:X159),"0")</f>
        <v>552.29999999999995</v>
      </c>
      <c r="Y161" s="37"/>
      <c r="Z161" s="373"/>
      <c r="AA161" s="373"/>
    </row>
    <row r="162" spans="1:54" ht="16.5" hidden="1" customHeight="1" x14ac:dyDescent="0.25">
      <c r="A162" s="438" t="s">
        <v>260</v>
      </c>
      <c r="B162" s="384"/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/>
      <c r="N162" s="384"/>
      <c r="O162" s="384"/>
      <c r="P162" s="384"/>
      <c r="Q162" s="384"/>
      <c r="R162" s="384"/>
      <c r="S162" s="384"/>
      <c r="T162" s="384"/>
      <c r="U162" s="384"/>
      <c r="V162" s="384"/>
      <c r="W162" s="384"/>
      <c r="X162" s="384"/>
      <c r="Y162" s="384"/>
      <c r="Z162" s="364"/>
      <c r="AA162" s="364"/>
    </row>
    <row r="163" spans="1:54" ht="14.25" hidden="1" customHeight="1" x14ac:dyDescent="0.25">
      <c r="A163" s="383" t="s">
        <v>110</v>
      </c>
      <c r="B163" s="384"/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/>
      <c r="N163" s="384"/>
      <c r="O163" s="384"/>
      <c r="P163" s="384"/>
      <c r="Q163" s="384"/>
      <c r="R163" s="384"/>
      <c r="S163" s="384"/>
      <c r="T163" s="384"/>
      <c r="U163" s="384"/>
      <c r="V163" s="384"/>
      <c r="W163" s="384"/>
      <c r="X163" s="384"/>
      <c r="Y163" s="384"/>
      <c r="Z163" s="363"/>
      <c r="AA163" s="363"/>
    </row>
    <row r="164" spans="1:54" ht="16.5" hidden="1" customHeight="1" x14ac:dyDescent="0.25">
      <c r="A164" s="54" t="s">
        <v>261</v>
      </c>
      <c r="B164" s="54" t="s">
        <v>262</v>
      </c>
      <c r="C164" s="31">
        <v>4301011450</v>
      </c>
      <c r="D164" s="374">
        <v>4680115881402</v>
      </c>
      <c r="E164" s="375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7"/>
      <c r="Q164" s="377"/>
      <c r="R164" s="377"/>
      <c r="S164" s="375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hidden="1" customHeight="1" x14ac:dyDescent="0.25">
      <c r="A165" s="54" t="s">
        <v>263</v>
      </c>
      <c r="B165" s="54" t="s">
        <v>264</v>
      </c>
      <c r="C165" s="31">
        <v>4301011454</v>
      </c>
      <c r="D165" s="374">
        <v>4680115881396</v>
      </c>
      <c r="E165" s="375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7"/>
      <c r="Q165" s="377"/>
      <c r="R165" s="377"/>
      <c r="S165" s="375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hidden="1" x14ac:dyDescent="0.2">
      <c r="A166" s="395"/>
      <c r="B166" s="384"/>
      <c r="C166" s="384"/>
      <c r="D166" s="384"/>
      <c r="E166" s="384"/>
      <c r="F166" s="384"/>
      <c r="G166" s="384"/>
      <c r="H166" s="384"/>
      <c r="I166" s="384"/>
      <c r="J166" s="384"/>
      <c r="K166" s="384"/>
      <c r="L166" s="384"/>
      <c r="M166" s="384"/>
      <c r="N166" s="396"/>
      <c r="O166" s="389" t="s">
        <v>72</v>
      </c>
      <c r="P166" s="390"/>
      <c r="Q166" s="390"/>
      <c r="R166" s="390"/>
      <c r="S166" s="390"/>
      <c r="T166" s="390"/>
      <c r="U166" s="391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hidden="1" x14ac:dyDescent="0.2">
      <c r="A167" s="384"/>
      <c r="B167" s="384"/>
      <c r="C167" s="384"/>
      <c r="D167" s="384"/>
      <c r="E167" s="384"/>
      <c r="F167" s="384"/>
      <c r="G167" s="384"/>
      <c r="H167" s="384"/>
      <c r="I167" s="384"/>
      <c r="J167" s="384"/>
      <c r="K167" s="384"/>
      <c r="L167" s="384"/>
      <c r="M167" s="384"/>
      <c r="N167" s="396"/>
      <c r="O167" s="389" t="s">
        <v>72</v>
      </c>
      <c r="P167" s="390"/>
      <c r="Q167" s="390"/>
      <c r="R167" s="390"/>
      <c r="S167" s="390"/>
      <c r="T167" s="390"/>
      <c r="U167" s="391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hidden="1" customHeight="1" x14ac:dyDescent="0.25">
      <c r="A168" s="383" t="s">
        <v>102</v>
      </c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4"/>
      <c r="P168" s="384"/>
      <c r="Q168" s="384"/>
      <c r="R168" s="384"/>
      <c r="S168" s="384"/>
      <c r="T168" s="384"/>
      <c r="U168" s="384"/>
      <c r="V168" s="384"/>
      <c r="W168" s="384"/>
      <c r="X168" s="384"/>
      <c r="Y168" s="384"/>
      <c r="Z168" s="363"/>
      <c r="AA168" s="363"/>
    </row>
    <row r="169" spans="1:54" ht="16.5" hidden="1" customHeight="1" x14ac:dyDescent="0.25">
      <c r="A169" s="54" t="s">
        <v>265</v>
      </c>
      <c r="B169" s="54" t="s">
        <v>266</v>
      </c>
      <c r="C169" s="31">
        <v>4301020262</v>
      </c>
      <c r="D169" s="374">
        <v>4680115882935</v>
      </c>
      <c r="E169" s="375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7"/>
      <c r="Q169" s="377"/>
      <c r="R169" s="377"/>
      <c r="S169" s="375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hidden="1" customHeight="1" x14ac:dyDescent="0.25">
      <c r="A170" s="54" t="s">
        <v>267</v>
      </c>
      <c r="B170" s="54" t="s">
        <v>268</v>
      </c>
      <c r="C170" s="31">
        <v>4301020220</v>
      </c>
      <c r="D170" s="374">
        <v>4680115880764</v>
      </c>
      <c r="E170" s="375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7"/>
      <c r="Q170" s="377"/>
      <c r="R170" s="377"/>
      <c r="S170" s="375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hidden="1" x14ac:dyDescent="0.2">
      <c r="A171" s="395"/>
      <c r="B171" s="384"/>
      <c r="C171" s="384"/>
      <c r="D171" s="384"/>
      <c r="E171" s="384"/>
      <c r="F171" s="384"/>
      <c r="G171" s="384"/>
      <c r="H171" s="384"/>
      <c r="I171" s="384"/>
      <c r="J171" s="384"/>
      <c r="K171" s="384"/>
      <c r="L171" s="384"/>
      <c r="M171" s="384"/>
      <c r="N171" s="396"/>
      <c r="O171" s="389" t="s">
        <v>72</v>
      </c>
      <c r="P171" s="390"/>
      <c r="Q171" s="390"/>
      <c r="R171" s="390"/>
      <c r="S171" s="390"/>
      <c r="T171" s="390"/>
      <c r="U171" s="391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hidden="1" x14ac:dyDescent="0.2">
      <c r="A172" s="384"/>
      <c r="B172" s="384"/>
      <c r="C172" s="384"/>
      <c r="D172" s="384"/>
      <c r="E172" s="384"/>
      <c r="F172" s="384"/>
      <c r="G172" s="384"/>
      <c r="H172" s="384"/>
      <c r="I172" s="384"/>
      <c r="J172" s="384"/>
      <c r="K172" s="384"/>
      <c r="L172" s="384"/>
      <c r="M172" s="384"/>
      <c r="N172" s="396"/>
      <c r="O172" s="389" t="s">
        <v>72</v>
      </c>
      <c r="P172" s="390"/>
      <c r="Q172" s="390"/>
      <c r="R172" s="390"/>
      <c r="S172" s="390"/>
      <c r="T172" s="390"/>
      <c r="U172" s="391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hidden="1" customHeight="1" x14ac:dyDescent="0.25">
      <c r="A173" s="383" t="s">
        <v>61</v>
      </c>
      <c r="B173" s="384"/>
      <c r="C173" s="384"/>
      <c r="D173" s="384"/>
      <c r="E173" s="384"/>
      <c r="F173" s="384"/>
      <c r="G173" s="384"/>
      <c r="H173" s="384"/>
      <c r="I173" s="384"/>
      <c r="J173" s="384"/>
      <c r="K173" s="384"/>
      <c r="L173" s="384"/>
      <c r="M173" s="384"/>
      <c r="N173" s="384"/>
      <c r="O173" s="384"/>
      <c r="P173" s="384"/>
      <c r="Q173" s="384"/>
      <c r="R173" s="384"/>
      <c r="S173" s="384"/>
      <c r="T173" s="384"/>
      <c r="U173" s="384"/>
      <c r="V173" s="384"/>
      <c r="W173" s="384"/>
      <c r="X173" s="384"/>
      <c r="Y173" s="384"/>
      <c r="Z173" s="363"/>
      <c r="AA173" s="363"/>
    </row>
    <row r="174" spans="1:54" ht="27" hidden="1" customHeight="1" x14ac:dyDescent="0.25">
      <c r="A174" s="54" t="s">
        <v>269</v>
      </c>
      <c r="B174" s="54" t="s">
        <v>270</v>
      </c>
      <c r="C174" s="31">
        <v>4301031224</v>
      </c>
      <c r="D174" s="374">
        <v>4680115882683</v>
      </c>
      <c r="E174" s="375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7"/>
      <c r="Q174" s="377"/>
      <c r="R174" s="377"/>
      <c r="S174" s="375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hidden="1" customHeight="1" x14ac:dyDescent="0.25">
      <c r="A175" s="54" t="s">
        <v>271</v>
      </c>
      <c r="B175" s="54" t="s">
        <v>272</v>
      </c>
      <c r="C175" s="31">
        <v>4301031230</v>
      </c>
      <c r="D175" s="374">
        <v>4680115882690</v>
      </c>
      <c r="E175" s="375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7"/>
      <c r="Q175" s="377"/>
      <c r="R175" s="377"/>
      <c r="S175" s="375"/>
      <c r="T175" s="34"/>
      <c r="U175" s="34"/>
      <c r="V175" s="35" t="s">
        <v>67</v>
      </c>
      <c r="W175" s="370">
        <v>0</v>
      </c>
      <c r="X175" s="37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74">
        <v>4680115882669</v>
      </c>
      <c r="E176" s="375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4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7"/>
      <c r="Q176" s="377"/>
      <c r="R176" s="377"/>
      <c r="S176" s="375"/>
      <c r="T176" s="34"/>
      <c r="U176" s="34"/>
      <c r="V176" s="35" t="s">
        <v>67</v>
      </c>
      <c r="W176" s="370">
        <v>200</v>
      </c>
      <c r="X176" s="371">
        <f>IFERROR(IF(W176="",0,CEILING((W176/$H176),1)*$H176),"")</f>
        <v>205.20000000000002</v>
      </c>
      <c r="Y176" s="36">
        <f>IFERROR(IF(X176=0,"",ROUNDUP(X176/H176,0)*0.00937),"")</f>
        <v>0.35605999999999999</v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74">
        <v>4680115882676</v>
      </c>
      <c r="E177" s="375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7"/>
      <c r="Q177" s="377"/>
      <c r="R177" s="377"/>
      <c r="S177" s="375"/>
      <c r="T177" s="34"/>
      <c r="U177" s="34"/>
      <c r="V177" s="35" t="s">
        <v>67</v>
      </c>
      <c r="W177" s="370">
        <v>100</v>
      </c>
      <c r="X177" s="371">
        <f>IFERROR(IF(W177="",0,CEILING((W177/$H177),1)*$H177),"")</f>
        <v>102.60000000000001</v>
      </c>
      <c r="Y177" s="36">
        <f>IFERROR(IF(X177=0,"",ROUNDUP(X177/H177,0)*0.00937),"")</f>
        <v>0.17802999999999999</v>
      </c>
      <c r="Z177" s="56"/>
      <c r="AA177" s="57"/>
      <c r="AE177" s="58"/>
      <c r="BB177" s="160" t="s">
        <v>1</v>
      </c>
    </row>
    <row r="178" spans="1:54" x14ac:dyDescent="0.2">
      <c r="A178" s="395"/>
      <c r="B178" s="384"/>
      <c r="C178" s="384"/>
      <c r="D178" s="384"/>
      <c r="E178" s="384"/>
      <c r="F178" s="384"/>
      <c r="G178" s="384"/>
      <c r="H178" s="384"/>
      <c r="I178" s="384"/>
      <c r="J178" s="384"/>
      <c r="K178" s="384"/>
      <c r="L178" s="384"/>
      <c r="M178" s="384"/>
      <c r="N178" s="396"/>
      <c r="O178" s="389" t="s">
        <v>72</v>
      </c>
      <c r="P178" s="390"/>
      <c r="Q178" s="390"/>
      <c r="R178" s="390"/>
      <c r="S178" s="390"/>
      <c r="T178" s="390"/>
      <c r="U178" s="391"/>
      <c r="V178" s="37" t="s">
        <v>73</v>
      </c>
      <c r="W178" s="372">
        <f>IFERROR(W174/H174,"0")+IFERROR(W175/H175,"0")+IFERROR(W176/H176,"0")+IFERROR(W177/H177,"0")</f>
        <v>55.555555555555557</v>
      </c>
      <c r="X178" s="372">
        <f>IFERROR(X174/H174,"0")+IFERROR(X175/H175,"0")+IFERROR(X176/H176,"0")+IFERROR(X177/H177,"0")</f>
        <v>57</v>
      </c>
      <c r="Y178" s="372">
        <f>IFERROR(IF(Y174="",0,Y174),"0")+IFERROR(IF(Y175="",0,Y175),"0")+IFERROR(IF(Y176="",0,Y176),"0")+IFERROR(IF(Y177="",0,Y177),"0")</f>
        <v>0.53408999999999995</v>
      </c>
      <c r="Z178" s="373"/>
      <c r="AA178" s="373"/>
    </row>
    <row r="179" spans="1:54" x14ac:dyDescent="0.2">
      <c r="A179" s="384"/>
      <c r="B179" s="384"/>
      <c r="C179" s="384"/>
      <c r="D179" s="384"/>
      <c r="E179" s="384"/>
      <c r="F179" s="384"/>
      <c r="G179" s="384"/>
      <c r="H179" s="384"/>
      <c r="I179" s="384"/>
      <c r="J179" s="384"/>
      <c r="K179" s="384"/>
      <c r="L179" s="384"/>
      <c r="M179" s="384"/>
      <c r="N179" s="396"/>
      <c r="O179" s="389" t="s">
        <v>72</v>
      </c>
      <c r="P179" s="390"/>
      <c r="Q179" s="390"/>
      <c r="R179" s="390"/>
      <c r="S179" s="390"/>
      <c r="T179" s="390"/>
      <c r="U179" s="391"/>
      <c r="V179" s="37" t="s">
        <v>67</v>
      </c>
      <c r="W179" s="372">
        <f>IFERROR(SUM(W174:W177),"0")</f>
        <v>300</v>
      </c>
      <c r="X179" s="372">
        <f>IFERROR(SUM(X174:X177),"0")</f>
        <v>307.8</v>
      </c>
      <c r="Y179" s="37"/>
      <c r="Z179" s="373"/>
      <c r="AA179" s="373"/>
    </row>
    <row r="180" spans="1:54" ht="14.25" hidden="1" customHeight="1" x14ac:dyDescent="0.25">
      <c r="A180" s="383" t="s">
        <v>74</v>
      </c>
      <c r="B180" s="384"/>
      <c r="C180" s="384"/>
      <c r="D180" s="384"/>
      <c r="E180" s="384"/>
      <c r="F180" s="384"/>
      <c r="G180" s="384"/>
      <c r="H180" s="384"/>
      <c r="I180" s="384"/>
      <c r="J180" s="384"/>
      <c r="K180" s="384"/>
      <c r="L180" s="384"/>
      <c r="M180" s="384"/>
      <c r="N180" s="384"/>
      <c r="O180" s="384"/>
      <c r="P180" s="384"/>
      <c r="Q180" s="384"/>
      <c r="R180" s="384"/>
      <c r="S180" s="384"/>
      <c r="T180" s="384"/>
      <c r="U180" s="384"/>
      <c r="V180" s="384"/>
      <c r="W180" s="384"/>
      <c r="X180" s="384"/>
      <c r="Y180" s="384"/>
      <c r="Z180" s="363"/>
      <c r="AA180" s="363"/>
    </row>
    <row r="181" spans="1:54" ht="27" hidden="1" customHeight="1" x14ac:dyDescent="0.25">
      <c r="A181" s="54" t="s">
        <v>277</v>
      </c>
      <c r="B181" s="54" t="s">
        <v>278</v>
      </c>
      <c r="C181" s="31">
        <v>4301051409</v>
      </c>
      <c r="D181" s="374">
        <v>4680115881556</v>
      </c>
      <c r="E181" s="375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6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7"/>
      <c r="Q181" s="377"/>
      <c r="R181" s="377"/>
      <c r="S181" s="375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279</v>
      </c>
      <c r="B182" s="54" t="s">
        <v>280</v>
      </c>
      <c r="C182" s="31">
        <v>4301051408</v>
      </c>
      <c r="D182" s="374">
        <v>4680115881594</v>
      </c>
      <c r="E182" s="375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64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7"/>
      <c r="Q182" s="377"/>
      <c r="R182" s="377"/>
      <c r="S182" s="375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hidden="1" customHeight="1" x14ac:dyDescent="0.25">
      <c r="A183" s="54" t="s">
        <v>281</v>
      </c>
      <c r="B183" s="54" t="s">
        <v>282</v>
      </c>
      <c r="C183" s="31">
        <v>4301051505</v>
      </c>
      <c r="D183" s="374">
        <v>4680115881587</v>
      </c>
      <c r="E183" s="375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6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7"/>
      <c r="Q183" s="377"/>
      <c r="R183" s="377"/>
      <c r="S183" s="375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hidden="1" customHeight="1" x14ac:dyDescent="0.25">
      <c r="A184" s="54" t="s">
        <v>283</v>
      </c>
      <c r="B184" s="54" t="s">
        <v>284</v>
      </c>
      <c r="C184" s="31">
        <v>4301051380</v>
      </c>
      <c r="D184" s="374">
        <v>4680115880962</v>
      </c>
      <c r="E184" s="375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7"/>
      <c r="Q184" s="377"/>
      <c r="R184" s="377"/>
      <c r="S184" s="375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285</v>
      </c>
      <c r="B185" s="54" t="s">
        <v>286</v>
      </c>
      <c r="C185" s="31">
        <v>4301051411</v>
      </c>
      <c r="D185" s="374">
        <v>4680115881617</v>
      </c>
      <c r="E185" s="375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6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7"/>
      <c r="Q185" s="377"/>
      <c r="R185" s="377"/>
      <c r="S185" s="375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287</v>
      </c>
      <c r="B186" s="54" t="s">
        <v>288</v>
      </c>
      <c r="C186" s="31">
        <v>4301051538</v>
      </c>
      <c r="D186" s="374">
        <v>4680115880573</v>
      </c>
      <c r="E186" s="375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7"/>
      <c r="Q186" s="377"/>
      <c r="R186" s="377"/>
      <c r="S186" s="375"/>
      <c r="T186" s="34"/>
      <c r="U186" s="34"/>
      <c r="V186" s="35" t="s">
        <v>67</v>
      </c>
      <c r="W186" s="370">
        <v>150</v>
      </c>
      <c r="X186" s="371">
        <f t="shared" si="9"/>
        <v>156.6</v>
      </c>
      <c r="Y186" s="36">
        <f>IFERROR(IF(X186=0,"",ROUNDUP(X186/H186,0)*0.02175),"")</f>
        <v>0.39149999999999996</v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289</v>
      </c>
      <c r="B187" s="54" t="s">
        <v>290</v>
      </c>
      <c r="C187" s="31">
        <v>4301051487</v>
      </c>
      <c r="D187" s="374">
        <v>4680115881228</v>
      </c>
      <c r="E187" s="375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7"/>
      <c r="Q187" s="377"/>
      <c r="R187" s="377"/>
      <c r="S187" s="375"/>
      <c r="T187" s="34"/>
      <c r="U187" s="34"/>
      <c r="V187" s="35" t="s">
        <v>67</v>
      </c>
      <c r="W187" s="370">
        <v>0</v>
      </c>
      <c r="X187" s="371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291</v>
      </c>
      <c r="B188" s="54" t="s">
        <v>292</v>
      </c>
      <c r="C188" s="31">
        <v>4301051506</v>
      </c>
      <c r="D188" s="374">
        <v>4680115881037</v>
      </c>
      <c r="E188" s="375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4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7"/>
      <c r="Q188" s="377"/>
      <c r="R188" s="377"/>
      <c r="S188" s="375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74">
        <v>4680115881211</v>
      </c>
      <c r="E189" s="375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7"/>
      <c r="Q189" s="377"/>
      <c r="R189" s="377"/>
      <c r="S189" s="375"/>
      <c r="T189" s="34"/>
      <c r="U189" s="34"/>
      <c r="V189" s="35" t="s">
        <v>67</v>
      </c>
      <c r="W189" s="370">
        <v>360</v>
      </c>
      <c r="X189" s="371">
        <f t="shared" si="9"/>
        <v>360</v>
      </c>
      <c r="Y189" s="36">
        <f>IFERROR(IF(X189=0,"",ROUNDUP(X189/H189,0)*0.00753),"")</f>
        <v>1.1294999999999999</v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295</v>
      </c>
      <c r="B190" s="54" t="s">
        <v>296</v>
      </c>
      <c r="C190" s="31">
        <v>4301051378</v>
      </c>
      <c r="D190" s="374">
        <v>4680115881020</v>
      </c>
      <c r="E190" s="375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7"/>
      <c r="Q190" s="377"/>
      <c r="R190" s="377"/>
      <c r="S190" s="375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297</v>
      </c>
      <c r="B191" s="54" t="s">
        <v>298</v>
      </c>
      <c r="C191" s="31">
        <v>4301051407</v>
      </c>
      <c r="D191" s="374">
        <v>4680115882195</v>
      </c>
      <c r="E191" s="375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7"/>
      <c r="Q191" s="377"/>
      <c r="R191" s="377"/>
      <c r="S191" s="375"/>
      <c r="T191" s="34"/>
      <c r="U191" s="34"/>
      <c r="V191" s="35" t="s">
        <v>67</v>
      </c>
      <c r="W191" s="370">
        <v>0</v>
      </c>
      <c r="X191" s="371">
        <f t="shared" si="9"/>
        <v>0</v>
      </c>
      <c r="Y191" s="36" t="str">
        <f t="shared" ref="Y191:Y197" si="10">IFERROR(IF(X191=0,"",ROUNDUP(X191/H191,0)*0.00753),"")</f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299</v>
      </c>
      <c r="B192" s="54" t="s">
        <v>300</v>
      </c>
      <c r="C192" s="31">
        <v>4301051479</v>
      </c>
      <c r="D192" s="374">
        <v>4680115882607</v>
      </c>
      <c r="E192" s="375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7"/>
      <c r="Q192" s="377"/>
      <c r="R192" s="377"/>
      <c r="S192" s="375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4">
        <v>4680115880092</v>
      </c>
      <c r="E193" s="375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7"/>
      <c r="Q193" s="377"/>
      <c r="R193" s="377"/>
      <c r="S193" s="375"/>
      <c r="T193" s="34"/>
      <c r="U193" s="34"/>
      <c r="V193" s="35" t="s">
        <v>67</v>
      </c>
      <c r="W193" s="370">
        <v>320</v>
      </c>
      <c r="X193" s="371">
        <f t="shared" si="9"/>
        <v>321.59999999999997</v>
      </c>
      <c r="Y193" s="36">
        <f t="shared" si="10"/>
        <v>1.00902</v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303</v>
      </c>
      <c r="B194" s="54" t="s">
        <v>304</v>
      </c>
      <c r="C194" s="31">
        <v>4301051469</v>
      </c>
      <c r="D194" s="374">
        <v>4680115880221</v>
      </c>
      <c r="E194" s="375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4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7"/>
      <c r="Q194" s="377"/>
      <c r="R194" s="377"/>
      <c r="S194" s="375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hidden="1" customHeight="1" x14ac:dyDescent="0.25">
      <c r="A195" s="54" t="s">
        <v>305</v>
      </c>
      <c r="B195" s="54" t="s">
        <v>306</v>
      </c>
      <c r="C195" s="31">
        <v>4301051523</v>
      </c>
      <c r="D195" s="374">
        <v>4680115882942</v>
      </c>
      <c r="E195" s="375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7"/>
      <c r="Q195" s="377"/>
      <c r="R195" s="377"/>
      <c r="S195" s="375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74">
        <v>4680115880504</v>
      </c>
      <c r="E196" s="375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7"/>
      <c r="Q196" s="377"/>
      <c r="R196" s="377"/>
      <c r="S196" s="375"/>
      <c r="T196" s="34"/>
      <c r="U196" s="34"/>
      <c r="V196" s="35" t="s">
        <v>67</v>
      </c>
      <c r="W196" s="370">
        <v>60</v>
      </c>
      <c r="X196" s="371">
        <f t="shared" si="9"/>
        <v>60</v>
      </c>
      <c r="Y196" s="36">
        <f t="shared" si="10"/>
        <v>0.18825</v>
      </c>
      <c r="Z196" s="56"/>
      <c r="AA196" s="57"/>
      <c r="AE196" s="58"/>
      <c r="BB196" s="176" t="s">
        <v>1</v>
      </c>
    </row>
    <row r="197" spans="1:54" ht="27" hidden="1" customHeight="1" x14ac:dyDescent="0.25">
      <c r="A197" s="54" t="s">
        <v>309</v>
      </c>
      <c r="B197" s="54" t="s">
        <v>310</v>
      </c>
      <c r="C197" s="31">
        <v>4301051410</v>
      </c>
      <c r="D197" s="374">
        <v>4680115882164</v>
      </c>
      <c r="E197" s="375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7"/>
      <c r="Q197" s="377"/>
      <c r="R197" s="377"/>
      <c r="S197" s="375"/>
      <c r="T197" s="34"/>
      <c r="U197" s="34"/>
      <c r="V197" s="35" t="s">
        <v>67</v>
      </c>
      <c r="W197" s="370">
        <v>0</v>
      </c>
      <c r="X197" s="371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x14ac:dyDescent="0.2">
      <c r="A198" s="395"/>
      <c r="B198" s="384"/>
      <c r="C198" s="384"/>
      <c r="D198" s="384"/>
      <c r="E198" s="384"/>
      <c r="F198" s="384"/>
      <c r="G198" s="384"/>
      <c r="H198" s="384"/>
      <c r="I198" s="384"/>
      <c r="J198" s="384"/>
      <c r="K198" s="384"/>
      <c r="L198" s="384"/>
      <c r="M198" s="384"/>
      <c r="N198" s="396"/>
      <c r="O198" s="389" t="s">
        <v>72</v>
      </c>
      <c r="P198" s="390"/>
      <c r="Q198" s="390"/>
      <c r="R198" s="390"/>
      <c r="S198" s="390"/>
      <c r="T198" s="390"/>
      <c r="U198" s="391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325.57471264367814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327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2.71827</v>
      </c>
      <c r="Z198" s="373"/>
      <c r="AA198" s="373"/>
    </row>
    <row r="199" spans="1:54" x14ac:dyDescent="0.2">
      <c r="A199" s="384"/>
      <c r="B199" s="384"/>
      <c r="C199" s="384"/>
      <c r="D199" s="384"/>
      <c r="E199" s="384"/>
      <c r="F199" s="384"/>
      <c r="G199" s="384"/>
      <c r="H199" s="384"/>
      <c r="I199" s="384"/>
      <c r="J199" s="384"/>
      <c r="K199" s="384"/>
      <c r="L199" s="384"/>
      <c r="M199" s="384"/>
      <c r="N199" s="396"/>
      <c r="O199" s="389" t="s">
        <v>72</v>
      </c>
      <c r="P199" s="390"/>
      <c r="Q199" s="390"/>
      <c r="R199" s="390"/>
      <c r="S199" s="390"/>
      <c r="T199" s="390"/>
      <c r="U199" s="391"/>
      <c r="V199" s="37" t="s">
        <v>67</v>
      </c>
      <c r="W199" s="372">
        <f>IFERROR(SUM(W181:W197),"0")</f>
        <v>890</v>
      </c>
      <c r="X199" s="372">
        <f>IFERROR(SUM(X181:X197),"0")</f>
        <v>898.2</v>
      </c>
      <c r="Y199" s="37"/>
      <c r="Z199" s="373"/>
      <c r="AA199" s="373"/>
    </row>
    <row r="200" spans="1:54" ht="14.25" hidden="1" customHeight="1" x14ac:dyDescent="0.25">
      <c r="A200" s="383" t="s">
        <v>210</v>
      </c>
      <c r="B200" s="384"/>
      <c r="C200" s="384"/>
      <c r="D200" s="384"/>
      <c r="E200" s="384"/>
      <c r="F200" s="384"/>
      <c r="G200" s="384"/>
      <c r="H200" s="384"/>
      <c r="I200" s="384"/>
      <c r="J200" s="384"/>
      <c r="K200" s="384"/>
      <c r="L200" s="384"/>
      <c r="M200" s="384"/>
      <c r="N200" s="384"/>
      <c r="O200" s="384"/>
      <c r="P200" s="384"/>
      <c r="Q200" s="384"/>
      <c r="R200" s="384"/>
      <c r="S200" s="384"/>
      <c r="T200" s="384"/>
      <c r="U200" s="384"/>
      <c r="V200" s="384"/>
      <c r="W200" s="384"/>
      <c r="X200" s="384"/>
      <c r="Y200" s="384"/>
      <c r="Z200" s="363"/>
      <c r="AA200" s="363"/>
    </row>
    <row r="201" spans="1:54" ht="16.5" hidden="1" customHeight="1" x14ac:dyDescent="0.25">
      <c r="A201" s="54" t="s">
        <v>311</v>
      </c>
      <c r="B201" s="54" t="s">
        <v>312</v>
      </c>
      <c r="C201" s="31">
        <v>4301060360</v>
      </c>
      <c r="D201" s="374">
        <v>4680115882874</v>
      </c>
      <c r="E201" s="375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7"/>
      <c r="Q201" s="377"/>
      <c r="R201" s="377"/>
      <c r="S201" s="375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hidden="1" customHeight="1" x14ac:dyDescent="0.25">
      <c r="A202" s="54" t="s">
        <v>313</v>
      </c>
      <c r="B202" s="54" t="s">
        <v>314</v>
      </c>
      <c r="C202" s="31">
        <v>4301060359</v>
      </c>
      <c r="D202" s="374">
        <v>4680115884434</v>
      </c>
      <c r="E202" s="375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7"/>
      <c r="Q202" s="377"/>
      <c r="R202" s="377"/>
      <c r="S202" s="375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customHeight="1" x14ac:dyDescent="0.25">
      <c r="A203" s="54" t="s">
        <v>315</v>
      </c>
      <c r="B203" s="54" t="s">
        <v>316</v>
      </c>
      <c r="C203" s="31">
        <v>4301060339</v>
      </c>
      <c r="D203" s="374">
        <v>4680115880818</v>
      </c>
      <c r="E203" s="375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7"/>
      <c r="Q203" s="377"/>
      <c r="R203" s="377"/>
      <c r="S203" s="375"/>
      <c r="T203" s="34"/>
      <c r="U203" s="34"/>
      <c r="V203" s="35" t="s">
        <v>67</v>
      </c>
      <c r="W203" s="370">
        <v>32</v>
      </c>
      <c r="X203" s="371">
        <f>IFERROR(IF(W203="",0,CEILING((W203/$H203),1)*$H203),"")</f>
        <v>33.6</v>
      </c>
      <c r="Y203" s="36">
        <f>IFERROR(IF(X203=0,"",ROUNDUP(X203/H203,0)*0.00753),"")</f>
        <v>0.10542</v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317</v>
      </c>
      <c r="B204" s="54" t="s">
        <v>318</v>
      </c>
      <c r="C204" s="31">
        <v>4301060338</v>
      </c>
      <c r="D204" s="374">
        <v>4680115880801</v>
      </c>
      <c r="E204" s="375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7"/>
      <c r="Q204" s="377"/>
      <c r="R204" s="377"/>
      <c r="S204" s="375"/>
      <c r="T204" s="34"/>
      <c r="U204" s="34"/>
      <c r="V204" s="35" t="s">
        <v>67</v>
      </c>
      <c r="W204" s="370">
        <v>0</v>
      </c>
      <c r="X204" s="37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x14ac:dyDescent="0.2">
      <c r="A205" s="395"/>
      <c r="B205" s="384"/>
      <c r="C205" s="384"/>
      <c r="D205" s="384"/>
      <c r="E205" s="384"/>
      <c r="F205" s="384"/>
      <c r="G205" s="384"/>
      <c r="H205" s="384"/>
      <c r="I205" s="384"/>
      <c r="J205" s="384"/>
      <c r="K205" s="384"/>
      <c r="L205" s="384"/>
      <c r="M205" s="384"/>
      <c r="N205" s="396"/>
      <c r="O205" s="389" t="s">
        <v>72</v>
      </c>
      <c r="P205" s="390"/>
      <c r="Q205" s="390"/>
      <c r="R205" s="390"/>
      <c r="S205" s="390"/>
      <c r="T205" s="390"/>
      <c r="U205" s="391"/>
      <c r="V205" s="37" t="s">
        <v>73</v>
      </c>
      <c r="W205" s="372">
        <f>IFERROR(W201/H201,"0")+IFERROR(W202/H202,"0")+IFERROR(W203/H203,"0")+IFERROR(W204/H204,"0")</f>
        <v>13.333333333333334</v>
      </c>
      <c r="X205" s="372">
        <f>IFERROR(X201/H201,"0")+IFERROR(X202/H202,"0")+IFERROR(X203/H203,"0")+IFERROR(X204/H204,"0")</f>
        <v>14.000000000000002</v>
      </c>
      <c r="Y205" s="372">
        <f>IFERROR(IF(Y201="",0,Y201),"0")+IFERROR(IF(Y202="",0,Y202),"0")+IFERROR(IF(Y203="",0,Y203),"0")+IFERROR(IF(Y204="",0,Y204),"0")</f>
        <v>0.10542</v>
      </c>
      <c r="Z205" s="373"/>
      <c r="AA205" s="373"/>
    </row>
    <row r="206" spans="1:54" x14ac:dyDescent="0.2">
      <c r="A206" s="384"/>
      <c r="B206" s="384"/>
      <c r="C206" s="384"/>
      <c r="D206" s="384"/>
      <c r="E206" s="384"/>
      <c r="F206" s="384"/>
      <c r="G206" s="384"/>
      <c r="H206" s="384"/>
      <c r="I206" s="384"/>
      <c r="J206" s="384"/>
      <c r="K206" s="384"/>
      <c r="L206" s="384"/>
      <c r="M206" s="384"/>
      <c r="N206" s="396"/>
      <c r="O206" s="389" t="s">
        <v>72</v>
      </c>
      <c r="P206" s="390"/>
      <c r="Q206" s="390"/>
      <c r="R206" s="390"/>
      <c r="S206" s="390"/>
      <c r="T206" s="390"/>
      <c r="U206" s="391"/>
      <c r="V206" s="37" t="s">
        <v>67</v>
      </c>
      <c r="W206" s="372">
        <f>IFERROR(SUM(W201:W204),"0")</f>
        <v>32</v>
      </c>
      <c r="X206" s="372">
        <f>IFERROR(SUM(X201:X204),"0")</f>
        <v>33.6</v>
      </c>
      <c r="Y206" s="37"/>
      <c r="Z206" s="373"/>
      <c r="AA206" s="373"/>
    </row>
    <row r="207" spans="1:54" ht="16.5" hidden="1" customHeight="1" x14ac:dyDescent="0.25">
      <c r="A207" s="438" t="s">
        <v>319</v>
      </c>
      <c r="B207" s="384"/>
      <c r="C207" s="384"/>
      <c r="D207" s="384"/>
      <c r="E207" s="384"/>
      <c r="F207" s="384"/>
      <c r="G207" s="384"/>
      <c r="H207" s="384"/>
      <c r="I207" s="384"/>
      <c r="J207" s="384"/>
      <c r="K207" s="384"/>
      <c r="L207" s="384"/>
      <c r="M207" s="384"/>
      <c r="N207" s="384"/>
      <c r="O207" s="384"/>
      <c r="P207" s="384"/>
      <c r="Q207" s="384"/>
      <c r="R207" s="384"/>
      <c r="S207" s="384"/>
      <c r="T207" s="384"/>
      <c r="U207" s="384"/>
      <c r="V207" s="384"/>
      <c r="W207" s="384"/>
      <c r="X207" s="384"/>
      <c r="Y207" s="384"/>
      <c r="Z207" s="364"/>
      <c r="AA207" s="364"/>
    </row>
    <row r="208" spans="1:54" ht="14.25" hidden="1" customHeight="1" x14ac:dyDescent="0.25">
      <c r="A208" s="383" t="s">
        <v>110</v>
      </c>
      <c r="B208" s="384"/>
      <c r="C208" s="384"/>
      <c r="D208" s="384"/>
      <c r="E208" s="384"/>
      <c r="F208" s="384"/>
      <c r="G208" s="384"/>
      <c r="H208" s="384"/>
      <c r="I208" s="384"/>
      <c r="J208" s="384"/>
      <c r="K208" s="384"/>
      <c r="L208" s="384"/>
      <c r="M208" s="384"/>
      <c r="N208" s="384"/>
      <c r="O208" s="384"/>
      <c r="P208" s="384"/>
      <c r="Q208" s="384"/>
      <c r="R208" s="384"/>
      <c r="S208" s="384"/>
      <c r="T208" s="384"/>
      <c r="U208" s="384"/>
      <c r="V208" s="384"/>
      <c r="W208" s="384"/>
      <c r="X208" s="384"/>
      <c r="Y208" s="384"/>
      <c r="Z208" s="363"/>
      <c r="AA208" s="363"/>
    </row>
    <row r="209" spans="1:54" ht="27" hidden="1" customHeight="1" x14ac:dyDescent="0.25">
      <c r="A209" s="54" t="s">
        <v>320</v>
      </c>
      <c r="B209" s="54" t="s">
        <v>321</v>
      </c>
      <c r="C209" s="31">
        <v>4301011717</v>
      </c>
      <c r="D209" s="374">
        <v>4680115884274</v>
      </c>
      <c r="E209" s="375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7"/>
      <c r="Q209" s="377"/>
      <c r="R209" s="377"/>
      <c r="S209" s="375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322</v>
      </c>
      <c r="B210" s="54" t="s">
        <v>323</v>
      </c>
      <c r="C210" s="31">
        <v>4301011719</v>
      </c>
      <c r="D210" s="374">
        <v>4680115884298</v>
      </c>
      <c r="E210" s="375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7"/>
      <c r="Q210" s="377"/>
      <c r="R210" s="377"/>
      <c r="S210" s="375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324</v>
      </c>
      <c r="B211" s="54" t="s">
        <v>325</v>
      </c>
      <c r="C211" s="31">
        <v>4301011733</v>
      </c>
      <c r="D211" s="374">
        <v>4680115884250</v>
      </c>
      <c r="E211" s="375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7"/>
      <c r="Q211" s="377"/>
      <c r="R211" s="377"/>
      <c r="S211" s="375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326</v>
      </c>
      <c r="B212" s="54" t="s">
        <v>327</v>
      </c>
      <c r="C212" s="31">
        <v>4301011718</v>
      </c>
      <c r="D212" s="374">
        <v>4680115884281</v>
      </c>
      <c r="E212" s="375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7"/>
      <c r="Q212" s="377"/>
      <c r="R212" s="377"/>
      <c r="S212" s="375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328</v>
      </c>
      <c r="B213" s="54" t="s">
        <v>329</v>
      </c>
      <c r="C213" s="31">
        <v>4301011720</v>
      </c>
      <c r="D213" s="374">
        <v>4680115884199</v>
      </c>
      <c r="E213" s="375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7"/>
      <c r="Q213" s="377"/>
      <c r="R213" s="377"/>
      <c r="S213" s="375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330</v>
      </c>
      <c r="B214" s="54" t="s">
        <v>331</v>
      </c>
      <c r="C214" s="31">
        <v>4301011716</v>
      </c>
      <c r="D214" s="374">
        <v>4680115884267</v>
      </c>
      <c r="E214" s="375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6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7"/>
      <c r="Q214" s="377"/>
      <c r="R214" s="377"/>
      <c r="S214" s="375"/>
      <c r="T214" s="34"/>
      <c r="U214" s="34"/>
      <c r="V214" s="35" t="s">
        <v>67</v>
      </c>
      <c r="W214" s="370">
        <v>0</v>
      </c>
      <c r="X214" s="371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idden="1" x14ac:dyDescent="0.2">
      <c r="A215" s="395"/>
      <c r="B215" s="384"/>
      <c r="C215" s="384"/>
      <c r="D215" s="384"/>
      <c r="E215" s="384"/>
      <c r="F215" s="384"/>
      <c r="G215" s="384"/>
      <c r="H215" s="384"/>
      <c r="I215" s="384"/>
      <c r="J215" s="384"/>
      <c r="K215" s="384"/>
      <c r="L215" s="384"/>
      <c r="M215" s="384"/>
      <c r="N215" s="396"/>
      <c r="O215" s="389" t="s">
        <v>72</v>
      </c>
      <c r="P215" s="390"/>
      <c r="Q215" s="390"/>
      <c r="R215" s="390"/>
      <c r="S215" s="390"/>
      <c r="T215" s="390"/>
      <c r="U215" s="391"/>
      <c r="V215" s="37" t="s">
        <v>73</v>
      </c>
      <c r="W215" s="372">
        <f>IFERROR(W209/H209,"0")+IFERROR(W210/H210,"0")+IFERROR(W211/H211,"0")+IFERROR(W212/H212,"0")+IFERROR(W213/H213,"0")+IFERROR(W214/H214,"0")</f>
        <v>0</v>
      </c>
      <c r="X215" s="372">
        <f>IFERROR(X209/H209,"0")+IFERROR(X210/H210,"0")+IFERROR(X211/H211,"0")+IFERROR(X212/H212,"0")+IFERROR(X213/H213,"0")+IFERROR(X214/H214,"0")</f>
        <v>0</v>
      </c>
      <c r="Y215" s="372">
        <f>IFERROR(IF(Y209="",0,Y209),"0")+IFERROR(IF(Y210="",0,Y210),"0")+IFERROR(IF(Y211="",0,Y211),"0")+IFERROR(IF(Y212="",0,Y212),"0")+IFERROR(IF(Y213="",0,Y213),"0")+IFERROR(IF(Y214="",0,Y214),"0")</f>
        <v>0</v>
      </c>
      <c r="Z215" s="373"/>
      <c r="AA215" s="373"/>
    </row>
    <row r="216" spans="1:54" hidden="1" x14ac:dyDescent="0.2">
      <c r="A216" s="384"/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4"/>
      <c r="M216" s="384"/>
      <c r="N216" s="396"/>
      <c r="O216" s="389" t="s">
        <v>72</v>
      </c>
      <c r="P216" s="390"/>
      <c r="Q216" s="390"/>
      <c r="R216" s="390"/>
      <c r="S216" s="390"/>
      <c r="T216" s="390"/>
      <c r="U216" s="391"/>
      <c r="V216" s="37" t="s">
        <v>67</v>
      </c>
      <c r="W216" s="372">
        <f>IFERROR(SUM(W209:W214),"0")</f>
        <v>0</v>
      </c>
      <c r="X216" s="372">
        <f>IFERROR(SUM(X209:X214),"0")</f>
        <v>0</v>
      </c>
      <c r="Y216" s="37"/>
      <c r="Z216" s="373"/>
      <c r="AA216" s="373"/>
    </row>
    <row r="217" spans="1:54" ht="14.25" hidden="1" customHeight="1" x14ac:dyDescent="0.25">
      <c r="A217" s="383" t="s">
        <v>61</v>
      </c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4"/>
      <c r="M217" s="384"/>
      <c r="N217" s="384"/>
      <c r="O217" s="384"/>
      <c r="P217" s="384"/>
      <c r="Q217" s="384"/>
      <c r="R217" s="384"/>
      <c r="S217" s="384"/>
      <c r="T217" s="384"/>
      <c r="U217" s="384"/>
      <c r="V217" s="384"/>
      <c r="W217" s="384"/>
      <c r="X217" s="384"/>
      <c r="Y217" s="384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4">
        <v>4607091389845</v>
      </c>
      <c r="E218" s="375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7"/>
      <c r="Q218" s="377"/>
      <c r="R218" s="377"/>
      <c r="S218" s="375"/>
      <c r="T218" s="34"/>
      <c r="U218" s="34"/>
      <c r="V218" s="35" t="s">
        <v>67</v>
      </c>
      <c r="W218" s="370">
        <v>175</v>
      </c>
      <c r="X218" s="371">
        <f>IFERROR(IF(W218="",0,CEILING((W218/$H218),1)*$H218),"")</f>
        <v>176.4</v>
      </c>
      <c r="Y218" s="36">
        <f>IFERROR(IF(X218=0,"",ROUNDUP(X218/H218,0)*0.00502),"")</f>
        <v>0.42168</v>
      </c>
      <c r="Z218" s="56"/>
      <c r="AA218" s="57"/>
      <c r="AE218" s="58"/>
      <c r="BB218" s="188" t="s">
        <v>1</v>
      </c>
    </row>
    <row r="219" spans="1:54" ht="27" hidden="1" customHeight="1" x14ac:dyDescent="0.25">
      <c r="A219" s="54" t="s">
        <v>334</v>
      </c>
      <c r="B219" s="54" t="s">
        <v>335</v>
      </c>
      <c r="C219" s="31">
        <v>4301031259</v>
      </c>
      <c r="D219" s="374">
        <v>4680115882881</v>
      </c>
      <c r="E219" s="375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3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7"/>
      <c r="Q219" s="377"/>
      <c r="R219" s="377"/>
      <c r="S219" s="375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5"/>
      <c r="B220" s="384"/>
      <c r="C220" s="384"/>
      <c r="D220" s="384"/>
      <c r="E220" s="384"/>
      <c r="F220" s="384"/>
      <c r="G220" s="384"/>
      <c r="H220" s="384"/>
      <c r="I220" s="384"/>
      <c r="J220" s="384"/>
      <c r="K220" s="384"/>
      <c r="L220" s="384"/>
      <c r="M220" s="384"/>
      <c r="N220" s="396"/>
      <c r="O220" s="389" t="s">
        <v>72</v>
      </c>
      <c r="P220" s="390"/>
      <c r="Q220" s="390"/>
      <c r="R220" s="390"/>
      <c r="S220" s="390"/>
      <c r="T220" s="390"/>
      <c r="U220" s="391"/>
      <c r="V220" s="37" t="s">
        <v>73</v>
      </c>
      <c r="W220" s="372">
        <f>IFERROR(W218/H218,"0")+IFERROR(W219/H219,"0")</f>
        <v>83.333333333333329</v>
      </c>
      <c r="X220" s="372">
        <f>IFERROR(X218/H218,"0")+IFERROR(X219/H219,"0")</f>
        <v>84</v>
      </c>
      <c r="Y220" s="372">
        <f>IFERROR(IF(Y218="",0,Y218),"0")+IFERROR(IF(Y219="",0,Y219),"0")</f>
        <v>0.42168</v>
      </c>
      <c r="Z220" s="373"/>
      <c r="AA220" s="373"/>
    </row>
    <row r="221" spans="1:54" x14ac:dyDescent="0.2">
      <c r="A221" s="384"/>
      <c r="B221" s="384"/>
      <c r="C221" s="384"/>
      <c r="D221" s="384"/>
      <c r="E221" s="384"/>
      <c r="F221" s="384"/>
      <c r="G221" s="384"/>
      <c r="H221" s="384"/>
      <c r="I221" s="384"/>
      <c r="J221" s="384"/>
      <c r="K221" s="384"/>
      <c r="L221" s="384"/>
      <c r="M221" s="384"/>
      <c r="N221" s="396"/>
      <c r="O221" s="389" t="s">
        <v>72</v>
      </c>
      <c r="P221" s="390"/>
      <c r="Q221" s="390"/>
      <c r="R221" s="390"/>
      <c r="S221" s="390"/>
      <c r="T221" s="390"/>
      <c r="U221" s="391"/>
      <c r="V221" s="37" t="s">
        <v>67</v>
      </c>
      <c r="W221" s="372">
        <f>IFERROR(SUM(W218:W219),"0")</f>
        <v>175</v>
      </c>
      <c r="X221" s="372">
        <f>IFERROR(SUM(X218:X219),"0")</f>
        <v>176.4</v>
      </c>
      <c r="Y221" s="37"/>
      <c r="Z221" s="373"/>
      <c r="AA221" s="373"/>
    </row>
    <row r="222" spans="1:54" ht="16.5" hidden="1" customHeight="1" x14ac:dyDescent="0.25">
      <c r="A222" s="438" t="s">
        <v>336</v>
      </c>
      <c r="B222" s="384"/>
      <c r="C222" s="384"/>
      <c r="D222" s="384"/>
      <c r="E222" s="384"/>
      <c r="F222" s="384"/>
      <c r="G222" s="384"/>
      <c r="H222" s="384"/>
      <c r="I222" s="384"/>
      <c r="J222" s="384"/>
      <c r="K222" s="384"/>
      <c r="L222" s="384"/>
      <c r="M222" s="384"/>
      <c r="N222" s="384"/>
      <c r="O222" s="384"/>
      <c r="P222" s="384"/>
      <c r="Q222" s="384"/>
      <c r="R222" s="384"/>
      <c r="S222" s="384"/>
      <c r="T222" s="384"/>
      <c r="U222" s="384"/>
      <c r="V222" s="384"/>
      <c r="W222" s="384"/>
      <c r="X222" s="384"/>
      <c r="Y222" s="384"/>
      <c r="Z222" s="364"/>
      <c r="AA222" s="364"/>
    </row>
    <row r="223" spans="1:54" ht="14.25" hidden="1" customHeight="1" x14ac:dyDescent="0.25">
      <c r="A223" s="383" t="s">
        <v>110</v>
      </c>
      <c r="B223" s="384"/>
      <c r="C223" s="384"/>
      <c r="D223" s="384"/>
      <c r="E223" s="384"/>
      <c r="F223" s="384"/>
      <c r="G223" s="384"/>
      <c r="H223" s="384"/>
      <c r="I223" s="384"/>
      <c r="J223" s="384"/>
      <c r="K223" s="384"/>
      <c r="L223" s="384"/>
      <c r="M223" s="384"/>
      <c r="N223" s="384"/>
      <c r="O223" s="384"/>
      <c r="P223" s="384"/>
      <c r="Q223" s="384"/>
      <c r="R223" s="384"/>
      <c r="S223" s="384"/>
      <c r="T223" s="384"/>
      <c r="U223" s="384"/>
      <c r="V223" s="384"/>
      <c r="W223" s="384"/>
      <c r="X223" s="384"/>
      <c r="Y223" s="384"/>
      <c r="Z223" s="363"/>
      <c r="AA223" s="363"/>
    </row>
    <row r="224" spans="1:54" ht="27" hidden="1" customHeight="1" x14ac:dyDescent="0.25">
      <c r="A224" s="54" t="s">
        <v>337</v>
      </c>
      <c r="B224" s="54" t="s">
        <v>338</v>
      </c>
      <c r="C224" s="31">
        <v>4301011826</v>
      </c>
      <c r="D224" s="374">
        <v>4680115884137</v>
      </c>
      <c r="E224" s="375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4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7"/>
      <c r="Q224" s="377"/>
      <c r="R224" s="377"/>
      <c r="S224" s="375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339</v>
      </c>
      <c r="B225" s="54" t="s">
        <v>340</v>
      </c>
      <c r="C225" s="31">
        <v>4301011724</v>
      </c>
      <c r="D225" s="374">
        <v>4680115884236</v>
      </c>
      <c r="E225" s="375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7"/>
      <c r="Q225" s="377"/>
      <c r="R225" s="377"/>
      <c r="S225" s="375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341</v>
      </c>
      <c r="B226" s="54" t="s">
        <v>342</v>
      </c>
      <c r="C226" s="31">
        <v>4301011721</v>
      </c>
      <c r="D226" s="374">
        <v>4680115884175</v>
      </c>
      <c r="E226" s="375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7"/>
      <c r="Q226" s="377"/>
      <c r="R226" s="377"/>
      <c r="S226" s="375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343</v>
      </c>
      <c r="B227" s="54" t="s">
        <v>344</v>
      </c>
      <c r="C227" s="31">
        <v>4301011824</v>
      </c>
      <c r="D227" s="374">
        <v>4680115884144</v>
      </c>
      <c r="E227" s="375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7"/>
      <c r="Q227" s="377"/>
      <c r="R227" s="377"/>
      <c r="S227" s="375"/>
      <c r="T227" s="34"/>
      <c r="U227" s="34"/>
      <c r="V227" s="35" t="s">
        <v>67</v>
      </c>
      <c r="W227" s="370">
        <v>0</v>
      </c>
      <c r="X227" s="371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345</v>
      </c>
      <c r="B228" s="54" t="s">
        <v>346</v>
      </c>
      <c r="C228" s="31">
        <v>4301011726</v>
      </c>
      <c r="D228" s="374">
        <v>4680115884182</v>
      </c>
      <c r="E228" s="375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7"/>
      <c r="Q228" s="377"/>
      <c r="R228" s="377"/>
      <c r="S228" s="375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347</v>
      </c>
      <c r="B229" s="54" t="s">
        <v>348</v>
      </c>
      <c r="C229" s="31">
        <v>4301011722</v>
      </c>
      <c r="D229" s="374">
        <v>4680115884205</v>
      </c>
      <c r="E229" s="375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7"/>
      <c r="Q229" s="377"/>
      <c r="R229" s="377"/>
      <c r="S229" s="375"/>
      <c r="T229" s="34"/>
      <c r="U229" s="34"/>
      <c r="V229" s="35" t="s">
        <v>67</v>
      </c>
      <c r="W229" s="370">
        <v>0</v>
      </c>
      <c r="X229" s="371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idden="1" x14ac:dyDescent="0.2">
      <c r="A230" s="395"/>
      <c r="B230" s="384"/>
      <c r="C230" s="384"/>
      <c r="D230" s="384"/>
      <c r="E230" s="384"/>
      <c r="F230" s="384"/>
      <c r="G230" s="384"/>
      <c r="H230" s="384"/>
      <c r="I230" s="384"/>
      <c r="J230" s="384"/>
      <c r="K230" s="384"/>
      <c r="L230" s="384"/>
      <c r="M230" s="384"/>
      <c r="N230" s="396"/>
      <c r="O230" s="389" t="s">
        <v>72</v>
      </c>
      <c r="P230" s="390"/>
      <c r="Q230" s="390"/>
      <c r="R230" s="390"/>
      <c r="S230" s="390"/>
      <c r="T230" s="390"/>
      <c r="U230" s="391"/>
      <c r="V230" s="37" t="s">
        <v>73</v>
      </c>
      <c r="W230" s="372">
        <f>IFERROR(W224/H224,"0")+IFERROR(W225/H225,"0")+IFERROR(W226/H226,"0")+IFERROR(W227/H227,"0")+IFERROR(W228/H228,"0")+IFERROR(W229/H229,"0")</f>
        <v>0</v>
      </c>
      <c r="X230" s="372">
        <f>IFERROR(X224/H224,"0")+IFERROR(X225/H225,"0")+IFERROR(X226/H226,"0")+IFERROR(X227/H227,"0")+IFERROR(X228/H228,"0")+IFERROR(X229/H229,"0")</f>
        <v>0</v>
      </c>
      <c r="Y230" s="372">
        <f>IFERROR(IF(Y224="",0,Y224),"0")+IFERROR(IF(Y225="",0,Y225),"0")+IFERROR(IF(Y226="",0,Y226),"0")+IFERROR(IF(Y227="",0,Y227),"0")+IFERROR(IF(Y228="",0,Y228),"0")+IFERROR(IF(Y229="",0,Y229),"0")</f>
        <v>0</v>
      </c>
      <c r="Z230" s="373"/>
      <c r="AA230" s="373"/>
    </row>
    <row r="231" spans="1:54" hidden="1" x14ac:dyDescent="0.2">
      <c r="A231" s="384"/>
      <c r="B231" s="384"/>
      <c r="C231" s="384"/>
      <c r="D231" s="384"/>
      <c r="E231" s="384"/>
      <c r="F231" s="384"/>
      <c r="G231" s="384"/>
      <c r="H231" s="384"/>
      <c r="I231" s="384"/>
      <c r="J231" s="384"/>
      <c r="K231" s="384"/>
      <c r="L231" s="384"/>
      <c r="M231" s="384"/>
      <c r="N231" s="396"/>
      <c r="O231" s="389" t="s">
        <v>72</v>
      </c>
      <c r="P231" s="390"/>
      <c r="Q231" s="390"/>
      <c r="R231" s="390"/>
      <c r="S231" s="390"/>
      <c r="T231" s="390"/>
      <c r="U231" s="391"/>
      <c r="V231" s="37" t="s">
        <v>67</v>
      </c>
      <c r="W231" s="372">
        <f>IFERROR(SUM(W224:W229),"0")</f>
        <v>0</v>
      </c>
      <c r="X231" s="372">
        <f>IFERROR(SUM(X224:X229),"0")</f>
        <v>0</v>
      </c>
      <c r="Y231" s="37"/>
      <c r="Z231" s="373"/>
      <c r="AA231" s="373"/>
    </row>
    <row r="232" spans="1:54" ht="16.5" hidden="1" customHeight="1" x14ac:dyDescent="0.25">
      <c r="A232" s="438" t="s">
        <v>349</v>
      </c>
      <c r="B232" s="384"/>
      <c r="C232" s="384"/>
      <c r="D232" s="384"/>
      <c r="E232" s="384"/>
      <c r="F232" s="384"/>
      <c r="G232" s="384"/>
      <c r="H232" s="384"/>
      <c r="I232" s="384"/>
      <c r="J232" s="384"/>
      <c r="K232" s="384"/>
      <c r="L232" s="384"/>
      <c r="M232" s="384"/>
      <c r="N232" s="384"/>
      <c r="O232" s="384"/>
      <c r="P232" s="384"/>
      <c r="Q232" s="384"/>
      <c r="R232" s="384"/>
      <c r="S232" s="384"/>
      <c r="T232" s="384"/>
      <c r="U232" s="384"/>
      <c r="V232" s="384"/>
      <c r="W232" s="384"/>
      <c r="X232" s="384"/>
      <c r="Y232" s="384"/>
      <c r="Z232" s="364"/>
      <c r="AA232" s="364"/>
    </row>
    <row r="233" spans="1:54" ht="14.25" hidden="1" customHeight="1" x14ac:dyDescent="0.25">
      <c r="A233" s="383" t="s">
        <v>110</v>
      </c>
      <c r="B233" s="384"/>
      <c r="C233" s="384"/>
      <c r="D233" s="384"/>
      <c r="E233" s="384"/>
      <c r="F233" s="384"/>
      <c r="G233" s="384"/>
      <c r="H233" s="384"/>
      <c r="I233" s="384"/>
      <c r="J233" s="384"/>
      <c r="K233" s="384"/>
      <c r="L233" s="384"/>
      <c r="M233" s="384"/>
      <c r="N233" s="384"/>
      <c r="O233" s="384"/>
      <c r="P233" s="384"/>
      <c r="Q233" s="384"/>
      <c r="R233" s="384"/>
      <c r="S233" s="384"/>
      <c r="T233" s="384"/>
      <c r="U233" s="384"/>
      <c r="V233" s="384"/>
      <c r="W233" s="384"/>
      <c r="X233" s="384"/>
      <c r="Y233" s="384"/>
      <c r="Z233" s="363"/>
      <c r="AA233" s="363"/>
    </row>
    <row r="234" spans="1:54" ht="27" hidden="1" customHeight="1" x14ac:dyDescent="0.25">
      <c r="A234" s="54" t="s">
        <v>350</v>
      </c>
      <c r="B234" s="54" t="s">
        <v>351</v>
      </c>
      <c r="C234" s="31">
        <v>4301011346</v>
      </c>
      <c r="D234" s="374">
        <v>4607091387445</v>
      </c>
      <c r="E234" s="375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2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7"/>
      <c r="Q234" s="377"/>
      <c r="R234" s="377"/>
      <c r="S234" s="375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352</v>
      </c>
      <c r="B235" s="54" t="s">
        <v>353</v>
      </c>
      <c r="C235" s="31">
        <v>4301011308</v>
      </c>
      <c r="D235" s="374">
        <v>4607091386004</v>
      </c>
      <c r="E235" s="375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7"/>
      <c r="Q235" s="377"/>
      <c r="R235" s="377"/>
      <c r="S235" s="375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354</v>
      </c>
      <c r="C236" s="31">
        <v>4301011362</v>
      </c>
      <c r="D236" s="374">
        <v>4607091386004</v>
      </c>
      <c r="E236" s="375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7"/>
      <c r="Q236" s="377"/>
      <c r="R236" s="377"/>
      <c r="S236" s="375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355</v>
      </c>
      <c r="B237" s="54" t="s">
        <v>356</v>
      </c>
      <c r="C237" s="31">
        <v>4301011347</v>
      </c>
      <c r="D237" s="374">
        <v>4607091386073</v>
      </c>
      <c r="E237" s="375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7"/>
      <c r="Q237" s="377"/>
      <c r="R237" s="377"/>
      <c r="S237" s="375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357</v>
      </c>
      <c r="B238" s="54" t="s">
        <v>358</v>
      </c>
      <c r="C238" s="31">
        <v>4301010928</v>
      </c>
      <c r="D238" s="374">
        <v>4607091387322</v>
      </c>
      <c r="E238" s="375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7"/>
      <c r="Q238" s="377"/>
      <c r="R238" s="377"/>
      <c r="S238" s="375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359</v>
      </c>
      <c r="B239" s="54" t="s">
        <v>360</v>
      </c>
      <c r="C239" s="31">
        <v>4301011311</v>
      </c>
      <c r="D239" s="374">
        <v>4607091387377</v>
      </c>
      <c r="E239" s="375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7"/>
      <c r="Q239" s="377"/>
      <c r="R239" s="377"/>
      <c r="S239" s="375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361</v>
      </c>
      <c r="B240" s="54" t="s">
        <v>362</v>
      </c>
      <c r="C240" s="31">
        <v>4301010945</v>
      </c>
      <c r="D240" s="374">
        <v>4607091387353</v>
      </c>
      <c r="E240" s="375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7"/>
      <c r="Q240" s="377"/>
      <c r="R240" s="377"/>
      <c r="S240" s="375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363</v>
      </c>
      <c r="B241" s="54" t="s">
        <v>364</v>
      </c>
      <c r="C241" s="31">
        <v>4301011328</v>
      </c>
      <c r="D241" s="374">
        <v>4607091386011</v>
      </c>
      <c r="E241" s="375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7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7"/>
      <c r="Q241" s="377"/>
      <c r="R241" s="377"/>
      <c r="S241" s="375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365</v>
      </c>
      <c r="B242" s="54" t="s">
        <v>366</v>
      </c>
      <c r="C242" s="31">
        <v>4301011329</v>
      </c>
      <c r="D242" s="374">
        <v>4607091387308</v>
      </c>
      <c r="E242" s="375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7"/>
      <c r="Q242" s="377"/>
      <c r="R242" s="377"/>
      <c r="S242" s="375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367</v>
      </c>
      <c r="B243" s="54" t="s">
        <v>368</v>
      </c>
      <c r="C243" s="31">
        <v>4301011049</v>
      </c>
      <c r="D243" s="374">
        <v>4607091387339</v>
      </c>
      <c r="E243" s="375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3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7"/>
      <c r="Q243" s="377"/>
      <c r="R243" s="377"/>
      <c r="S243" s="375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369</v>
      </c>
      <c r="B244" s="54" t="s">
        <v>370</v>
      </c>
      <c r="C244" s="31">
        <v>4301011433</v>
      </c>
      <c r="D244" s="374">
        <v>4680115882638</v>
      </c>
      <c r="E244" s="375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7"/>
      <c r="Q244" s="377"/>
      <c r="R244" s="377"/>
      <c r="S244" s="375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371</v>
      </c>
      <c r="B245" s="54" t="s">
        <v>372</v>
      </c>
      <c r="C245" s="31">
        <v>4301011573</v>
      </c>
      <c r="D245" s="374">
        <v>4680115881938</v>
      </c>
      <c r="E245" s="375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2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7"/>
      <c r="Q245" s="377"/>
      <c r="R245" s="377"/>
      <c r="S245" s="375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373</v>
      </c>
      <c r="B246" s="54" t="s">
        <v>374</v>
      </c>
      <c r="C246" s="31">
        <v>4301010944</v>
      </c>
      <c r="D246" s="374">
        <v>4607091387346</v>
      </c>
      <c r="E246" s="375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7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7"/>
      <c r="Q246" s="377"/>
      <c r="R246" s="377"/>
      <c r="S246" s="375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375</v>
      </c>
      <c r="B247" s="54" t="s">
        <v>376</v>
      </c>
      <c r="C247" s="31">
        <v>4301011353</v>
      </c>
      <c r="D247" s="374">
        <v>4607091389807</v>
      </c>
      <c r="E247" s="375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6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5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idden="1" x14ac:dyDescent="0.2">
      <c r="A248" s="395"/>
      <c r="B248" s="384"/>
      <c r="C248" s="384"/>
      <c r="D248" s="384"/>
      <c r="E248" s="384"/>
      <c r="F248" s="384"/>
      <c r="G248" s="384"/>
      <c r="H248" s="384"/>
      <c r="I248" s="384"/>
      <c r="J248" s="384"/>
      <c r="K248" s="384"/>
      <c r="L248" s="384"/>
      <c r="M248" s="384"/>
      <c r="N248" s="396"/>
      <c r="O248" s="389" t="s">
        <v>72</v>
      </c>
      <c r="P248" s="390"/>
      <c r="Q248" s="390"/>
      <c r="R248" s="390"/>
      <c r="S248" s="390"/>
      <c r="T248" s="390"/>
      <c r="U248" s="391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3"/>
      <c r="AA248" s="373"/>
    </row>
    <row r="249" spans="1:54" hidden="1" x14ac:dyDescent="0.2">
      <c r="A249" s="384"/>
      <c r="B249" s="384"/>
      <c r="C249" s="384"/>
      <c r="D249" s="384"/>
      <c r="E249" s="384"/>
      <c r="F249" s="384"/>
      <c r="G249" s="384"/>
      <c r="H249" s="384"/>
      <c r="I249" s="384"/>
      <c r="J249" s="384"/>
      <c r="K249" s="384"/>
      <c r="L249" s="384"/>
      <c r="M249" s="384"/>
      <c r="N249" s="396"/>
      <c r="O249" s="389" t="s">
        <v>72</v>
      </c>
      <c r="P249" s="390"/>
      <c r="Q249" s="390"/>
      <c r="R249" s="390"/>
      <c r="S249" s="390"/>
      <c r="T249" s="390"/>
      <c r="U249" s="391"/>
      <c r="V249" s="37" t="s">
        <v>67</v>
      </c>
      <c r="W249" s="372">
        <f>IFERROR(SUM(W234:W247),"0")</f>
        <v>0</v>
      </c>
      <c r="X249" s="372">
        <f>IFERROR(SUM(X234:X247),"0")</f>
        <v>0</v>
      </c>
      <c r="Y249" s="37"/>
      <c r="Z249" s="373"/>
      <c r="AA249" s="373"/>
    </row>
    <row r="250" spans="1:54" ht="14.25" hidden="1" customHeight="1" x14ac:dyDescent="0.25">
      <c r="A250" s="383" t="s">
        <v>102</v>
      </c>
      <c r="B250" s="384"/>
      <c r="C250" s="384"/>
      <c r="D250" s="384"/>
      <c r="E250" s="384"/>
      <c r="F250" s="384"/>
      <c r="G250" s="384"/>
      <c r="H250" s="384"/>
      <c r="I250" s="384"/>
      <c r="J250" s="384"/>
      <c r="K250" s="384"/>
      <c r="L250" s="384"/>
      <c r="M250" s="384"/>
      <c r="N250" s="384"/>
      <c r="O250" s="384"/>
      <c r="P250" s="384"/>
      <c r="Q250" s="384"/>
      <c r="R250" s="384"/>
      <c r="S250" s="384"/>
      <c r="T250" s="384"/>
      <c r="U250" s="384"/>
      <c r="V250" s="384"/>
      <c r="W250" s="384"/>
      <c r="X250" s="384"/>
      <c r="Y250" s="384"/>
      <c r="Z250" s="363"/>
      <c r="AA250" s="363"/>
    </row>
    <row r="251" spans="1:54" ht="27" hidden="1" customHeight="1" x14ac:dyDescent="0.25">
      <c r="A251" s="54" t="s">
        <v>377</v>
      </c>
      <c r="B251" s="54" t="s">
        <v>378</v>
      </c>
      <c r="C251" s="31">
        <v>4301020254</v>
      </c>
      <c r="D251" s="374">
        <v>4680115881914</v>
      </c>
      <c r="E251" s="375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5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95"/>
      <c r="B252" s="384"/>
      <c r="C252" s="384"/>
      <c r="D252" s="384"/>
      <c r="E252" s="384"/>
      <c r="F252" s="384"/>
      <c r="G252" s="384"/>
      <c r="H252" s="384"/>
      <c r="I252" s="384"/>
      <c r="J252" s="384"/>
      <c r="K252" s="384"/>
      <c r="L252" s="384"/>
      <c r="M252" s="384"/>
      <c r="N252" s="396"/>
      <c r="O252" s="389" t="s">
        <v>72</v>
      </c>
      <c r="P252" s="390"/>
      <c r="Q252" s="390"/>
      <c r="R252" s="390"/>
      <c r="S252" s="390"/>
      <c r="T252" s="390"/>
      <c r="U252" s="391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hidden="1" x14ac:dyDescent="0.2">
      <c r="A253" s="384"/>
      <c r="B253" s="384"/>
      <c r="C253" s="384"/>
      <c r="D253" s="384"/>
      <c r="E253" s="384"/>
      <c r="F253" s="384"/>
      <c r="G253" s="384"/>
      <c r="H253" s="384"/>
      <c r="I253" s="384"/>
      <c r="J253" s="384"/>
      <c r="K253" s="384"/>
      <c r="L253" s="384"/>
      <c r="M253" s="384"/>
      <c r="N253" s="396"/>
      <c r="O253" s="389" t="s">
        <v>72</v>
      </c>
      <c r="P253" s="390"/>
      <c r="Q253" s="390"/>
      <c r="R253" s="390"/>
      <c r="S253" s="390"/>
      <c r="T253" s="390"/>
      <c r="U253" s="391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hidden="1" customHeight="1" x14ac:dyDescent="0.25">
      <c r="A254" s="383" t="s">
        <v>61</v>
      </c>
      <c r="B254" s="384"/>
      <c r="C254" s="384"/>
      <c r="D254" s="384"/>
      <c r="E254" s="384"/>
      <c r="F254" s="384"/>
      <c r="G254" s="384"/>
      <c r="H254" s="384"/>
      <c r="I254" s="384"/>
      <c r="J254" s="384"/>
      <c r="K254" s="384"/>
      <c r="L254" s="384"/>
      <c r="M254" s="384"/>
      <c r="N254" s="384"/>
      <c r="O254" s="384"/>
      <c r="P254" s="384"/>
      <c r="Q254" s="384"/>
      <c r="R254" s="384"/>
      <c r="S254" s="384"/>
      <c r="T254" s="384"/>
      <c r="U254" s="384"/>
      <c r="V254" s="384"/>
      <c r="W254" s="384"/>
      <c r="X254" s="384"/>
      <c r="Y254" s="384"/>
      <c r="Z254" s="363"/>
      <c r="AA254" s="363"/>
    </row>
    <row r="255" spans="1:54" ht="27" hidden="1" customHeight="1" x14ac:dyDescent="0.25">
      <c r="A255" s="54" t="s">
        <v>379</v>
      </c>
      <c r="B255" s="54" t="s">
        <v>380</v>
      </c>
      <c r="C255" s="31">
        <v>4301030878</v>
      </c>
      <c r="D255" s="374">
        <v>4607091387193</v>
      </c>
      <c r="E255" s="375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5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381</v>
      </c>
      <c r="B256" s="54" t="s">
        <v>382</v>
      </c>
      <c r="C256" s="31">
        <v>4301031153</v>
      </c>
      <c r="D256" s="374">
        <v>4607091387230</v>
      </c>
      <c r="E256" s="375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5"/>
      <c r="T256" s="34"/>
      <c r="U256" s="34"/>
      <c r="V256" s="35" t="s">
        <v>67</v>
      </c>
      <c r="W256" s="370">
        <v>0</v>
      </c>
      <c r="X256" s="37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383</v>
      </c>
      <c r="B257" s="54" t="s">
        <v>384</v>
      </c>
      <c r="C257" s="31">
        <v>4301031152</v>
      </c>
      <c r="D257" s="374">
        <v>4607091387285</v>
      </c>
      <c r="E257" s="375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5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385</v>
      </c>
      <c r="B258" s="54" t="s">
        <v>386</v>
      </c>
      <c r="C258" s="31">
        <v>4301031164</v>
      </c>
      <c r="D258" s="374">
        <v>4680115880481</v>
      </c>
      <c r="E258" s="375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5"/>
      <c r="T258" s="34"/>
      <c r="U258" s="34"/>
      <c r="V258" s="35" t="s">
        <v>67</v>
      </c>
      <c r="W258" s="370">
        <v>0</v>
      </c>
      <c r="X258" s="37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hidden="1" x14ac:dyDescent="0.2">
      <c r="A259" s="395"/>
      <c r="B259" s="384"/>
      <c r="C259" s="384"/>
      <c r="D259" s="384"/>
      <c r="E259" s="384"/>
      <c r="F259" s="384"/>
      <c r="G259" s="384"/>
      <c r="H259" s="384"/>
      <c r="I259" s="384"/>
      <c r="J259" s="384"/>
      <c r="K259" s="384"/>
      <c r="L259" s="384"/>
      <c r="M259" s="384"/>
      <c r="N259" s="396"/>
      <c r="O259" s="389" t="s">
        <v>72</v>
      </c>
      <c r="P259" s="390"/>
      <c r="Q259" s="390"/>
      <c r="R259" s="390"/>
      <c r="S259" s="390"/>
      <c r="T259" s="390"/>
      <c r="U259" s="391"/>
      <c r="V259" s="37" t="s">
        <v>73</v>
      </c>
      <c r="W259" s="372">
        <f>IFERROR(W255/H255,"0")+IFERROR(W256/H256,"0")+IFERROR(W257/H257,"0")+IFERROR(W258/H258,"0")</f>
        <v>0</v>
      </c>
      <c r="X259" s="372">
        <f>IFERROR(X255/H255,"0")+IFERROR(X256/H256,"0")+IFERROR(X257/H257,"0")+IFERROR(X258/H258,"0")</f>
        <v>0</v>
      </c>
      <c r="Y259" s="372">
        <f>IFERROR(IF(Y255="",0,Y255),"0")+IFERROR(IF(Y256="",0,Y256),"0")+IFERROR(IF(Y257="",0,Y257),"0")+IFERROR(IF(Y258="",0,Y258),"0")</f>
        <v>0</v>
      </c>
      <c r="Z259" s="373"/>
      <c r="AA259" s="373"/>
    </row>
    <row r="260" spans="1:54" hidden="1" x14ac:dyDescent="0.2">
      <c r="A260" s="384"/>
      <c r="B260" s="384"/>
      <c r="C260" s="384"/>
      <c r="D260" s="384"/>
      <c r="E260" s="384"/>
      <c r="F260" s="384"/>
      <c r="G260" s="384"/>
      <c r="H260" s="384"/>
      <c r="I260" s="384"/>
      <c r="J260" s="384"/>
      <c r="K260" s="384"/>
      <c r="L260" s="384"/>
      <c r="M260" s="384"/>
      <c r="N260" s="396"/>
      <c r="O260" s="389" t="s">
        <v>72</v>
      </c>
      <c r="P260" s="390"/>
      <c r="Q260" s="390"/>
      <c r="R260" s="390"/>
      <c r="S260" s="390"/>
      <c r="T260" s="390"/>
      <c r="U260" s="391"/>
      <c r="V260" s="37" t="s">
        <v>67</v>
      </c>
      <c r="W260" s="372">
        <f>IFERROR(SUM(W255:W258),"0")</f>
        <v>0</v>
      </c>
      <c r="X260" s="372">
        <f>IFERROR(SUM(X255:X258),"0")</f>
        <v>0</v>
      </c>
      <c r="Y260" s="37"/>
      <c r="Z260" s="373"/>
      <c r="AA260" s="373"/>
    </row>
    <row r="261" spans="1:54" ht="14.25" hidden="1" customHeight="1" x14ac:dyDescent="0.25">
      <c r="A261" s="383" t="s">
        <v>74</v>
      </c>
      <c r="B261" s="384"/>
      <c r="C261" s="384"/>
      <c r="D261" s="384"/>
      <c r="E261" s="384"/>
      <c r="F261" s="384"/>
      <c r="G261" s="384"/>
      <c r="H261" s="384"/>
      <c r="I261" s="384"/>
      <c r="J261" s="384"/>
      <c r="K261" s="384"/>
      <c r="L261" s="384"/>
      <c r="M261" s="384"/>
      <c r="N261" s="384"/>
      <c r="O261" s="384"/>
      <c r="P261" s="384"/>
      <c r="Q261" s="384"/>
      <c r="R261" s="384"/>
      <c r="S261" s="384"/>
      <c r="T261" s="384"/>
      <c r="U261" s="384"/>
      <c r="V261" s="384"/>
      <c r="W261" s="384"/>
      <c r="X261" s="384"/>
      <c r="Y261" s="384"/>
      <c r="Z261" s="363"/>
      <c r="AA261" s="363"/>
    </row>
    <row r="262" spans="1:54" ht="16.5" hidden="1" customHeight="1" x14ac:dyDescent="0.25">
      <c r="A262" s="54" t="s">
        <v>387</v>
      </c>
      <c r="B262" s="54" t="s">
        <v>388</v>
      </c>
      <c r="C262" s="31">
        <v>4301051100</v>
      </c>
      <c r="D262" s="374">
        <v>4607091387766</v>
      </c>
      <c r="E262" s="375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5"/>
      <c r="T262" s="34"/>
      <c r="U262" s="34"/>
      <c r="V262" s="35" t="s">
        <v>67</v>
      </c>
      <c r="W262" s="370">
        <v>0</v>
      </c>
      <c r="X262" s="371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389</v>
      </c>
      <c r="B263" s="54" t="s">
        <v>390</v>
      </c>
      <c r="C263" s="31">
        <v>4301051116</v>
      </c>
      <c r="D263" s="374">
        <v>4607091387957</v>
      </c>
      <c r="E263" s="375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5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391</v>
      </c>
      <c r="B264" s="54" t="s">
        <v>392</v>
      </c>
      <c r="C264" s="31">
        <v>4301051115</v>
      </c>
      <c r="D264" s="374">
        <v>4607091387964</v>
      </c>
      <c r="E264" s="375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5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393</v>
      </c>
      <c r="B265" s="54" t="s">
        <v>394</v>
      </c>
      <c r="C265" s="31">
        <v>4301051731</v>
      </c>
      <c r="D265" s="374">
        <v>4680115884618</v>
      </c>
      <c r="E265" s="375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5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395</v>
      </c>
      <c r="B266" s="54" t="s">
        <v>396</v>
      </c>
      <c r="C266" s="31">
        <v>4301051134</v>
      </c>
      <c r="D266" s="374">
        <v>4607091381672</v>
      </c>
      <c r="E266" s="375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9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5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397</v>
      </c>
      <c r="B267" s="54" t="s">
        <v>398</v>
      </c>
      <c r="C267" s="31">
        <v>4301051130</v>
      </c>
      <c r="D267" s="374">
        <v>4607091387537</v>
      </c>
      <c r="E267" s="375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5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399</v>
      </c>
      <c r="B268" s="54" t="s">
        <v>400</v>
      </c>
      <c r="C268" s="31">
        <v>4301051132</v>
      </c>
      <c r="D268" s="374">
        <v>4607091387513</v>
      </c>
      <c r="E268" s="375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5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401</v>
      </c>
      <c r="B269" s="54" t="s">
        <v>402</v>
      </c>
      <c r="C269" s="31">
        <v>4301051277</v>
      </c>
      <c r="D269" s="374">
        <v>4680115880511</v>
      </c>
      <c r="E269" s="375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1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5"/>
      <c r="T269" s="34"/>
      <c r="U269" s="34"/>
      <c r="V269" s="35" t="s">
        <v>67</v>
      </c>
      <c r="W269" s="370">
        <v>0</v>
      </c>
      <c r="X269" s="371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403</v>
      </c>
      <c r="B270" s="54" t="s">
        <v>404</v>
      </c>
      <c r="C270" s="31">
        <v>4301051344</v>
      </c>
      <c r="D270" s="374">
        <v>4680115880412</v>
      </c>
      <c r="E270" s="375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5"/>
      <c r="T270" s="34"/>
      <c r="U270" s="34"/>
      <c r="V270" s="35" t="s">
        <v>67</v>
      </c>
      <c r="W270" s="370">
        <v>16.5</v>
      </c>
      <c r="X270" s="371">
        <f t="shared" si="15"/>
        <v>17.82</v>
      </c>
      <c r="Y270" s="36">
        <f>IFERROR(IF(X270=0,"",ROUNDUP(X270/H270,0)*0.00753),"")</f>
        <v>6.7769999999999997E-2</v>
      </c>
      <c r="Z270" s="56"/>
      <c r="AA270" s="57"/>
      <c r="AE270" s="58"/>
      <c r="BB270" s="223" t="s">
        <v>1</v>
      </c>
    </row>
    <row r="271" spans="1:54" x14ac:dyDescent="0.2">
      <c r="A271" s="395"/>
      <c r="B271" s="384"/>
      <c r="C271" s="384"/>
      <c r="D271" s="384"/>
      <c r="E271" s="384"/>
      <c r="F271" s="384"/>
      <c r="G271" s="384"/>
      <c r="H271" s="384"/>
      <c r="I271" s="384"/>
      <c r="J271" s="384"/>
      <c r="K271" s="384"/>
      <c r="L271" s="384"/>
      <c r="M271" s="384"/>
      <c r="N271" s="396"/>
      <c r="O271" s="389" t="s">
        <v>72</v>
      </c>
      <c r="P271" s="390"/>
      <c r="Q271" s="390"/>
      <c r="R271" s="390"/>
      <c r="S271" s="390"/>
      <c r="T271" s="390"/>
      <c r="U271" s="391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8.3333333333333339</v>
      </c>
      <c r="X271" s="372">
        <f>IFERROR(X262/H262,"0")+IFERROR(X263/H263,"0")+IFERROR(X264/H264,"0")+IFERROR(X265/H265,"0")+IFERROR(X266/H266,"0")+IFERROR(X267/H267,"0")+IFERROR(X268/H268,"0")+IFERROR(X269/H269,"0")+IFERROR(X270/H270,"0")</f>
        <v>9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6.7769999999999997E-2</v>
      </c>
      <c r="Z271" s="373"/>
      <c r="AA271" s="373"/>
    </row>
    <row r="272" spans="1:54" x14ac:dyDescent="0.2">
      <c r="A272" s="384"/>
      <c r="B272" s="384"/>
      <c r="C272" s="384"/>
      <c r="D272" s="384"/>
      <c r="E272" s="384"/>
      <c r="F272" s="384"/>
      <c r="G272" s="384"/>
      <c r="H272" s="384"/>
      <c r="I272" s="384"/>
      <c r="J272" s="384"/>
      <c r="K272" s="384"/>
      <c r="L272" s="384"/>
      <c r="M272" s="384"/>
      <c r="N272" s="396"/>
      <c r="O272" s="389" t="s">
        <v>72</v>
      </c>
      <c r="P272" s="390"/>
      <c r="Q272" s="390"/>
      <c r="R272" s="390"/>
      <c r="S272" s="390"/>
      <c r="T272" s="390"/>
      <c r="U272" s="391"/>
      <c r="V272" s="37" t="s">
        <v>67</v>
      </c>
      <c r="W272" s="372">
        <f>IFERROR(SUM(W262:W270),"0")</f>
        <v>16.5</v>
      </c>
      <c r="X272" s="372">
        <f>IFERROR(SUM(X262:X270),"0")</f>
        <v>17.82</v>
      </c>
      <c r="Y272" s="37"/>
      <c r="Z272" s="373"/>
      <c r="AA272" s="373"/>
    </row>
    <row r="273" spans="1:54" ht="14.25" hidden="1" customHeight="1" x14ac:dyDescent="0.25">
      <c r="A273" s="383" t="s">
        <v>210</v>
      </c>
      <c r="B273" s="384"/>
      <c r="C273" s="384"/>
      <c r="D273" s="384"/>
      <c r="E273" s="384"/>
      <c r="F273" s="384"/>
      <c r="G273" s="384"/>
      <c r="H273" s="384"/>
      <c r="I273" s="384"/>
      <c r="J273" s="384"/>
      <c r="K273" s="384"/>
      <c r="L273" s="384"/>
      <c r="M273" s="384"/>
      <c r="N273" s="384"/>
      <c r="O273" s="384"/>
      <c r="P273" s="384"/>
      <c r="Q273" s="384"/>
      <c r="R273" s="384"/>
      <c r="S273" s="384"/>
      <c r="T273" s="384"/>
      <c r="U273" s="384"/>
      <c r="V273" s="384"/>
      <c r="W273" s="384"/>
      <c r="X273" s="384"/>
      <c r="Y273" s="384"/>
      <c r="Z273" s="363"/>
      <c r="AA273" s="363"/>
    </row>
    <row r="274" spans="1:54" ht="16.5" hidden="1" customHeight="1" x14ac:dyDescent="0.25">
      <c r="A274" s="54" t="s">
        <v>405</v>
      </c>
      <c r="B274" s="54" t="s">
        <v>406</v>
      </c>
      <c r="C274" s="31">
        <v>4301060326</v>
      </c>
      <c r="D274" s="374">
        <v>4607091380880</v>
      </c>
      <c r="E274" s="375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6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5"/>
      <c r="T274" s="34"/>
      <c r="U274" s="34"/>
      <c r="V274" s="35" t="s">
        <v>67</v>
      </c>
      <c r="W274" s="370">
        <v>0</v>
      </c>
      <c r="X274" s="37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4">
        <v>4607091384482</v>
      </c>
      <c r="E275" s="375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5"/>
      <c r="T275" s="34"/>
      <c r="U275" s="34"/>
      <c r="V275" s="35" t="s">
        <v>67</v>
      </c>
      <c r="W275" s="370">
        <v>100</v>
      </c>
      <c r="X275" s="371">
        <f>IFERROR(IF(W275="",0,CEILING((W275/$H275),1)*$H275),"")</f>
        <v>101.39999999999999</v>
      </c>
      <c r="Y275" s="36">
        <f>IFERROR(IF(X275=0,"",ROUNDUP(X275/H275,0)*0.02175),"")</f>
        <v>0.28275</v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409</v>
      </c>
      <c r="B276" s="54" t="s">
        <v>410</v>
      </c>
      <c r="C276" s="31">
        <v>4301060325</v>
      </c>
      <c r="D276" s="374">
        <v>4607091380897</v>
      </c>
      <c r="E276" s="375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5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95"/>
      <c r="B277" s="384"/>
      <c r="C277" s="384"/>
      <c r="D277" s="384"/>
      <c r="E277" s="384"/>
      <c r="F277" s="384"/>
      <c r="G277" s="384"/>
      <c r="H277" s="384"/>
      <c r="I277" s="384"/>
      <c r="J277" s="384"/>
      <c r="K277" s="384"/>
      <c r="L277" s="384"/>
      <c r="M277" s="384"/>
      <c r="N277" s="396"/>
      <c r="O277" s="389" t="s">
        <v>72</v>
      </c>
      <c r="P277" s="390"/>
      <c r="Q277" s="390"/>
      <c r="R277" s="390"/>
      <c r="S277" s="390"/>
      <c r="T277" s="390"/>
      <c r="U277" s="391"/>
      <c r="V277" s="37" t="s">
        <v>73</v>
      </c>
      <c r="W277" s="372">
        <f>IFERROR(W274/H274,"0")+IFERROR(W275/H275,"0")+IFERROR(W276/H276,"0")</f>
        <v>12.820512820512821</v>
      </c>
      <c r="X277" s="372">
        <f>IFERROR(X274/H274,"0")+IFERROR(X275/H275,"0")+IFERROR(X276/H276,"0")</f>
        <v>13</v>
      </c>
      <c r="Y277" s="372">
        <f>IFERROR(IF(Y274="",0,Y274),"0")+IFERROR(IF(Y275="",0,Y275),"0")+IFERROR(IF(Y276="",0,Y276),"0")</f>
        <v>0.28275</v>
      </c>
      <c r="Z277" s="373"/>
      <c r="AA277" s="373"/>
    </row>
    <row r="278" spans="1:54" x14ac:dyDescent="0.2">
      <c r="A278" s="384"/>
      <c r="B278" s="384"/>
      <c r="C278" s="384"/>
      <c r="D278" s="384"/>
      <c r="E278" s="384"/>
      <c r="F278" s="384"/>
      <c r="G278" s="384"/>
      <c r="H278" s="384"/>
      <c r="I278" s="384"/>
      <c r="J278" s="384"/>
      <c r="K278" s="384"/>
      <c r="L278" s="384"/>
      <c r="M278" s="384"/>
      <c r="N278" s="396"/>
      <c r="O278" s="389" t="s">
        <v>72</v>
      </c>
      <c r="P278" s="390"/>
      <c r="Q278" s="390"/>
      <c r="R278" s="390"/>
      <c r="S278" s="390"/>
      <c r="T278" s="390"/>
      <c r="U278" s="391"/>
      <c r="V278" s="37" t="s">
        <v>67</v>
      </c>
      <c r="W278" s="372">
        <f>IFERROR(SUM(W274:W276),"0")</f>
        <v>100</v>
      </c>
      <c r="X278" s="372">
        <f>IFERROR(SUM(X274:X276),"0")</f>
        <v>101.39999999999999</v>
      </c>
      <c r="Y278" s="37"/>
      <c r="Z278" s="373"/>
      <c r="AA278" s="373"/>
    </row>
    <row r="279" spans="1:54" ht="14.25" hidden="1" customHeight="1" x14ac:dyDescent="0.25">
      <c r="A279" s="383" t="s">
        <v>88</v>
      </c>
      <c r="B279" s="384"/>
      <c r="C279" s="384"/>
      <c r="D279" s="384"/>
      <c r="E279" s="384"/>
      <c r="F279" s="384"/>
      <c r="G279" s="384"/>
      <c r="H279" s="384"/>
      <c r="I279" s="384"/>
      <c r="J279" s="384"/>
      <c r="K279" s="384"/>
      <c r="L279" s="384"/>
      <c r="M279" s="384"/>
      <c r="N279" s="384"/>
      <c r="O279" s="384"/>
      <c r="P279" s="384"/>
      <c r="Q279" s="384"/>
      <c r="R279" s="384"/>
      <c r="S279" s="384"/>
      <c r="T279" s="384"/>
      <c r="U279" s="384"/>
      <c r="V279" s="384"/>
      <c r="W279" s="384"/>
      <c r="X279" s="384"/>
      <c r="Y279" s="384"/>
      <c r="Z279" s="363"/>
      <c r="AA279" s="363"/>
    </row>
    <row r="280" spans="1:54" ht="16.5" hidden="1" customHeight="1" x14ac:dyDescent="0.25">
      <c r="A280" s="54" t="s">
        <v>411</v>
      </c>
      <c r="B280" s="54" t="s">
        <v>412</v>
      </c>
      <c r="C280" s="31">
        <v>4301030232</v>
      </c>
      <c r="D280" s="374">
        <v>4607091388374</v>
      </c>
      <c r="E280" s="375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77"/>
      <c r="Q280" s="377"/>
      <c r="R280" s="377"/>
      <c r="S280" s="375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414</v>
      </c>
      <c r="B281" s="54" t="s">
        <v>415</v>
      </c>
      <c r="C281" s="31">
        <v>4301030235</v>
      </c>
      <c r="D281" s="374">
        <v>4607091388381</v>
      </c>
      <c r="E281" s="375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7" t="s">
        <v>416</v>
      </c>
      <c r="P281" s="377"/>
      <c r="Q281" s="377"/>
      <c r="R281" s="377"/>
      <c r="S281" s="375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hidden="1" customHeight="1" x14ac:dyDescent="0.25">
      <c r="A282" s="54" t="s">
        <v>417</v>
      </c>
      <c r="B282" s="54" t="s">
        <v>418</v>
      </c>
      <c r="C282" s="31">
        <v>4301030233</v>
      </c>
      <c r="D282" s="374">
        <v>4607091388404</v>
      </c>
      <c r="E282" s="375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5"/>
      <c r="T282" s="34"/>
      <c r="U282" s="34"/>
      <c r="V282" s="35" t="s">
        <v>67</v>
      </c>
      <c r="W282" s="370">
        <v>0</v>
      </c>
      <c r="X282" s="37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hidden="1" x14ac:dyDescent="0.2">
      <c r="A283" s="395"/>
      <c r="B283" s="384"/>
      <c r="C283" s="384"/>
      <c r="D283" s="384"/>
      <c r="E283" s="384"/>
      <c r="F283" s="384"/>
      <c r="G283" s="384"/>
      <c r="H283" s="384"/>
      <c r="I283" s="384"/>
      <c r="J283" s="384"/>
      <c r="K283" s="384"/>
      <c r="L283" s="384"/>
      <c r="M283" s="384"/>
      <c r="N283" s="396"/>
      <c r="O283" s="389" t="s">
        <v>72</v>
      </c>
      <c r="P283" s="390"/>
      <c r="Q283" s="390"/>
      <c r="R283" s="390"/>
      <c r="S283" s="390"/>
      <c r="T283" s="390"/>
      <c r="U283" s="391"/>
      <c r="V283" s="37" t="s">
        <v>73</v>
      </c>
      <c r="W283" s="372">
        <f>IFERROR(W280/H280,"0")+IFERROR(W281/H281,"0")+IFERROR(W282/H282,"0")</f>
        <v>0</v>
      </c>
      <c r="X283" s="372">
        <f>IFERROR(X280/H280,"0")+IFERROR(X281/H281,"0")+IFERROR(X282/H282,"0")</f>
        <v>0</v>
      </c>
      <c r="Y283" s="372">
        <f>IFERROR(IF(Y280="",0,Y280),"0")+IFERROR(IF(Y281="",0,Y281),"0")+IFERROR(IF(Y282="",0,Y282),"0")</f>
        <v>0</v>
      </c>
      <c r="Z283" s="373"/>
      <c r="AA283" s="373"/>
    </row>
    <row r="284" spans="1:54" hidden="1" x14ac:dyDescent="0.2">
      <c r="A284" s="384"/>
      <c r="B284" s="384"/>
      <c r="C284" s="384"/>
      <c r="D284" s="384"/>
      <c r="E284" s="384"/>
      <c r="F284" s="384"/>
      <c r="G284" s="384"/>
      <c r="H284" s="384"/>
      <c r="I284" s="384"/>
      <c r="J284" s="384"/>
      <c r="K284" s="384"/>
      <c r="L284" s="384"/>
      <c r="M284" s="384"/>
      <c r="N284" s="396"/>
      <c r="O284" s="389" t="s">
        <v>72</v>
      </c>
      <c r="P284" s="390"/>
      <c r="Q284" s="390"/>
      <c r="R284" s="390"/>
      <c r="S284" s="390"/>
      <c r="T284" s="390"/>
      <c r="U284" s="391"/>
      <c r="V284" s="37" t="s">
        <v>67</v>
      </c>
      <c r="W284" s="372">
        <f>IFERROR(SUM(W280:W282),"0")</f>
        <v>0</v>
      </c>
      <c r="X284" s="372">
        <f>IFERROR(SUM(X280:X282),"0")</f>
        <v>0</v>
      </c>
      <c r="Y284" s="37"/>
      <c r="Z284" s="373"/>
      <c r="AA284" s="373"/>
    </row>
    <row r="285" spans="1:54" ht="14.25" hidden="1" customHeight="1" x14ac:dyDescent="0.25">
      <c r="A285" s="383" t="s">
        <v>419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384"/>
      <c r="Y285" s="384"/>
      <c r="Z285" s="363"/>
      <c r="AA285" s="363"/>
    </row>
    <row r="286" spans="1:54" ht="27" hidden="1" customHeight="1" x14ac:dyDescent="0.25">
      <c r="A286" s="54" t="s">
        <v>420</v>
      </c>
      <c r="B286" s="54" t="s">
        <v>421</v>
      </c>
      <c r="C286" s="31">
        <v>4301180006</v>
      </c>
      <c r="D286" s="374">
        <v>4680115881822</v>
      </c>
      <c r="E286" s="375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7"/>
      <c r="Q286" s="377"/>
      <c r="R286" s="377"/>
      <c r="S286" s="375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424</v>
      </c>
      <c r="B287" s="54" t="s">
        <v>425</v>
      </c>
      <c r="C287" s="31">
        <v>4301180001</v>
      </c>
      <c r="D287" s="374">
        <v>4680115880016</v>
      </c>
      <c r="E287" s="375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50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7"/>
      <c r="Q287" s="377"/>
      <c r="R287" s="377"/>
      <c r="S287" s="375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idden="1" x14ac:dyDescent="0.2">
      <c r="A288" s="395"/>
      <c r="B288" s="384"/>
      <c r="C288" s="384"/>
      <c r="D288" s="384"/>
      <c r="E288" s="384"/>
      <c r="F288" s="384"/>
      <c r="G288" s="384"/>
      <c r="H288" s="384"/>
      <c r="I288" s="384"/>
      <c r="J288" s="384"/>
      <c r="K288" s="384"/>
      <c r="L288" s="384"/>
      <c r="M288" s="384"/>
      <c r="N288" s="396"/>
      <c r="O288" s="389" t="s">
        <v>72</v>
      </c>
      <c r="P288" s="390"/>
      <c r="Q288" s="390"/>
      <c r="R288" s="390"/>
      <c r="S288" s="390"/>
      <c r="T288" s="390"/>
      <c r="U288" s="391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hidden="1" x14ac:dyDescent="0.2">
      <c r="A289" s="384"/>
      <c r="B289" s="384"/>
      <c r="C289" s="384"/>
      <c r="D289" s="384"/>
      <c r="E289" s="384"/>
      <c r="F289" s="384"/>
      <c r="G289" s="384"/>
      <c r="H289" s="384"/>
      <c r="I289" s="384"/>
      <c r="J289" s="384"/>
      <c r="K289" s="384"/>
      <c r="L289" s="384"/>
      <c r="M289" s="384"/>
      <c r="N289" s="396"/>
      <c r="O289" s="389" t="s">
        <v>72</v>
      </c>
      <c r="P289" s="390"/>
      <c r="Q289" s="390"/>
      <c r="R289" s="390"/>
      <c r="S289" s="390"/>
      <c r="T289" s="390"/>
      <c r="U289" s="391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hidden="1" customHeight="1" x14ac:dyDescent="0.25">
      <c r="A290" s="438" t="s">
        <v>426</v>
      </c>
      <c r="B290" s="384"/>
      <c r="C290" s="384"/>
      <c r="D290" s="384"/>
      <c r="E290" s="384"/>
      <c r="F290" s="384"/>
      <c r="G290" s="384"/>
      <c r="H290" s="384"/>
      <c r="I290" s="384"/>
      <c r="J290" s="384"/>
      <c r="K290" s="384"/>
      <c r="L290" s="384"/>
      <c r="M290" s="384"/>
      <c r="N290" s="384"/>
      <c r="O290" s="384"/>
      <c r="P290" s="384"/>
      <c r="Q290" s="384"/>
      <c r="R290" s="384"/>
      <c r="S290" s="384"/>
      <c r="T290" s="384"/>
      <c r="U290" s="384"/>
      <c r="V290" s="384"/>
      <c r="W290" s="384"/>
      <c r="X290" s="384"/>
      <c r="Y290" s="384"/>
      <c r="Z290" s="364"/>
      <c r="AA290" s="364"/>
    </row>
    <row r="291" spans="1:54" ht="14.25" hidden="1" customHeight="1" x14ac:dyDescent="0.25">
      <c r="A291" s="383" t="s">
        <v>110</v>
      </c>
      <c r="B291" s="384"/>
      <c r="C291" s="384"/>
      <c r="D291" s="384"/>
      <c r="E291" s="384"/>
      <c r="F291" s="384"/>
      <c r="G291" s="384"/>
      <c r="H291" s="384"/>
      <c r="I291" s="384"/>
      <c r="J291" s="384"/>
      <c r="K291" s="384"/>
      <c r="L291" s="384"/>
      <c r="M291" s="384"/>
      <c r="N291" s="384"/>
      <c r="O291" s="384"/>
      <c r="P291" s="384"/>
      <c r="Q291" s="384"/>
      <c r="R291" s="384"/>
      <c r="S291" s="384"/>
      <c r="T291" s="384"/>
      <c r="U291" s="384"/>
      <c r="V291" s="384"/>
      <c r="W291" s="384"/>
      <c r="X291" s="384"/>
      <c r="Y291" s="384"/>
      <c r="Z291" s="363"/>
      <c r="AA291" s="363"/>
    </row>
    <row r="292" spans="1:54" ht="27" hidden="1" customHeight="1" x14ac:dyDescent="0.25">
      <c r="A292" s="54" t="s">
        <v>427</v>
      </c>
      <c r="B292" s="54" t="s">
        <v>428</v>
      </c>
      <c r="C292" s="31">
        <v>4301011315</v>
      </c>
      <c r="D292" s="374">
        <v>4607091387421</v>
      </c>
      <c r="E292" s="375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7"/>
      <c r="Q292" s="377"/>
      <c r="R292" s="377"/>
      <c r="S292" s="375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427</v>
      </c>
      <c r="B293" s="54" t="s">
        <v>429</v>
      </c>
      <c r="C293" s="31">
        <v>4301011121</v>
      </c>
      <c r="D293" s="374">
        <v>4607091387421</v>
      </c>
      <c r="E293" s="375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5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430</v>
      </c>
      <c r="B294" s="54" t="s">
        <v>431</v>
      </c>
      <c r="C294" s="31">
        <v>4301011322</v>
      </c>
      <c r="D294" s="374">
        <v>4607091387452</v>
      </c>
      <c r="E294" s="375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7"/>
      <c r="Q294" s="377"/>
      <c r="R294" s="377"/>
      <c r="S294" s="375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432</v>
      </c>
      <c r="C295" s="31">
        <v>4301011619</v>
      </c>
      <c r="D295" s="374">
        <v>4607091387452</v>
      </c>
      <c r="E295" s="375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2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5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433</v>
      </c>
      <c r="B296" s="54" t="s">
        <v>434</v>
      </c>
      <c r="C296" s="31">
        <v>4301011313</v>
      </c>
      <c r="D296" s="374">
        <v>4607091385984</v>
      </c>
      <c r="E296" s="375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7"/>
      <c r="Q296" s="377"/>
      <c r="R296" s="377"/>
      <c r="S296" s="375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435</v>
      </c>
      <c r="B297" s="54" t="s">
        <v>436</v>
      </c>
      <c r="C297" s="31">
        <v>4301011316</v>
      </c>
      <c r="D297" s="374">
        <v>4607091387438</v>
      </c>
      <c r="E297" s="375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7"/>
      <c r="Q297" s="377"/>
      <c r="R297" s="377"/>
      <c r="S297" s="375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437</v>
      </c>
      <c r="B298" s="54" t="s">
        <v>438</v>
      </c>
      <c r="C298" s="31">
        <v>4301011318</v>
      </c>
      <c r="D298" s="374">
        <v>4607091387469</v>
      </c>
      <c r="E298" s="375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7"/>
      <c r="Q298" s="377"/>
      <c r="R298" s="377"/>
      <c r="S298" s="375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hidden="1" x14ac:dyDescent="0.2">
      <c r="A299" s="395"/>
      <c r="B299" s="384"/>
      <c r="C299" s="384"/>
      <c r="D299" s="384"/>
      <c r="E299" s="384"/>
      <c r="F299" s="384"/>
      <c r="G299" s="384"/>
      <c r="H299" s="384"/>
      <c r="I299" s="384"/>
      <c r="J299" s="384"/>
      <c r="K299" s="384"/>
      <c r="L299" s="384"/>
      <c r="M299" s="384"/>
      <c r="N299" s="396"/>
      <c r="O299" s="389" t="s">
        <v>72</v>
      </c>
      <c r="P299" s="390"/>
      <c r="Q299" s="390"/>
      <c r="R299" s="390"/>
      <c r="S299" s="390"/>
      <c r="T299" s="390"/>
      <c r="U299" s="391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hidden="1" x14ac:dyDescent="0.2">
      <c r="A300" s="384"/>
      <c r="B300" s="384"/>
      <c r="C300" s="384"/>
      <c r="D300" s="384"/>
      <c r="E300" s="384"/>
      <c r="F300" s="384"/>
      <c r="G300" s="384"/>
      <c r="H300" s="384"/>
      <c r="I300" s="384"/>
      <c r="J300" s="384"/>
      <c r="K300" s="384"/>
      <c r="L300" s="384"/>
      <c r="M300" s="384"/>
      <c r="N300" s="396"/>
      <c r="O300" s="389" t="s">
        <v>72</v>
      </c>
      <c r="P300" s="390"/>
      <c r="Q300" s="390"/>
      <c r="R300" s="390"/>
      <c r="S300" s="390"/>
      <c r="T300" s="390"/>
      <c r="U300" s="391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hidden="1" customHeight="1" x14ac:dyDescent="0.25">
      <c r="A301" s="383" t="s">
        <v>61</v>
      </c>
      <c r="B301" s="384"/>
      <c r="C301" s="384"/>
      <c r="D301" s="384"/>
      <c r="E301" s="384"/>
      <c r="F301" s="384"/>
      <c r="G301" s="384"/>
      <c r="H301" s="384"/>
      <c r="I301" s="384"/>
      <c r="J301" s="384"/>
      <c r="K301" s="384"/>
      <c r="L301" s="384"/>
      <c r="M301" s="384"/>
      <c r="N301" s="384"/>
      <c r="O301" s="384"/>
      <c r="P301" s="384"/>
      <c r="Q301" s="384"/>
      <c r="R301" s="384"/>
      <c r="S301" s="384"/>
      <c r="T301" s="384"/>
      <c r="U301" s="384"/>
      <c r="V301" s="384"/>
      <c r="W301" s="384"/>
      <c r="X301" s="384"/>
      <c r="Y301" s="384"/>
      <c r="Z301" s="363"/>
      <c r="AA301" s="363"/>
    </row>
    <row r="302" spans="1:54" ht="27" hidden="1" customHeight="1" x14ac:dyDescent="0.25">
      <c r="A302" s="54" t="s">
        <v>439</v>
      </c>
      <c r="B302" s="54" t="s">
        <v>440</v>
      </c>
      <c r="C302" s="31">
        <v>4301031154</v>
      </c>
      <c r="D302" s="374">
        <v>4607091387292</v>
      </c>
      <c r="E302" s="375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7"/>
      <c r="Q302" s="377"/>
      <c r="R302" s="377"/>
      <c r="S302" s="375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hidden="1" customHeight="1" x14ac:dyDescent="0.25">
      <c r="A303" s="54" t="s">
        <v>441</v>
      </c>
      <c r="B303" s="54" t="s">
        <v>442</v>
      </c>
      <c r="C303" s="31">
        <v>4301031155</v>
      </c>
      <c r="D303" s="374">
        <v>4607091387315</v>
      </c>
      <c r="E303" s="375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8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7"/>
      <c r="Q303" s="377"/>
      <c r="R303" s="377"/>
      <c r="S303" s="375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hidden="1" x14ac:dyDescent="0.2">
      <c r="A304" s="395"/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96"/>
      <c r="O304" s="389" t="s">
        <v>72</v>
      </c>
      <c r="P304" s="390"/>
      <c r="Q304" s="390"/>
      <c r="R304" s="390"/>
      <c r="S304" s="390"/>
      <c r="T304" s="390"/>
      <c r="U304" s="391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hidden="1" x14ac:dyDescent="0.2">
      <c r="A305" s="384"/>
      <c r="B305" s="384"/>
      <c r="C305" s="384"/>
      <c r="D305" s="384"/>
      <c r="E305" s="384"/>
      <c r="F305" s="384"/>
      <c r="G305" s="384"/>
      <c r="H305" s="384"/>
      <c r="I305" s="384"/>
      <c r="J305" s="384"/>
      <c r="K305" s="384"/>
      <c r="L305" s="384"/>
      <c r="M305" s="384"/>
      <c r="N305" s="396"/>
      <c r="O305" s="389" t="s">
        <v>72</v>
      </c>
      <c r="P305" s="390"/>
      <c r="Q305" s="390"/>
      <c r="R305" s="390"/>
      <c r="S305" s="390"/>
      <c r="T305" s="390"/>
      <c r="U305" s="391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hidden="1" customHeight="1" x14ac:dyDescent="0.25">
      <c r="A306" s="438" t="s">
        <v>443</v>
      </c>
      <c r="B306" s="384"/>
      <c r="C306" s="384"/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384"/>
      <c r="O306" s="384"/>
      <c r="P306" s="384"/>
      <c r="Q306" s="384"/>
      <c r="R306" s="384"/>
      <c r="S306" s="384"/>
      <c r="T306" s="384"/>
      <c r="U306" s="384"/>
      <c r="V306" s="384"/>
      <c r="W306" s="384"/>
      <c r="X306" s="384"/>
      <c r="Y306" s="384"/>
      <c r="Z306" s="364"/>
      <c r="AA306" s="364"/>
    </row>
    <row r="307" spans="1:54" ht="14.25" hidden="1" customHeight="1" x14ac:dyDescent="0.25">
      <c r="A307" s="383" t="s">
        <v>61</v>
      </c>
      <c r="B307" s="384"/>
      <c r="C307" s="384"/>
      <c r="D307" s="384"/>
      <c r="E307" s="384"/>
      <c r="F307" s="384"/>
      <c r="G307" s="384"/>
      <c r="H307" s="384"/>
      <c r="I307" s="384"/>
      <c r="J307" s="384"/>
      <c r="K307" s="384"/>
      <c r="L307" s="384"/>
      <c r="M307" s="384"/>
      <c r="N307" s="384"/>
      <c r="O307" s="384"/>
      <c r="P307" s="384"/>
      <c r="Q307" s="384"/>
      <c r="R307" s="384"/>
      <c r="S307" s="384"/>
      <c r="T307" s="384"/>
      <c r="U307" s="384"/>
      <c r="V307" s="384"/>
      <c r="W307" s="384"/>
      <c r="X307" s="384"/>
      <c r="Y307" s="384"/>
      <c r="Z307" s="363"/>
      <c r="AA307" s="363"/>
    </row>
    <row r="308" spans="1:54" ht="27" hidden="1" customHeight="1" x14ac:dyDescent="0.25">
      <c r="A308" s="54" t="s">
        <v>444</v>
      </c>
      <c r="B308" s="54" t="s">
        <v>445</v>
      </c>
      <c r="C308" s="31">
        <v>4301031066</v>
      </c>
      <c r="D308" s="374">
        <v>4607091383836</v>
      </c>
      <c r="E308" s="375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7"/>
      <c r="Q308" s="377"/>
      <c r="R308" s="377"/>
      <c r="S308" s="375"/>
      <c r="T308" s="34"/>
      <c r="U308" s="34"/>
      <c r="V308" s="35" t="s">
        <v>67</v>
      </c>
      <c r="W308" s="370">
        <v>0</v>
      </c>
      <c r="X308" s="37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1" t="s">
        <v>1</v>
      </c>
    </row>
    <row r="309" spans="1:54" hidden="1" x14ac:dyDescent="0.2">
      <c r="A309" s="395"/>
      <c r="B309" s="384"/>
      <c r="C309" s="384"/>
      <c r="D309" s="384"/>
      <c r="E309" s="384"/>
      <c r="F309" s="384"/>
      <c r="G309" s="384"/>
      <c r="H309" s="384"/>
      <c r="I309" s="384"/>
      <c r="J309" s="384"/>
      <c r="K309" s="384"/>
      <c r="L309" s="384"/>
      <c r="M309" s="384"/>
      <c r="N309" s="396"/>
      <c r="O309" s="389" t="s">
        <v>72</v>
      </c>
      <c r="P309" s="390"/>
      <c r="Q309" s="390"/>
      <c r="R309" s="390"/>
      <c r="S309" s="390"/>
      <c r="T309" s="390"/>
      <c r="U309" s="391"/>
      <c r="V309" s="37" t="s">
        <v>73</v>
      </c>
      <c r="W309" s="372">
        <f>IFERROR(W308/H308,"0")</f>
        <v>0</v>
      </c>
      <c r="X309" s="372">
        <f>IFERROR(X308/H308,"0")</f>
        <v>0</v>
      </c>
      <c r="Y309" s="372">
        <f>IFERROR(IF(Y308="",0,Y308),"0")</f>
        <v>0</v>
      </c>
      <c r="Z309" s="373"/>
      <c r="AA309" s="373"/>
    </row>
    <row r="310" spans="1:54" hidden="1" x14ac:dyDescent="0.2">
      <c r="A310" s="384"/>
      <c r="B310" s="384"/>
      <c r="C310" s="384"/>
      <c r="D310" s="384"/>
      <c r="E310" s="384"/>
      <c r="F310" s="384"/>
      <c r="G310" s="384"/>
      <c r="H310" s="384"/>
      <c r="I310" s="384"/>
      <c r="J310" s="384"/>
      <c r="K310" s="384"/>
      <c r="L310" s="384"/>
      <c r="M310" s="384"/>
      <c r="N310" s="396"/>
      <c r="O310" s="389" t="s">
        <v>72</v>
      </c>
      <c r="P310" s="390"/>
      <c r="Q310" s="390"/>
      <c r="R310" s="390"/>
      <c r="S310" s="390"/>
      <c r="T310" s="390"/>
      <c r="U310" s="391"/>
      <c r="V310" s="37" t="s">
        <v>67</v>
      </c>
      <c r="W310" s="372">
        <f>IFERROR(SUM(W308:W308),"0")</f>
        <v>0</v>
      </c>
      <c r="X310" s="372">
        <f>IFERROR(SUM(X308:X308),"0")</f>
        <v>0</v>
      </c>
      <c r="Y310" s="37"/>
      <c r="Z310" s="373"/>
      <c r="AA310" s="373"/>
    </row>
    <row r="311" spans="1:54" ht="14.25" hidden="1" customHeight="1" x14ac:dyDescent="0.25">
      <c r="A311" s="383" t="s">
        <v>74</v>
      </c>
      <c r="B311" s="384"/>
      <c r="C311" s="384"/>
      <c r="D311" s="384"/>
      <c r="E311" s="384"/>
      <c r="F311" s="384"/>
      <c r="G311" s="384"/>
      <c r="H311" s="384"/>
      <c r="I311" s="384"/>
      <c r="J311" s="384"/>
      <c r="K311" s="384"/>
      <c r="L311" s="384"/>
      <c r="M311" s="384"/>
      <c r="N311" s="384"/>
      <c r="O311" s="384"/>
      <c r="P311" s="384"/>
      <c r="Q311" s="384"/>
      <c r="R311" s="384"/>
      <c r="S311" s="384"/>
      <c r="T311" s="384"/>
      <c r="U311" s="384"/>
      <c r="V311" s="384"/>
      <c r="W311" s="384"/>
      <c r="X311" s="384"/>
      <c r="Y311" s="384"/>
      <c r="Z311" s="363"/>
      <c r="AA311" s="363"/>
    </row>
    <row r="312" spans="1:54" ht="27" hidden="1" customHeight="1" x14ac:dyDescent="0.25">
      <c r="A312" s="54" t="s">
        <v>446</v>
      </c>
      <c r="B312" s="54" t="s">
        <v>447</v>
      </c>
      <c r="C312" s="31">
        <v>4301051142</v>
      </c>
      <c r="D312" s="374">
        <v>4607091387919</v>
      </c>
      <c r="E312" s="375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7"/>
      <c r="Q312" s="377"/>
      <c r="R312" s="377"/>
      <c r="S312" s="375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4">
        <v>4680115883604</v>
      </c>
      <c r="E313" s="375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3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7"/>
      <c r="Q313" s="377"/>
      <c r="R313" s="377"/>
      <c r="S313" s="375"/>
      <c r="T313" s="34"/>
      <c r="U313" s="34"/>
      <c r="V313" s="35" t="s">
        <v>67</v>
      </c>
      <c r="W313" s="370">
        <v>525</v>
      </c>
      <c r="X313" s="371">
        <f>IFERROR(IF(W313="",0,CEILING((W313/$H313),1)*$H313),"")</f>
        <v>525</v>
      </c>
      <c r="Y313" s="36">
        <f>IFERROR(IF(X313=0,"",ROUNDUP(X313/H313,0)*0.00753),"")</f>
        <v>1.8825000000000001</v>
      </c>
      <c r="Z313" s="56"/>
      <c r="AA313" s="57"/>
      <c r="AE313" s="58"/>
      <c r="BB313" s="243" t="s">
        <v>1</v>
      </c>
    </row>
    <row r="314" spans="1:54" ht="27" hidden="1" customHeight="1" x14ac:dyDescent="0.25">
      <c r="A314" s="54" t="s">
        <v>450</v>
      </c>
      <c r="B314" s="54" t="s">
        <v>451</v>
      </c>
      <c r="C314" s="31">
        <v>4301051485</v>
      </c>
      <c r="D314" s="374">
        <v>4680115883567</v>
      </c>
      <c r="E314" s="375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7"/>
      <c r="Q314" s="377"/>
      <c r="R314" s="377"/>
      <c r="S314" s="375"/>
      <c r="T314" s="34"/>
      <c r="U314" s="34"/>
      <c r="V314" s="35" t="s">
        <v>67</v>
      </c>
      <c r="W314" s="370">
        <v>0</v>
      </c>
      <c r="X314" s="37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58"/>
      <c r="BB314" s="244" t="s">
        <v>1</v>
      </c>
    </row>
    <row r="315" spans="1:54" x14ac:dyDescent="0.2">
      <c r="A315" s="395"/>
      <c r="B315" s="384"/>
      <c r="C315" s="384"/>
      <c r="D315" s="384"/>
      <c r="E315" s="384"/>
      <c r="F315" s="384"/>
      <c r="G315" s="384"/>
      <c r="H315" s="384"/>
      <c r="I315" s="384"/>
      <c r="J315" s="384"/>
      <c r="K315" s="384"/>
      <c r="L315" s="384"/>
      <c r="M315" s="384"/>
      <c r="N315" s="396"/>
      <c r="O315" s="389" t="s">
        <v>72</v>
      </c>
      <c r="P315" s="390"/>
      <c r="Q315" s="390"/>
      <c r="R315" s="390"/>
      <c r="S315" s="390"/>
      <c r="T315" s="390"/>
      <c r="U315" s="391"/>
      <c r="V315" s="37" t="s">
        <v>73</v>
      </c>
      <c r="W315" s="372">
        <f>IFERROR(W312/H312,"0")+IFERROR(W313/H313,"0")+IFERROR(W314/H314,"0")</f>
        <v>250</v>
      </c>
      <c r="X315" s="372">
        <f>IFERROR(X312/H312,"0")+IFERROR(X313/H313,"0")+IFERROR(X314/H314,"0")</f>
        <v>250</v>
      </c>
      <c r="Y315" s="372">
        <f>IFERROR(IF(Y312="",0,Y312),"0")+IFERROR(IF(Y313="",0,Y313),"0")+IFERROR(IF(Y314="",0,Y314),"0")</f>
        <v>1.8825000000000001</v>
      </c>
      <c r="Z315" s="373"/>
      <c r="AA315" s="373"/>
    </row>
    <row r="316" spans="1:54" x14ac:dyDescent="0.2">
      <c r="A316" s="384"/>
      <c r="B316" s="384"/>
      <c r="C316" s="384"/>
      <c r="D316" s="384"/>
      <c r="E316" s="384"/>
      <c r="F316" s="384"/>
      <c r="G316" s="384"/>
      <c r="H316" s="384"/>
      <c r="I316" s="384"/>
      <c r="J316" s="384"/>
      <c r="K316" s="384"/>
      <c r="L316" s="384"/>
      <c r="M316" s="384"/>
      <c r="N316" s="396"/>
      <c r="O316" s="389" t="s">
        <v>72</v>
      </c>
      <c r="P316" s="390"/>
      <c r="Q316" s="390"/>
      <c r="R316" s="390"/>
      <c r="S316" s="390"/>
      <c r="T316" s="390"/>
      <c r="U316" s="391"/>
      <c r="V316" s="37" t="s">
        <v>67</v>
      </c>
      <c r="W316" s="372">
        <f>IFERROR(SUM(W312:W314),"0")</f>
        <v>525</v>
      </c>
      <c r="X316" s="372">
        <f>IFERROR(SUM(X312:X314),"0")</f>
        <v>525</v>
      </c>
      <c r="Y316" s="37"/>
      <c r="Z316" s="373"/>
      <c r="AA316" s="373"/>
    </row>
    <row r="317" spans="1:54" ht="14.25" hidden="1" customHeight="1" x14ac:dyDescent="0.25">
      <c r="A317" s="383" t="s">
        <v>210</v>
      </c>
      <c r="B317" s="384"/>
      <c r="C317" s="384"/>
      <c r="D317" s="384"/>
      <c r="E317" s="384"/>
      <c r="F317" s="384"/>
      <c r="G317" s="384"/>
      <c r="H317" s="384"/>
      <c r="I317" s="384"/>
      <c r="J317" s="384"/>
      <c r="K317" s="384"/>
      <c r="L317" s="384"/>
      <c r="M317" s="384"/>
      <c r="N317" s="384"/>
      <c r="O317" s="384"/>
      <c r="P317" s="384"/>
      <c r="Q317" s="384"/>
      <c r="R317" s="384"/>
      <c r="S317" s="384"/>
      <c r="T317" s="384"/>
      <c r="U317" s="384"/>
      <c r="V317" s="384"/>
      <c r="W317" s="384"/>
      <c r="X317" s="384"/>
      <c r="Y317" s="384"/>
      <c r="Z317" s="363"/>
      <c r="AA317" s="363"/>
    </row>
    <row r="318" spans="1:54" ht="27" hidden="1" customHeight="1" x14ac:dyDescent="0.25">
      <c r="A318" s="54" t="s">
        <v>452</v>
      </c>
      <c r="B318" s="54" t="s">
        <v>453</v>
      </c>
      <c r="C318" s="31">
        <v>4301060324</v>
      </c>
      <c r="D318" s="374">
        <v>4607091388831</v>
      </c>
      <c r="E318" s="375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7"/>
      <c r="Q318" s="377"/>
      <c r="R318" s="377"/>
      <c r="S318" s="375"/>
      <c r="T318" s="34"/>
      <c r="U318" s="34"/>
      <c r="V318" s="35" t="s">
        <v>67</v>
      </c>
      <c r="W318" s="370">
        <v>0</v>
      </c>
      <c r="X318" s="37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5" t="s">
        <v>1</v>
      </c>
    </row>
    <row r="319" spans="1:54" hidden="1" x14ac:dyDescent="0.2">
      <c r="A319" s="395"/>
      <c r="B319" s="384"/>
      <c r="C319" s="384"/>
      <c r="D319" s="384"/>
      <c r="E319" s="384"/>
      <c r="F319" s="384"/>
      <c r="G319" s="384"/>
      <c r="H319" s="384"/>
      <c r="I319" s="384"/>
      <c r="J319" s="384"/>
      <c r="K319" s="384"/>
      <c r="L319" s="384"/>
      <c r="M319" s="384"/>
      <c r="N319" s="396"/>
      <c r="O319" s="389" t="s">
        <v>72</v>
      </c>
      <c r="P319" s="390"/>
      <c r="Q319" s="390"/>
      <c r="R319" s="390"/>
      <c r="S319" s="390"/>
      <c r="T319" s="390"/>
      <c r="U319" s="391"/>
      <c r="V319" s="37" t="s">
        <v>73</v>
      </c>
      <c r="W319" s="372">
        <f>IFERROR(W318/H318,"0")</f>
        <v>0</v>
      </c>
      <c r="X319" s="372">
        <f>IFERROR(X318/H318,"0")</f>
        <v>0</v>
      </c>
      <c r="Y319" s="372">
        <f>IFERROR(IF(Y318="",0,Y318),"0")</f>
        <v>0</v>
      </c>
      <c r="Z319" s="373"/>
      <c r="AA319" s="373"/>
    </row>
    <row r="320" spans="1:54" hidden="1" x14ac:dyDescent="0.2">
      <c r="A320" s="384"/>
      <c r="B320" s="384"/>
      <c r="C320" s="384"/>
      <c r="D320" s="384"/>
      <c r="E320" s="384"/>
      <c r="F320" s="384"/>
      <c r="G320" s="384"/>
      <c r="H320" s="384"/>
      <c r="I320" s="384"/>
      <c r="J320" s="384"/>
      <c r="K320" s="384"/>
      <c r="L320" s="384"/>
      <c r="M320" s="384"/>
      <c r="N320" s="396"/>
      <c r="O320" s="389" t="s">
        <v>72</v>
      </c>
      <c r="P320" s="390"/>
      <c r="Q320" s="390"/>
      <c r="R320" s="390"/>
      <c r="S320" s="390"/>
      <c r="T320" s="390"/>
      <c r="U320" s="391"/>
      <c r="V320" s="37" t="s">
        <v>67</v>
      </c>
      <c r="W320" s="372">
        <f>IFERROR(SUM(W318:W318),"0")</f>
        <v>0</v>
      </c>
      <c r="X320" s="372">
        <f>IFERROR(SUM(X318:X318),"0")</f>
        <v>0</v>
      </c>
      <c r="Y320" s="37"/>
      <c r="Z320" s="373"/>
      <c r="AA320" s="373"/>
    </row>
    <row r="321" spans="1:54" ht="14.25" hidden="1" customHeight="1" x14ac:dyDescent="0.25">
      <c r="A321" s="383" t="s">
        <v>88</v>
      </c>
      <c r="B321" s="384"/>
      <c r="C321" s="384"/>
      <c r="D321" s="384"/>
      <c r="E321" s="384"/>
      <c r="F321" s="384"/>
      <c r="G321" s="384"/>
      <c r="H321" s="384"/>
      <c r="I321" s="384"/>
      <c r="J321" s="384"/>
      <c r="K321" s="384"/>
      <c r="L321" s="384"/>
      <c r="M321" s="384"/>
      <c r="N321" s="384"/>
      <c r="O321" s="384"/>
      <c r="P321" s="384"/>
      <c r="Q321" s="384"/>
      <c r="R321" s="384"/>
      <c r="S321" s="384"/>
      <c r="T321" s="384"/>
      <c r="U321" s="384"/>
      <c r="V321" s="384"/>
      <c r="W321" s="384"/>
      <c r="X321" s="384"/>
      <c r="Y321" s="384"/>
      <c r="Z321" s="363"/>
      <c r="AA321" s="363"/>
    </row>
    <row r="322" spans="1:54" ht="27" hidden="1" customHeight="1" x14ac:dyDescent="0.25">
      <c r="A322" s="54" t="s">
        <v>454</v>
      </c>
      <c r="B322" s="54" t="s">
        <v>455</v>
      </c>
      <c r="C322" s="31">
        <v>4301032015</v>
      </c>
      <c r="D322" s="374">
        <v>4607091383102</v>
      </c>
      <c r="E322" s="375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7"/>
      <c r="Q322" s="377"/>
      <c r="R322" s="377"/>
      <c r="S322" s="375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hidden="1" x14ac:dyDescent="0.2">
      <c r="A323" s="395"/>
      <c r="B323" s="384"/>
      <c r="C323" s="384"/>
      <c r="D323" s="384"/>
      <c r="E323" s="384"/>
      <c r="F323" s="384"/>
      <c r="G323" s="384"/>
      <c r="H323" s="384"/>
      <c r="I323" s="384"/>
      <c r="J323" s="384"/>
      <c r="K323" s="384"/>
      <c r="L323" s="384"/>
      <c r="M323" s="384"/>
      <c r="N323" s="396"/>
      <c r="O323" s="389" t="s">
        <v>72</v>
      </c>
      <c r="P323" s="390"/>
      <c r="Q323" s="390"/>
      <c r="R323" s="390"/>
      <c r="S323" s="390"/>
      <c r="T323" s="390"/>
      <c r="U323" s="391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hidden="1" x14ac:dyDescent="0.2">
      <c r="A324" s="384"/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96"/>
      <c r="O324" s="389" t="s">
        <v>72</v>
      </c>
      <c r="P324" s="390"/>
      <c r="Q324" s="390"/>
      <c r="R324" s="390"/>
      <c r="S324" s="390"/>
      <c r="T324" s="390"/>
      <c r="U324" s="391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hidden="1" customHeight="1" x14ac:dyDescent="0.2">
      <c r="A325" s="380" t="s">
        <v>456</v>
      </c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  <c r="X325" s="381"/>
      <c r="Y325" s="381"/>
      <c r="Z325" s="48"/>
      <c r="AA325" s="48"/>
    </row>
    <row r="326" spans="1:54" ht="16.5" hidden="1" customHeight="1" x14ac:dyDescent="0.25">
      <c r="A326" s="438" t="s">
        <v>457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364"/>
      <c r="AA326" s="364"/>
    </row>
    <row r="327" spans="1:54" ht="14.25" hidden="1" customHeight="1" x14ac:dyDescent="0.25">
      <c r="A327" s="383" t="s">
        <v>110</v>
      </c>
      <c r="B327" s="384"/>
      <c r="C327" s="384"/>
      <c r="D327" s="384"/>
      <c r="E327" s="384"/>
      <c r="F327" s="384"/>
      <c r="G327" s="384"/>
      <c r="H327" s="384"/>
      <c r="I327" s="384"/>
      <c r="J327" s="384"/>
      <c r="K327" s="384"/>
      <c r="L327" s="384"/>
      <c r="M327" s="384"/>
      <c r="N327" s="384"/>
      <c r="O327" s="384"/>
      <c r="P327" s="384"/>
      <c r="Q327" s="384"/>
      <c r="R327" s="384"/>
      <c r="S327" s="384"/>
      <c r="T327" s="384"/>
      <c r="U327" s="384"/>
      <c r="V327" s="384"/>
      <c r="W327" s="384"/>
      <c r="X327" s="384"/>
      <c r="Y327" s="384"/>
      <c r="Z327" s="363"/>
      <c r="AA327" s="363"/>
    </row>
    <row r="328" spans="1:54" ht="27" hidden="1" customHeight="1" x14ac:dyDescent="0.25">
      <c r="A328" s="54" t="s">
        <v>458</v>
      </c>
      <c r="B328" s="54" t="s">
        <v>459</v>
      </c>
      <c r="C328" s="31">
        <v>4301011239</v>
      </c>
      <c r="D328" s="374">
        <v>4607091383997</v>
      </c>
      <c r="E328" s="375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7"/>
      <c r="Q328" s="377"/>
      <c r="R328" s="377"/>
      <c r="S328" s="375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4">
        <v>4607091383997</v>
      </c>
      <c r="E329" s="375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7"/>
      <c r="Q329" s="377"/>
      <c r="R329" s="377"/>
      <c r="S329" s="375"/>
      <c r="T329" s="34"/>
      <c r="U329" s="34"/>
      <c r="V329" s="35" t="s">
        <v>67</v>
      </c>
      <c r="W329" s="370">
        <v>1900</v>
      </c>
      <c r="X329" s="371">
        <f t="shared" si="17"/>
        <v>1905</v>
      </c>
      <c r="Y329" s="36">
        <f>IFERROR(IF(X329=0,"",ROUNDUP(X329/H329,0)*0.02175),"")</f>
        <v>2.7622499999999999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461</v>
      </c>
      <c r="B330" s="54" t="s">
        <v>462</v>
      </c>
      <c r="C330" s="31">
        <v>4301011326</v>
      </c>
      <c r="D330" s="374">
        <v>4607091384130</v>
      </c>
      <c r="E330" s="375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7"/>
      <c r="Q330" s="377"/>
      <c r="R330" s="377"/>
      <c r="S330" s="375"/>
      <c r="T330" s="34"/>
      <c r="U330" s="34"/>
      <c r="V330" s="35" t="s">
        <v>67</v>
      </c>
      <c r="W330" s="370">
        <v>500</v>
      </c>
      <c r="X330" s="371">
        <f t="shared" si="17"/>
        <v>510</v>
      </c>
      <c r="Y330" s="36">
        <f>IFERROR(IF(X330=0,"",ROUNDUP(X330/H330,0)*0.02175),"")</f>
        <v>0.73949999999999994</v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461</v>
      </c>
      <c r="B331" s="54" t="s">
        <v>463</v>
      </c>
      <c r="C331" s="31">
        <v>4301011240</v>
      </c>
      <c r="D331" s="374">
        <v>4607091384130</v>
      </c>
      <c r="E331" s="375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6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7"/>
      <c r="Q331" s="377"/>
      <c r="R331" s="377"/>
      <c r="S331" s="375"/>
      <c r="T331" s="34"/>
      <c r="U331" s="34"/>
      <c r="V331" s="35" t="s">
        <v>67</v>
      </c>
      <c r="W331" s="370">
        <v>0</v>
      </c>
      <c r="X331" s="371">
        <f t="shared" si="17"/>
        <v>0</v>
      </c>
      <c r="Y331" s="36" t="str">
        <f>IFERROR(IF(X331=0,"",ROUNDUP(X331/H331,0)*0.02039),"")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464</v>
      </c>
      <c r="B332" s="54" t="s">
        <v>465</v>
      </c>
      <c r="C332" s="31">
        <v>4301011330</v>
      </c>
      <c r="D332" s="374">
        <v>4607091384147</v>
      </c>
      <c r="E332" s="375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7"/>
      <c r="Q332" s="377"/>
      <c r="R332" s="377"/>
      <c r="S332" s="375"/>
      <c r="T332" s="34"/>
      <c r="U332" s="34"/>
      <c r="V332" s="35" t="s">
        <v>67</v>
      </c>
      <c r="W332" s="370">
        <v>700</v>
      </c>
      <c r="X332" s="371">
        <f t="shared" si="17"/>
        <v>705</v>
      </c>
      <c r="Y332" s="36">
        <f>IFERROR(IF(X332=0,"",ROUNDUP(X332/H332,0)*0.02175),"")</f>
        <v>1.0222499999999999</v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464</v>
      </c>
      <c r="B333" s="54" t="s">
        <v>466</v>
      </c>
      <c r="C333" s="31">
        <v>4301011238</v>
      </c>
      <c r="D333" s="374">
        <v>4607091384147</v>
      </c>
      <c r="E333" s="375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3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7"/>
      <c r="Q333" s="377"/>
      <c r="R333" s="377"/>
      <c r="S333" s="375"/>
      <c r="T333" s="34"/>
      <c r="U333" s="34"/>
      <c r="V333" s="35" t="s">
        <v>67</v>
      </c>
      <c r="W333" s="370">
        <v>0</v>
      </c>
      <c r="X333" s="371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467</v>
      </c>
      <c r="B334" s="54" t="s">
        <v>468</v>
      </c>
      <c r="C334" s="31">
        <v>4301011327</v>
      </c>
      <c r="D334" s="374">
        <v>4607091384154</v>
      </c>
      <c r="E334" s="375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7"/>
      <c r="Q334" s="377"/>
      <c r="R334" s="377"/>
      <c r="S334" s="375"/>
      <c r="T334" s="34"/>
      <c r="U334" s="34"/>
      <c r="V334" s="35" t="s">
        <v>67</v>
      </c>
      <c r="W334" s="370">
        <v>25</v>
      </c>
      <c r="X334" s="371">
        <f t="shared" si="17"/>
        <v>25</v>
      </c>
      <c r="Y334" s="36">
        <f>IFERROR(IF(X334=0,"",ROUNDUP(X334/H334,0)*0.00937),"")</f>
        <v>4.6850000000000003E-2</v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469</v>
      </c>
      <c r="B335" s="54" t="s">
        <v>470</v>
      </c>
      <c r="C335" s="31">
        <v>4301011332</v>
      </c>
      <c r="D335" s="374">
        <v>4607091384161</v>
      </c>
      <c r="E335" s="375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7"/>
      <c r="Q335" s="377"/>
      <c r="R335" s="377"/>
      <c r="S335" s="375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95"/>
      <c r="B336" s="384"/>
      <c r="C336" s="384"/>
      <c r="D336" s="384"/>
      <c r="E336" s="384"/>
      <c r="F336" s="384"/>
      <c r="G336" s="384"/>
      <c r="H336" s="384"/>
      <c r="I336" s="384"/>
      <c r="J336" s="384"/>
      <c r="K336" s="384"/>
      <c r="L336" s="384"/>
      <c r="M336" s="384"/>
      <c r="N336" s="396"/>
      <c r="O336" s="389" t="s">
        <v>72</v>
      </c>
      <c r="P336" s="390"/>
      <c r="Q336" s="390"/>
      <c r="R336" s="390"/>
      <c r="S336" s="390"/>
      <c r="T336" s="390"/>
      <c r="U336" s="391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211.66666666666666</v>
      </c>
      <c r="X336" s="372">
        <f>IFERROR(X328/H328,"0")+IFERROR(X329/H329,"0")+IFERROR(X330/H330,"0")+IFERROR(X331/H331,"0")+IFERROR(X332/H332,"0")+IFERROR(X333/H333,"0")+IFERROR(X334/H334,"0")+IFERROR(X335/H335,"0")</f>
        <v>213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4.5708500000000001</v>
      </c>
      <c r="Z336" s="373"/>
      <c r="AA336" s="373"/>
    </row>
    <row r="337" spans="1:54" x14ac:dyDescent="0.2">
      <c r="A337" s="384"/>
      <c r="B337" s="384"/>
      <c r="C337" s="384"/>
      <c r="D337" s="384"/>
      <c r="E337" s="384"/>
      <c r="F337" s="384"/>
      <c r="G337" s="384"/>
      <c r="H337" s="384"/>
      <c r="I337" s="384"/>
      <c r="J337" s="384"/>
      <c r="K337" s="384"/>
      <c r="L337" s="384"/>
      <c r="M337" s="384"/>
      <c r="N337" s="396"/>
      <c r="O337" s="389" t="s">
        <v>72</v>
      </c>
      <c r="P337" s="390"/>
      <c r="Q337" s="390"/>
      <c r="R337" s="390"/>
      <c r="S337" s="390"/>
      <c r="T337" s="390"/>
      <c r="U337" s="391"/>
      <c r="V337" s="37" t="s">
        <v>67</v>
      </c>
      <c r="W337" s="372">
        <f>IFERROR(SUM(W328:W335),"0")</f>
        <v>3125</v>
      </c>
      <c r="X337" s="372">
        <f>IFERROR(SUM(X328:X335),"0")</f>
        <v>3145</v>
      </c>
      <c r="Y337" s="37"/>
      <c r="Z337" s="373"/>
      <c r="AA337" s="373"/>
    </row>
    <row r="338" spans="1:54" ht="14.25" hidden="1" customHeight="1" x14ac:dyDescent="0.25">
      <c r="A338" s="383" t="s">
        <v>102</v>
      </c>
      <c r="B338" s="384"/>
      <c r="C338" s="384"/>
      <c r="D338" s="384"/>
      <c r="E338" s="384"/>
      <c r="F338" s="384"/>
      <c r="G338" s="384"/>
      <c r="H338" s="384"/>
      <c r="I338" s="384"/>
      <c r="J338" s="384"/>
      <c r="K338" s="384"/>
      <c r="L338" s="384"/>
      <c r="M338" s="384"/>
      <c r="N338" s="384"/>
      <c r="O338" s="384"/>
      <c r="P338" s="384"/>
      <c r="Q338" s="384"/>
      <c r="R338" s="384"/>
      <c r="S338" s="384"/>
      <c r="T338" s="384"/>
      <c r="U338" s="384"/>
      <c r="V338" s="384"/>
      <c r="W338" s="384"/>
      <c r="X338" s="384"/>
      <c r="Y338" s="384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4">
        <v>4607091383980</v>
      </c>
      <c r="E339" s="375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7"/>
      <c r="Q339" s="377"/>
      <c r="R339" s="377"/>
      <c r="S339" s="375"/>
      <c r="T339" s="34"/>
      <c r="U339" s="34"/>
      <c r="V339" s="35" t="s">
        <v>67</v>
      </c>
      <c r="W339" s="370">
        <v>1000</v>
      </c>
      <c r="X339" s="371">
        <f>IFERROR(IF(W339="",0,CEILING((W339/$H339),1)*$H339),"")</f>
        <v>1005</v>
      </c>
      <c r="Y339" s="36">
        <f>IFERROR(IF(X339=0,"",ROUNDUP(X339/H339,0)*0.02175),"")</f>
        <v>1.4572499999999999</v>
      </c>
      <c r="Z339" s="56"/>
      <c r="AA339" s="57"/>
      <c r="AE339" s="58"/>
      <c r="BB339" s="255" t="s">
        <v>1</v>
      </c>
    </row>
    <row r="340" spans="1:54" ht="16.5" hidden="1" customHeight="1" x14ac:dyDescent="0.25">
      <c r="A340" s="54" t="s">
        <v>473</v>
      </c>
      <c r="B340" s="54" t="s">
        <v>474</v>
      </c>
      <c r="C340" s="31">
        <v>4301020270</v>
      </c>
      <c r="D340" s="374">
        <v>4680115883314</v>
      </c>
      <c r="E340" s="375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7"/>
      <c r="Q340" s="377"/>
      <c r="R340" s="377"/>
      <c r="S340" s="375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hidden="1" customHeight="1" x14ac:dyDescent="0.25">
      <c r="A341" s="54" t="s">
        <v>475</v>
      </c>
      <c r="B341" s="54" t="s">
        <v>476</v>
      </c>
      <c r="C341" s="31">
        <v>4301020179</v>
      </c>
      <c r="D341" s="374">
        <v>4607091384178</v>
      </c>
      <c r="E341" s="375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7"/>
      <c r="Q341" s="377"/>
      <c r="R341" s="377"/>
      <c r="S341" s="375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x14ac:dyDescent="0.2">
      <c r="A342" s="395"/>
      <c r="B342" s="384"/>
      <c r="C342" s="384"/>
      <c r="D342" s="384"/>
      <c r="E342" s="384"/>
      <c r="F342" s="384"/>
      <c r="G342" s="384"/>
      <c r="H342" s="384"/>
      <c r="I342" s="384"/>
      <c r="J342" s="384"/>
      <c r="K342" s="384"/>
      <c r="L342" s="384"/>
      <c r="M342" s="384"/>
      <c r="N342" s="396"/>
      <c r="O342" s="389" t="s">
        <v>72</v>
      </c>
      <c r="P342" s="390"/>
      <c r="Q342" s="390"/>
      <c r="R342" s="390"/>
      <c r="S342" s="390"/>
      <c r="T342" s="390"/>
      <c r="U342" s="391"/>
      <c r="V342" s="37" t="s">
        <v>73</v>
      </c>
      <c r="W342" s="372">
        <f>IFERROR(W339/H339,"0")+IFERROR(W340/H340,"0")+IFERROR(W341/H341,"0")</f>
        <v>66.666666666666671</v>
      </c>
      <c r="X342" s="372">
        <f>IFERROR(X339/H339,"0")+IFERROR(X340/H340,"0")+IFERROR(X341/H341,"0")</f>
        <v>67</v>
      </c>
      <c r="Y342" s="372">
        <f>IFERROR(IF(Y339="",0,Y339),"0")+IFERROR(IF(Y340="",0,Y340),"0")+IFERROR(IF(Y341="",0,Y341),"0")</f>
        <v>1.4572499999999999</v>
      </c>
      <c r="Z342" s="373"/>
      <c r="AA342" s="373"/>
    </row>
    <row r="343" spans="1:54" x14ac:dyDescent="0.2">
      <c r="A343" s="384"/>
      <c r="B343" s="384"/>
      <c r="C343" s="384"/>
      <c r="D343" s="384"/>
      <c r="E343" s="384"/>
      <c r="F343" s="384"/>
      <c r="G343" s="384"/>
      <c r="H343" s="384"/>
      <c r="I343" s="384"/>
      <c r="J343" s="384"/>
      <c r="K343" s="384"/>
      <c r="L343" s="384"/>
      <c r="M343" s="384"/>
      <c r="N343" s="396"/>
      <c r="O343" s="389" t="s">
        <v>72</v>
      </c>
      <c r="P343" s="390"/>
      <c r="Q343" s="390"/>
      <c r="R343" s="390"/>
      <c r="S343" s="390"/>
      <c r="T343" s="390"/>
      <c r="U343" s="391"/>
      <c r="V343" s="37" t="s">
        <v>67</v>
      </c>
      <c r="W343" s="372">
        <f>IFERROR(SUM(W339:W341),"0")</f>
        <v>1000</v>
      </c>
      <c r="X343" s="372">
        <f>IFERROR(SUM(X339:X341),"0")</f>
        <v>1005</v>
      </c>
      <c r="Y343" s="37"/>
      <c r="Z343" s="373"/>
      <c r="AA343" s="373"/>
    </row>
    <row r="344" spans="1:54" ht="14.25" hidden="1" customHeight="1" x14ac:dyDescent="0.25">
      <c r="A344" s="383" t="s">
        <v>74</v>
      </c>
      <c r="B344" s="384"/>
      <c r="C344" s="384"/>
      <c r="D344" s="384"/>
      <c r="E344" s="384"/>
      <c r="F344" s="384"/>
      <c r="G344" s="384"/>
      <c r="H344" s="384"/>
      <c r="I344" s="384"/>
      <c r="J344" s="384"/>
      <c r="K344" s="384"/>
      <c r="L344" s="384"/>
      <c r="M344" s="384"/>
      <c r="N344" s="384"/>
      <c r="O344" s="384"/>
      <c r="P344" s="384"/>
      <c r="Q344" s="384"/>
      <c r="R344" s="384"/>
      <c r="S344" s="384"/>
      <c r="T344" s="384"/>
      <c r="U344" s="384"/>
      <c r="V344" s="384"/>
      <c r="W344" s="384"/>
      <c r="X344" s="384"/>
      <c r="Y344" s="384"/>
      <c r="Z344" s="363"/>
      <c r="AA344" s="363"/>
    </row>
    <row r="345" spans="1:54" ht="27" hidden="1" customHeight="1" x14ac:dyDescent="0.25">
      <c r="A345" s="54" t="s">
        <v>477</v>
      </c>
      <c r="B345" s="54" t="s">
        <v>478</v>
      </c>
      <c r="C345" s="31">
        <v>4301051560</v>
      </c>
      <c r="D345" s="374">
        <v>4607091383928</v>
      </c>
      <c r="E345" s="375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7"/>
      <c r="Q345" s="377"/>
      <c r="R345" s="377"/>
      <c r="S345" s="375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hidden="1" customHeight="1" x14ac:dyDescent="0.25">
      <c r="A346" s="54" t="s">
        <v>479</v>
      </c>
      <c r="B346" s="54" t="s">
        <v>480</v>
      </c>
      <c r="C346" s="31">
        <v>4301051298</v>
      </c>
      <c r="D346" s="374">
        <v>4607091384260</v>
      </c>
      <c r="E346" s="375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7"/>
      <c r="Q346" s="377"/>
      <c r="R346" s="377"/>
      <c r="S346" s="375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hidden="1" x14ac:dyDescent="0.2">
      <c r="A347" s="395"/>
      <c r="B347" s="384"/>
      <c r="C347" s="384"/>
      <c r="D347" s="384"/>
      <c r="E347" s="384"/>
      <c r="F347" s="384"/>
      <c r="G347" s="384"/>
      <c r="H347" s="384"/>
      <c r="I347" s="384"/>
      <c r="J347" s="384"/>
      <c r="K347" s="384"/>
      <c r="L347" s="384"/>
      <c r="M347" s="384"/>
      <c r="N347" s="396"/>
      <c r="O347" s="389" t="s">
        <v>72</v>
      </c>
      <c r="P347" s="390"/>
      <c r="Q347" s="390"/>
      <c r="R347" s="390"/>
      <c r="S347" s="390"/>
      <c r="T347" s="390"/>
      <c r="U347" s="391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hidden="1" x14ac:dyDescent="0.2">
      <c r="A348" s="384"/>
      <c r="B348" s="384"/>
      <c r="C348" s="384"/>
      <c r="D348" s="384"/>
      <c r="E348" s="384"/>
      <c r="F348" s="384"/>
      <c r="G348" s="384"/>
      <c r="H348" s="384"/>
      <c r="I348" s="384"/>
      <c r="J348" s="384"/>
      <c r="K348" s="384"/>
      <c r="L348" s="384"/>
      <c r="M348" s="384"/>
      <c r="N348" s="396"/>
      <c r="O348" s="389" t="s">
        <v>72</v>
      </c>
      <c r="P348" s="390"/>
      <c r="Q348" s="390"/>
      <c r="R348" s="390"/>
      <c r="S348" s="390"/>
      <c r="T348" s="390"/>
      <c r="U348" s="391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hidden="1" customHeight="1" x14ac:dyDescent="0.25">
      <c r="A349" s="383" t="s">
        <v>210</v>
      </c>
      <c r="B349" s="384"/>
      <c r="C349" s="384"/>
      <c r="D349" s="384"/>
      <c r="E349" s="384"/>
      <c r="F349" s="384"/>
      <c r="G349" s="384"/>
      <c r="H349" s="384"/>
      <c r="I349" s="384"/>
      <c r="J349" s="384"/>
      <c r="K349" s="384"/>
      <c r="L349" s="384"/>
      <c r="M349" s="384"/>
      <c r="N349" s="384"/>
      <c r="O349" s="384"/>
      <c r="P349" s="384"/>
      <c r="Q349" s="384"/>
      <c r="R349" s="384"/>
      <c r="S349" s="384"/>
      <c r="T349" s="384"/>
      <c r="U349" s="384"/>
      <c r="V349" s="384"/>
      <c r="W349" s="384"/>
      <c r="X349" s="384"/>
      <c r="Y349" s="384"/>
      <c r="Z349" s="363"/>
      <c r="AA349" s="363"/>
    </row>
    <row r="350" spans="1:54" ht="16.5" hidden="1" customHeight="1" x14ac:dyDescent="0.25">
      <c r="A350" s="54" t="s">
        <v>481</v>
      </c>
      <c r="B350" s="54" t="s">
        <v>482</v>
      </c>
      <c r="C350" s="31">
        <v>4301060314</v>
      </c>
      <c r="D350" s="374">
        <v>4607091384673</v>
      </c>
      <c r="E350" s="375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7"/>
      <c r="Q350" s="377"/>
      <c r="R350" s="377"/>
      <c r="S350" s="375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hidden="1" x14ac:dyDescent="0.2">
      <c r="A351" s="395"/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96"/>
      <c r="O351" s="389" t="s">
        <v>72</v>
      </c>
      <c r="P351" s="390"/>
      <c r="Q351" s="390"/>
      <c r="R351" s="390"/>
      <c r="S351" s="390"/>
      <c r="T351" s="390"/>
      <c r="U351" s="391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hidden="1" x14ac:dyDescent="0.2">
      <c r="A352" s="384"/>
      <c r="B352" s="384"/>
      <c r="C352" s="384"/>
      <c r="D352" s="384"/>
      <c r="E352" s="384"/>
      <c r="F352" s="384"/>
      <c r="G352" s="384"/>
      <c r="H352" s="384"/>
      <c r="I352" s="384"/>
      <c r="J352" s="384"/>
      <c r="K352" s="384"/>
      <c r="L352" s="384"/>
      <c r="M352" s="384"/>
      <c r="N352" s="396"/>
      <c r="O352" s="389" t="s">
        <v>72</v>
      </c>
      <c r="P352" s="390"/>
      <c r="Q352" s="390"/>
      <c r="R352" s="390"/>
      <c r="S352" s="390"/>
      <c r="T352" s="390"/>
      <c r="U352" s="391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hidden="1" customHeight="1" x14ac:dyDescent="0.25">
      <c r="A353" s="438" t="s">
        <v>483</v>
      </c>
      <c r="B353" s="384"/>
      <c r="C353" s="384"/>
      <c r="D353" s="384"/>
      <c r="E353" s="384"/>
      <c r="F353" s="384"/>
      <c r="G353" s="384"/>
      <c r="H353" s="384"/>
      <c r="I353" s="384"/>
      <c r="J353" s="384"/>
      <c r="K353" s="384"/>
      <c r="L353" s="384"/>
      <c r="M353" s="384"/>
      <c r="N353" s="384"/>
      <c r="O353" s="384"/>
      <c r="P353" s="384"/>
      <c r="Q353" s="384"/>
      <c r="R353" s="384"/>
      <c r="S353" s="384"/>
      <c r="T353" s="384"/>
      <c r="U353" s="384"/>
      <c r="V353" s="384"/>
      <c r="W353" s="384"/>
      <c r="X353" s="384"/>
      <c r="Y353" s="384"/>
      <c r="Z353" s="364"/>
      <c r="AA353" s="364"/>
    </row>
    <row r="354" spans="1:54" ht="14.25" hidden="1" customHeight="1" x14ac:dyDescent="0.25">
      <c r="A354" s="383" t="s">
        <v>110</v>
      </c>
      <c r="B354" s="384"/>
      <c r="C354" s="384"/>
      <c r="D354" s="384"/>
      <c r="E354" s="384"/>
      <c r="F354" s="384"/>
      <c r="G354" s="384"/>
      <c r="H354" s="384"/>
      <c r="I354" s="384"/>
      <c r="J354" s="384"/>
      <c r="K354" s="384"/>
      <c r="L354" s="384"/>
      <c r="M354" s="384"/>
      <c r="N354" s="384"/>
      <c r="O354" s="384"/>
      <c r="P354" s="384"/>
      <c r="Q354" s="384"/>
      <c r="R354" s="384"/>
      <c r="S354" s="384"/>
      <c r="T354" s="384"/>
      <c r="U354" s="384"/>
      <c r="V354" s="384"/>
      <c r="W354" s="384"/>
      <c r="X354" s="384"/>
      <c r="Y354" s="384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74">
        <v>4607091384185</v>
      </c>
      <c r="E355" s="375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7"/>
      <c r="Q355" s="377"/>
      <c r="R355" s="377"/>
      <c r="S355" s="375"/>
      <c r="T355" s="34"/>
      <c r="U355" s="34"/>
      <c r="V355" s="35" t="s">
        <v>67</v>
      </c>
      <c r="W355" s="370">
        <v>100</v>
      </c>
      <c r="X355" s="371">
        <f>IFERROR(IF(W355="",0,CEILING((W355/$H355),1)*$H355),"")</f>
        <v>108</v>
      </c>
      <c r="Y355" s="36">
        <f>IFERROR(IF(X355=0,"",ROUNDUP(X355/H355,0)*0.02175),"")</f>
        <v>0.19574999999999998</v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486</v>
      </c>
      <c r="B356" s="54" t="s">
        <v>487</v>
      </c>
      <c r="C356" s="31">
        <v>4301011312</v>
      </c>
      <c r="D356" s="374">
        <v>4607091384192</v>
      </c>
      <c r="E356" s="375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7"/>
      <c r="Q356" s="377"/>
      <c r="R356" s="377"/>
      <c r="S356" s="375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hidden="1" customHeight="1" x14ac:dyDescent="0.25">
      <c r="A357" s="54" t="s">
        <v>488</v>
      </c>
      <c r="B357" s="54" t="s">
        <v>489</v>
      </c>
      <c r="C357" s="31">
        <v>4301011483</v>
      </c>
      <c r="D357" s="374">
        <v>4680115881907</v>
      </c>
      <c r="E357" s="375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7"/>
      <c r="Q357" s="377"/>
      <c r="R357" s="377"/>
      <c r="S357" s="375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hidden="1" customHeight="1" x14ac:dyDescent="0.25">
      <c r="A358" s="54" t="s">
        <v>490</v>
      </c>
      <c r="B358" s="54" t="s">
        <v>491</v>
      </c>
      <c r="C358" s="31">
        <v>4301011655</v>
      </c>
      <c r="D358" s="374">
        <v>4680115883925</v>
      </c>
      <c r="E358" s="375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7"/>
      <c r="Q358" s="377"/>
      <c r="R358" s="377"/>
      <c r="S358" s="375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hidden="1" customHeight="1" x14ac:dyDescent="0.25">
      <c r="A359" s="54" t="s">
        <v>492</v>
      </c>
      <c r="B359" s="54" t="s">
        <v>493</v>
      </c>
      <c r="C359" s="31">
        <v>4301011303</v>
      </c>
      <c r="D359" s="374">
        <v>4607091384680</v>
      </c>
      <c r="E359" s="375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7"/>
      <c r="Q359" s="377"/>
      <c r="R359" s="377"/>
      <c r="S359" s="375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x14ac:dyDescent="0.2">
      <c r="A360" s="395"/>
      <c r="B360" s="384"/>
      <c r="C360" s="384"/>
      <c r="D360" s="384"/>
      <c r="E360" s="384"/>
      <c r="F360" s="384"/>
      <c r="G360" s="384"/>
      <c r="H360" s="384"/>
      <c r="I360" s="384"/>
      <c r="J360" s="384"/>
      <c r="K360" s="384"/>
      <c r="L360" s="384"/>
      <c r="M360" s="384"/>
      <c r="N360" s="396"/>
      <c r="O360" s="389" t="s">
        <v>72</v>
      </c>
      <c r="P360" s="390"/>
      <c r="Q360" s="390"/>
      <c r="R360" s="390"/>
      <c r="S360" s="390"/>
      <c r="T360" s="390"/>
      <c r="U360" s="391"/>
      <c r="V360" s="37" t="s">
        <v>73</v>
      </c>
      <c r="W360" s="372">
        <f>IFERROR(W355/H355,"0")+IFERROR(W356/H356,"0")+IFERROR(W357/H357,"0")+IFERROR(W358/H358,"0")+IFERROR(W359/H359,"0")</f>
        <v>8.3333333333333339</v>
      </c>
      <c r="X360" s="372">
        <f>IFERROR(X355/H355,"0")+IFERROR(X356/H356,"0")+IFERROR(X357/H357,"0")+IFERROR(X358/H358,"0")+IFERROR(X359/H359,"0")</f>
        <v>9</v>
      </c>
      <c r="Y360" s="372">
        <f>IFERROR(IF(Y355="",0,Y355),"0")+IFERROR(IF(Y356="",0,Y356),"0")+IFERROR(IF(Y357="",0,Y357),"0")+IFERROR(IF(Y358="",0,Y358),"0")+IFERROR(IF(Y359="",0,Y359),"0")</f>
        <v>0.19574999999999998</v>
      </c>
      <c r="Z360" s="373"/>
      <c r="AA360" s="373"/>
    </row>
    <row r="361" spans="1:54" x14ac:dyDescent="0.2">
      <c r="A361" s="384"/>
      <c r="B361" s="384"/>
      <c r="C361" s="384"/>
      <c r="D361" s="384"/>
      <c r="E361" s="384"/>
      <c r="F361" s="384"/>
      <c r="G361" s="384"/>
      <c r="H361" s="384"/>
      <c r="I361" s="384"/>
      <c r="J361" s="384"/>
      <c r="K361" s="384"/>
      <c r="L361" s="384"/>
      <c r="M361" s="384"/>
      <c r="N361" s="396"/>
      <c r="O361" s="389" t="s">
        <v>72</v>
      </c>
      <c r="P361" s="390"/>
      <c r="Q361" s="390"/>
      <c r="R361" s="390"/>
      <c r="S361" s="390"/>
      <c r="T361" s="390"/>
      <c r="U361" s="391"/>
      <c r="V361" s="37" t="s">
        <v>67</v>
      </c>
      <c r="W361" s="372">
        <f>IFERROR(SUM(W355:W359),"0")</f>
        <v>100</v>
      </c>
      <c r="X361" s="372">
        <f>IFERROR(SUM(X355:X359),"0")</f>
        <v>108</v>
      </c>
      <c r="Y361" s="37"/>
      <c r="Z361" s="373"/>
      <c r="AA361" s="373"/>
    </row>
    <row r="362" spans="1:54" ht="14.25" hidden="1" customHeight="1" x14ac:dyDescent="0.25">
      <c r="A362" s="383" t="s">
        <v>61</v>
      </c>
      <c r="B362" s="384"/>
      <c r="C362" s="384"/>
      <c r="D362" s="384"/>
      <c r="E362" s="384"/>
      <c r="F362" s="384"/>
      <c r="G362" s="384"/>
      <c r="H362" s="384"/>
      <c r="I362" s="384"/>
      <c r="J362" s="384"/>
      <c r="K362" s="384"/>
      <c r="L362" s="384"/>
      <c r="M362" s="384"/>
      <c r="N362" s="384"/>
      <c r="O362" s="384"/>
      <c r="P362" s="384"/>
      <c r="Q362" s="384"/>
      <c r="R362" s="384"/>
      <c r="S362" s="384"/>
      <c r="T362" s="384"/>
      <c r="U362" s="384"/>
      <c r="V362" s="384"/>
      <c r="W362" s="384"/>
      <c r="X362" s="384"/>
      <c r="Y362" s="384"/>
      <c r="Z362" s="363"/>
      <c r="AA362" s="363"/>
    </row>
    <row r="363" spans="1:54" ht="27" hidden="1" customHeight="1" x14ac:dyDescent="0.25">
      <c r="A363" s="54" t="s">
        <v>494</v>
      </c>
      <c r="B363" s="54" t="s">
        <v>495</v>
      </c>
      <c r="C363" s="31">
        <v>4301031139</v>
      </c>
      <c r="D363" s="374">
        <v>4607091384802</v>
      </c>
      <c r="E363" s="375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7"/>
      <c r="Q363" s="377"/>
      <c r="R363" s="377"/>
      <c r="S363" s="375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hidden="1" customHeight="1" x14ac:dyDescent="0.25">
      <c r="A364" s="54" t="s">
        <v>496</v>
      </c>
      <c r="B364" s="54" t="s">
        <v>497</v>
      </c>
      <c r="C364" s="31">
        <v>4301031140</v>
      </c>
      <c r="D364" s="374">
        <v>4607091384826</v>
      </c>
      <c r="E364" s="375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7"/>
      <c r="Q364" s="377"/>
      <c r="R364" s="377"/>
      <c r="S364" s="375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hidden="1" x14ac:dyDescent="0.2">
      <c r="A365" s="395"/>
      <c r="B365" s="384"/>
      <c r="C365" s="384"/>
      <c r="D365" s="384"/>
      <c r="E365" s="384"/>
      <c r="F365" s="384"/>
      <c r="G365" s="384"/>
      <c r="H365" s="384"/>
      <c r="I365" s="384"/>
      <c r="J365" s="384"/>
      <c r="K365" s="384"/>
      <c r="L365" s="384"/>
      <c r="M365" s="384"/>
      <c r="N365" s="396"/>
      <c r="O365" s="389" t="s">
        <v>72</v>
      </c>
      <c r="P365" s="390"/>
      <c r="Q365" s="390"/>
      <c r="R365" s="390"/>
      <c r="S365" s="390"/>
      <c r="T365" s="390"/>
      <c r="U365" s="391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hidden="1" x14ac:dyDescent="0.2">
      <c r="A366" s="384"/>
      <c r="B366" s="384"/>
      <c r="C366" s="384"/>
      <c r="D366" s="384"/>
      <c r="E366" s="384"/>
      <c r="F366" s="384"/>
      <c r="G366" s="384"/>
      <c r="H366" s="384"/>
      <c r="I366" s="384"/>
      <c r="J366" s="384"/>
      <c r="K366" s="384"/>
      <c r="L366" s="384"/>
      <c r="M366" s="384"/>
      <c r="N366" s="396"/>
      <c r="O366" s="389" t="s">
        <v>72</v>
      </c>
      <c r="P366" s="390"/>
      <c r="Q366" s="390"/>
      <c r="R366" s="390"/>
      <c r="S366" s="390"/>
      <c r="T366" s="390"/>
      <c r="U366" s="391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hidden="1" customHeight="1" x14ac:dyDescent="0.25">
      <c r="A367" s="383" t="s">
        <v>74</v>
      </c>
      <c r="B367" s="384"/>
      <c r="C367" s="384"/>
      <c r="D367" s="384"/>
      <c r="E367" s="384"/>
      <c r="F367" s="384"/>
      <c r="G367" s="384"/>
      <c r="H367" s="384"/>
      <c r="I367" s="384"/>
      <c r="J367" s="384"/>
      <c r="K367" s="384"/>
      <c r="L367" s="384"/>
      <c r="M367" s="384"/>
      <c r="N367" s="384"/>
      <c r="O367" s="384"/>
      <c r="P367" s="384"/>
      <c r="Q367" s="384"/>
      <c r="R367" s="384"/>
      <c r="S367" s="384"/>
      <c r="T367" s="384"/>
      <c r="U367" s="384"/>
      <c r="V367" s="384"/>
      <c r="W367" s="384"/>
      <c r="X367" s="384"/>
      <c r="Y367" s="384"/>
      <c r="Z367" s="363"/>
      <c r="AA367" s="363"/>
    </row>
    <row r="368" spans="1:54" ht="27" hidden="1" customHeight="1" x14ac:dyDescent="0.25">
      <c r="A368" s="54" t="s">
        <v>498</v>
      </c>
      <c r="B368" s="54" t="s">
        <v>499</v>
      </c>
      <c r="C368" s="31">
        <v>4301051303</v>
      </c>
      <c r="D368" s="374">
        <v>4607091384246</v>
      </c>
      <c r="E368" s="375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7"/>
      <c r="Q368" s="377"/>
      <c r="R368" s="377"/>
      <c r="S368" s="375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58"/>
      <c r="BB368" s="268" t="s">
        <v>1</v>
      </c>
    </row>
    <row r="369" spans="1:54" ht="27" hidden="1" customHeight="1" x14ac:dyDescent="0.25">
      <c r="A369" s="54" t="s">
        <v>500</v>
      </c>
      <c r="B369" s="54" t="s">
        <v>501</v>
      </c>
      <c r="C369" s="31">
        <v>4301051445</v>
      </c>
      <c r="D369" s="374">
        <v>4680115881976</v>
      </c>
      <c r="E369" s="375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7"/>
      <c r="Q369" s="377"/>
      <c r="R369" s="377"/>
      <c r="S369" s="375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hidden="1" customHeight="1" x14ac:dyDescent="0.25">
      <c r="A370" s="54" t="s">
        <v>502</v>
      </c>
      <c r="B370" s="54" t="s">
        <v>503</v>
      </c>
      <c r="C370" s="31">
        <v>4301051297</v>
      </c>
      <c r="D370" s="374">
        <v>4607091384253</v>
      </c>
      <c r="E370" s="375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7"/>
      <c r="Q370" s="377"/>
      <c r="R370" s="377"/>
      <c r="S370" s="375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504</v>
      </c>
      <c r="B371" s="54" t="s">
        <v>505</v>
      </c>
      <c r="C371" s="31">
        <v>4301051444</v>
      </c>
      <c r="D371" s="374">
        <v>4680115881969</v>
      </c>
      <c r="E371" s="375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7"/>
      <c r="Q371" s="377"/>
      <c r="R371" s="377"/>
      <c r="S371" s="375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hidden="1" x14ac:dyDescent="0.2">
      <c r="A372" s="395"/>
      <c r="B372" s="384"/>
      <c r="C372" s="384"/>
      <c r="D372" s="384"/>
      <c r="E372" s="384"/>
      <c r="F372" s="384"/>
      <c r="G372" s="384"/>
      <c r="H372" s="384"/>
      <c r="I372" s="384"/>
      <c r="J372" s="384"/>
      <c r="K372" s="384"/>
      <c r="L372" s="384"/>
      <c r="M372" s="384"/>
      <c r="N372" s="396"/>
      <c r="O372" s="389" t="s">
        <v>72</v>
      </c>
      <c r="P372" s="390"/>
      <c r="Q372" s="390"/>
      <c r="R372" s="390"/>
      <c r="S372" s="390"/>
      <c r="T372" s="390"/>
      <c r="U372" s="391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54" hidden="1" x14ac:dyDescent="0.2">
      <c r="A373" s="384"/>
      <c r="B373" s="384"/>
      <c r="C373" s="384"/>
      <c r="D373" s="384"/>
      <c r="E373" s="384"/>
      <c r="F373" s="384"/>
      <c r="G373" s="384"/>
      <c r="H373" s="384"/>
      <c r="I373" s="384"/>
      <c r="J373" s="384"/>
      <c r="K373" s="384"/>
      <c r="L373" s="384"/>
      <c r="M373" s="384"/>
      <c r="N373" s="396"/>
      <c r="O373" s="389" t="s">
        <v>72</v>
      </c>
      <c r="P373" s="390"/>
      <c r="Q373" s="390"/>
      <c r="R373" s="390"/>
      <c r="S373" s="390"/>
      <c r="T373" s="390"/>
      <c r="U373" s="391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54" ht="14.25" hidden="1" customHeight="1" x14ac:dyDescent="0.25">
      <c r="A374" s="383" t="s">
        <v>210</v>
      </c>
      <c r="B374" s="384"/>
      <c r="C374" s="384"/>
      <c r="D374" s="384"/>
      <c r="E374" s="384"/>
      <c r="F374" s="384"/>
      <c r="G374" s="384"/>
      <c r="H374" s="384"/>
      <c r="I374" s="384"/>
      <c r="J374" s="384"/>
      <c r="K374" s="384"/>
      <c r="L374" s="384"/>
      <c r="M374" s="384"/>
      <c r="N374" s="384"/>
      <c r="O374" s="384"/>
      <c r="P374" s="384"/>
      <c r="Q374" s="384"/>
      <c r="R374" s="384"/>
      <c r="S374" s="384"/>
      <c r="T374" s="384"/>
      <c r="U374" s="384"/>
      <c r="V374" s="384"/>
      <c r="W374" s="384"/>
      <c r="X374" s="384"/>
      <c r="Y374" s="384"/>
      <c r="Z374" s="363"/>
      <c r="AA374" s="363"/>
    </row>
    <row r="375" spans="1:54" ht="27" hidden="1" customHeight="1" x14ac:dyDescent="0.25">
      <c r="A375" s="54" t="s">
        <v>506</v>
      </c>
      <c r="B375" s="54" t="s">
        <v>507</v>
      </c>
      <c r="C375" s="31">
        <v>4301060322</v>
      </c>
      <c r="D375" s="374">
        <v>4607091389357</v>
      </c>
      <c r="E375" s="375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7"/>
      <c r="Q375" s="377"/>
      <c r="R375" s="377"/>
      <c r="S375" s="375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hidden="1" x14ac:dyDescent="0.2">
      <c r="A376" s="395"/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4"/>
      <c r="M376" s="384"/>
      <c r="N376" s="396"/>
      <c r="O376" s="389" t="s">
        <v>72</v>
      </c>
      <c r="P376" s="390"/>
      <c r="Q376" s="390"/>
      <c r="R376" s="390"/>
      <c r="S376" s="390"/>
      <c r="T376" s="390"/>
      <c r="U376" s="391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hidden="1" x14ac:dyDescent="0.2">
      <c r="A377" s="384"/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96"/>
      <c r="O377" s="389" t="s">
        <v>72</v>
      </c>
      <c r="P377" s="390"/>
      <c r="Q377" s="390"/>
      <c r="R377" s="390"/>
      <c r="S377" s="390"/>
      <c r="T377" s="390"/>
      <c r="U377" s="391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hidden="1" customHeight="1" x14ac:dyDescent="0.2">
      <c r="A378" s="380" t="s">
        <v>508</v>
      </c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81"/>
      <c r="P378" s="381"/>
      <c r="Q378" s="381"/>
      <c r="R378" s="381"/>
      <c r="S378" s="381"/>
      <c r="T378" s="381"/>
      <c r="U378" s="381"/>
      <c r="V378" s="381"/>
      <c r="W378" s="381"/>
      <c r="X378" s="381"/>
      <c r="Y378" s="381"/>
      <c r="Z378" s="48"/>
      <c r="AA378" s="48"/>
    </row>
    <row r="379" spans="1:54" ht="16.5" hidden="1" customHeight="1" x14ac:dyDescent="0.25">
      <c r="A379" s="438" t="s">
        <v>509</v>
      </c>
      <c r="B379" s="384"/>
      <c r="C379" s="384"/>
      <c r="D379" s="384"/>
      <c r="E379" s="384"/>
      <c r="F379" s="384"/>
      <c r="G379" s="384"/>
      <c r="H379" s="384"/>
      <c r="I379" s="384"/>
      <c r="J379" s="384"/>
      <c r="K379" s="384"/>
      <c r="L379" s="384"/>
      <c r="M379" s="384"/>
      <c r="N379" s="384"/>
      <c r="O379" s="384"/>
      <c r="P379" s="384"/>
      <c r="Q379" s="384"/>
      <c r="R379" s="384"/>
      <c r="S379" s="384"/>
      <c r="T379" s="384"/>
      <c r="U379" s="384"/>
      <c r="V379" s="384"/>
      <c r="W379" s="384"/>
      <c r="X379" s="384"/>
      <c r="Y379" s="384"/>
      <c r="Z379" s="364"/>
      <c r="AA379" s="364"/>
    </row>
    <row r="380" spans="1:54" ht="14.25" hidden="1" customHeight="1" x14ac:dyDescent="0.25">
      <c r="A380" s="383" t="s">
        <v>110</v>
      </c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4"/>
      <c r="M380" s="384"/>
      <c r="N380" s="384"/>
      <c r="O380" s="384"/>
      <c r="P380" s="384"/>
      <c r="Q380" s="384"/>
      <c r="R380" s="384"/>
      <c r="S380" s="384"/>
      <c r="T380" s="384"/>
      <c r="U380" s="384"/>
      <c r="V380" s="384"/>
      <c r="W380" s="384"/>
      <c r="X380" s="384"/>
      <c r="Y380" s="384"/>
      <c r="Z380" s="363"/>
      <c r="AA380" s="363"/>
    </row>
    <row r="381" spans="1:54" ht="27" hidden="1" customHeight="1" x14ac:dyDescent="0.25">
      <c r="A381" s="54" t="s">
        <v>510</v>
      </c>
      <c r="B381" s="54" t="s">
        <v>511</v>
      </c>
      <c r="C381" s="31">
        <v>4301011428</v>
      </c>
      <c r="D381" s="374">
        <v>4607091389708</v>
      </c>
      <c r="E381" s="375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7"/>
      <c r="Q381" s="377"/>
      <c r="R381" s="377"/>
      <c r="S381" s="375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hidden="1" customHeight="1" x14ac:dyDescent="0.25">
      <c r="A382" s="54" t="s">
        <v>512</v>
      </c>
      <c r="B382" s="54" t="s">
        <v>513</v>
      </c>
      <c r="C382" s="31">
        <v>4301011427</v>
      </c>
      <c r="D382" s="374">
        <v>4607091389692</v>
      </c>
      <c r="E382" s="375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0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7"/>
      <c r="Q382" s="377"/>
      <c r="R382" s="377"/>
      <c r="S382" s="375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hidden="1" x14ac:dyDescent="0.2">
      <c r="A383" s="395"/>
      <c r="B383" s="384"/>
      <c r="C383" s="384"/>
      <c r="D383" s="384"/>
      <c r="E383" s="384"/>
      <c r="F383" s="384"/>
      <c r="G383" s="384"/>
      <c r="H383" s="384"/>
      <c r="I383" s="384"/>
      <c r="J383" s="384"/>
      <c r="K383" s="384"/>
      <c r="L383" s="384"/>
      <c r="M383" s="384"/>
      <c r="N383" s="396"/>
      <c r="O383" s="389" t="s">
        <v>72</v>
      </c>
      <c r="P383" s="390"/>
      <c r="Q383" s="390"/>
      <c r="R383" s="390"/>
      <c r="S383" s="390"/>
      <c r="T383" s="390"/>
      <c r="U383" s="391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hidden="1" x14ac:dyDescent="0.2">
      <c r="A384" s="384"/>
      <c r="B384" s="384"/>
      <c r="C384" s="384"/>
      <c r="D384" s="384"/>
      <c r="E384" s="384"/>
      <c r="F384" s="384"/>
      <c r="G384" s="384"/>
      <c r="H384" s="384"/>
      <c r="I384" s="384"/>
      <c r="J384" s="384"/>
      <c r="K384" s="384"/>
      <c r="L384" s="384"/>
      <c r="M384" s="384"/>
      <c r="N384" s="396"/>
      <c r="O384" s="389" t="s">
        <v>72</v>
      </c>
      <c r="P384" s="390"/>
      <c r="Q384" s="390"/>
      <c r="R384" s="390"/>
      <c r="S384" s="390"/>
      <c r="T384" s="390"/>
      <c r="U384" s="391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hidden="1" customHeight="1" x14ac:dyDescent="0.25">
      <c r="A385" s="383" t="s">
        <v>61</v>
      </c>
      <c r="B385" s="384"/>
      <c r="C385" s="384"/>
      <c r="D385" s="384"/>
      <c r="E385" s="384"/>
      <c r="F385" s="384"/>
      <c r="G385" s="384"/>
      <c r="H385" s="384"/>
      <c r="I385" s="384"/>
      <c r="J385" s="384"/>
      <c r="K385" s="384"/>
      <c r="L385" s="384"/>
      <c r="M385" s="384"/>
      <c r="N385" s="384"/>
      <c r="O385" s="384"/>
      <c r="P385" s="384"/>
      <c r="Q385" s="384"/>
      <c r="R385" s="384"/>
      <c r="S385" s="384"/>
      <c r="T385" s="384"/>
      <c r="U385" s="384"/>
      <c r="V385" s="384"/>
      <c r="W385" s="384"/>
      <c r="X385" s="384"/>
      <c r="Y385" s="384"/>
      <c r="Z385" s="363"/>
      <c r="AA385" s="363"/>
    </row>
    <row r="386" spans="1:54" ht="27" hidden="1" customHeight="1" x14ac:dyDescent="0.25">
      <c r="A386" s="54" t="s">
        <v>514</v>
      </c>
      <c r="B386" s="54" t="s">
        <v>515</v>
      </c>
      <c r="C386" s="31">
        <v>4301031177</v>
      </c>
      <c r="D386" s="374">
        <v>4607091389753</v>
      </c>
      <c r="E386" s="375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7"/>
      <c r="Q386" s="377"/>
      <c r="R386" s="377"/>
      <c r="S386" s="375"/>
      <c r="T386" s="34"/>
      <c r="U386" s="34"/>
      <c r="V386" s="35" t="s">
        <v>67</v>
      </c>
      <c r="W386" s="370">
        <v>0</v>
      </c>
      <c r="X386" s="371">
        <f t="shared" ref="X386:X398" si="18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516</v>
      </c>
      <c r="B387" s="54" t="s">
        <v>517</v>
      </c>
      <c r="C387" s="31">
        <v>4301031174</v>
      </c>
      <c r="D387" s="374">
        <v>4607091389760</v>
      </c>
      <c r="E387" s="375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7"/>
      <c r="Q387" s="377"/>
      <c r="R387" s="377"/>
      <c r="S387" s="375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518</v>
      </c>
      <c r="B388" s="54" t="s">
        <v>519</v>
      </c>
      <c r="C388" s="31">
        <v>4301031175</v>
      </c>
      <c r="D388" s="374">
        <v>4607091389746</v>
      </c>
      <c r="E388" s="375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7"/>
      <c r="Q388" s="377"/>
      <c r="R388" s="377"/>
      <c r="S388" s="375"/>
      <c r="T388" s="34"/>
      <c r="U388" s="34"/>
      <c r="V388" s="35" t="s">
        <v>67</v>
      </c>
      <c r="W388" s="370">
        <v>0</v>
      </c>
      <c r="X388" s="371">
        <f t="shared" si="18"/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520</v>
      </c>
      <c r="B389" s="54" t="s">
        <v>521</v>
      </c>
      <c r="C389" s="31">
        <v>4301031236</v>
      </c>
      <c r="D389" s="374">
        <v>4680115882928</v>
      </c>
      <c r="E389" s="375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7"/>
      <c r="Q389" s="377"/>
      <c r="R389" s="377"/>
      <c r="S389" s="375"/>
      <c r="T389" s="34"/>
      <c r="U389" s="34"/>
      <c r="V389" s="35" t="s">
        <v>67</v>
      </c>
      <c r="W389" s="370">
        <v>0</v>
      </c>
      <c r="X389" s="371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522</v>
      </c>
      <c r="B390" s="54" t="s">
        <v>523</v>
      </c>
      <c r="C390" s="31">
        <v>4301031257</v>
      </c>
      <c r="D390" s="374">
        <v>4680115883147</v>
      </c>
      <c r="E390" s="375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7"/>
      <c r="Q390" s="377"/>
      <c r="R390" s="377"/>
      <c r="S390" s="375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524</v>
      </c>
      <c r="B391" s="54" t="s">
        <v>525</v>
      </c>
      <c r="C391" s="31">
        <v>4301031178</v>
      </c>
      <c r="D391" s="374">
        <v>4607091384338</v>
      </c>
      <c r="E391" s="375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7"/>
      <c r="Q391" s="377"/>
      <c r="R391" s="377"/>
      <c r="S391" s="375"/>
      <c r="T391" s="34"/>
      <c r="U391" s="34"/>
      <c r="V391" s="35" t="s">
        <v>67</v>
      </c>
      <c r="W391" s="370">
        <v>0</v>
      </c>
      <c r="X391" s="371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37.5" hidden="1" customHeight="1" x14ac:dyDescent="0.25">
      <c r="A392" s="54" t="s">
        <v>526</v>
      </c>
      <c r="B392" s="54" t="s">
        <v>527</v>
      </c>
      <c r="C392" s="31">
        <v>4301031254</v>
      </c>
      <c r="D392" s="374">
        <v>4680115883154</v>
      </c>
      <c r="E392" s="375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7"/>
      <c r="Q392" s="377"/>
      <c r="R392" s="377"/>
      <c r="S392" s="375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74">
        <v>4607091389524</v>
      </c>
      <c r="E393" s="375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3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7"/>
      <c r="Q393" s="377"/>
      <c r="R393" s="377"/>
      <c r="S393" s="375"/>
      <c r="T393" s="34"/>
      <c r="U393" s="34"/>
      <c r="V393" s="35" t="s">
        <v>67</v>
      </c>
      <c r="W393" s="370">
        <v>70</v>
      </c>
      <c r="X393" s="371">
        <f t="shared" si="18"/>
        <v>71.400000000000006</v>
      </c>
      <c r="Y393" s="36">
        <f t="shared" si="19"/>
        <v>0.17068</v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530</v>
      </c>
      <c r="B394" s="54" t="s">
        <v>531</v>
      </c>
      <c r="C394" s="31">
        <v>4301031258</v>
      </c>
      <c r="D394" s="374">
        <v>4680115883161</v>
      </c>
      <c r="E394" s="375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7"/>
      <c r="Q394" s="377"/>
      <c r="R394" s="377"/>
      <c r="S394" s="375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532</v>
      </c>
      <c r="B395" s="54" t="s">
        <v>533</v>
      </c>
      <c r="C395" s="31">
        <v>4301031170</v>
      </c>
      <c r="D395" s="374">
        <v>4607091384345</v>
      </c>
      <c r="E395" s="375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7"/>
      <c r="Q395" s="377"/>
      <c r="R395" s="377"/>
      <c r="S395" s="375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534</v>
      </c>
      <c r="B396" s="54" t="s">
        <v>535</v>
      </c>
      <c r="C396" s="31">
        <v>4301031256</v>
      </c>
      <c r="D396" s="374">
        <v>4680115883178</v>
      </c>
      <c r="E396" s="375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7"/>
      <c r="Q396" s="377"/>
      <c r="R396" s="377"/>
      <c r="S396" s="375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74">
        <v>4607091389531</v>
      </c>
      <c r="E397" s="375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7"/>
      <c r="Q397" s="377"/>
      <c r="R397" s="377"/>
      <c r="S397" s="375"/>
      <c r="T397" s="34"/>
      <c r="U397" s="34"/>
      <c r="V397" s="35" t="s">
        <v>67</v>
      </c>
      <c r="W397" s="370">
        <v>70</v>
      </c>
      <c r="X397" s="371">
        <f t="shared" si="18"/>
        <v>71.400000000000006</v>
      </c>
      <c r="Y397" s="36">
        <f t="shared" si="19"/>
        <v>0.17068</v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538</v>
      </c>
      <c r="B398" s="54" t="s">
        <v>539</v>
      </c>
      <c r="C398" s="31">
        <v>4301031255</v>
      </c>
      <c r="D398" s="374">
        <v>4680115883185</v>
      </c>
      <c r="E398" s="375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7"/>
      <c r="Q398" s="377"/>
      <c r="R398" s="377"/>
      <c r="S398" s="375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5"/>
      <c r="B399" s="384"/>
      <c r="C399" s="384"/>
      <c r="D399" s="384"/>
      <c r="E399" s="384"/>
      <c r="F399" s="384"/>
      <c r="G399" s="384"/>
      <c r="H399" s="384"/>
      <c r="I399" s="384"/>
      <c r="J399" s="384"/>
      <c r="K399" s="384"/>
      <c r="L399" s="384"/>
      <c r="M399" s="384"/>
      <c r="N399" s="396"/>
      <c r="O399" s="389" t="s">
        <v>72</v>
      </c>
      <c r="P399" s="390"/>
      <c r="Q399" s="390"/>
      <c r="R399" s="390"/>
      <c r="S399" s="390"/>
      <c r="T399" s="390"/>
      <c r="U399" s="391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66.666666666666657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68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0.34136</v>
      </c>
      <c r="Z399" s="373"/>
      <c r="AA399" s="373"/>
    </row>
    <row r="400" spans="1:54" x14ac:dyDescent="0.2">
      <c r="A400" s="384"/>
      <c r="B400" s="384"/>
      <c r="C400" s="384"/>
      <c r="D400" s="384"/>
      <c r="E400" s="384"/>
      <c r="F400" s="384"/>
      <c r="G400" s="384"/>
      <c r="H400" s="384"/>
      <c r="I400" s="384"/>
      <c r="J400" s="384"/>
      <c r="K400" s="384"/>
      <c r="L400" s="384"/>
      <c r="M400" s="384"/>
      <c r="N400" s="396"/>
      <c r="O400" s="389" t="s">
        <v>72</v>
      </c>
      <c r="P400" s="390"/>
      <c r="Q400" s="390"/>
      <c r="R400" s="390"/>
      <c r="S400" s="390"/>
      <c r="T400" s="390"/>
      <c r="U400" s="391"/>
      <c r="V400" s="37" t="s">
        <v>67</v>
      </c>
      <c r="W400" s="372">
        <f>IFERROR(SUM(W386:W398),"0")</f>
        <v>140</v>
      </c>
      <c r="X400" s="372">
        <f>IFERROR(SUM(X386:X398),"0")</f>
        <v>142.80000000000001</v>
      </c>
      <c r="Y400" s="37"/>
      <c r="Z400" s="373"/>
      <c r="AA400" s="373"/>
    </row>
    <row r="401" spans="1:54" ht="14.25" hidden="1" customHeight="1" x14ac:dyDescent="0.25">
      <c r="A401" s="383" t="s">
        <v>74</v>
      </c>
      <c r="B401" s="384"/>
      <c r="C401" s="384"/>
      <c r="D401" s="384"/>
      <c r="E401" s="384"/>
      <c r="F401" s="384"/>
      <c r="G401" s="384"/>
      <c r="H401" s="384"/>
      <c r="I401" s="384"/>
      <c r="J401" s="384"/>
      <c r="K401" s="384"/>
      <c r="L401" s="384"/>
      <c r="M401" s="384"/>
      <c r="N401" s="384"/>
      <c r="O401" s="384"/>
      <c r="P401" s="384"/>
      <c r="Q401" s="384"/>
      <c r="R401" s="384"/>
      <c r="S401" s="384"/>
      <c r="T401" s="384"/>
      <c r="U401" s="384"/>
      <c r="V401" s="384"/>
      <c r="W401" s="384"/>
      <c r="X401" s="384"/>
      <c r="Y401" s="384"/>
      <c r="Z401" s="363"/>
      <c r="AA401" s="363"/>
    </row>
    <row r="402" spans="1:54" ht="27" hidden="1" customHeight="1" x14ac:dyDescent="0.25">
      <c r="A402" s="54" t="s">
        <v>540</v>
      </c>
      <c r="B402" s="54" t="s">
        <v>541</v>
      </c>
      <c r="C402" s="31">
        <v>4301051258</v>
      </c>
      <c r="D402" s="374">
        <v>4607091389685</v>
      </c>
      <c r="E402" s="375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41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7"/>
      <c r="Q402" s="377"/>
      <c r="R402" s="377"/>
      <c r="S402" s="375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hidden="1" customHeight="1" x14ac:dyDescent="0.25">
      <c r="A403" s="54" t="s">
        <v>542</v>
      </c>
      <c r="B403" s="54" t="s">
        <v>543</v>
      </c>
      <c r="C403" s="31">
        <v>4301051431</v>
      </c>
      <c r="D403" s="374">
        <v>4607091389654</v>
      </c>
      <c r="E403" s="375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7"/>
      <c r="Q403" s="377"/>
      <c r="R403" s="377"/>
      <c r="S403" s="375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hidden="1" customHeight="1" x14ac:dyDescent="0.25">
      <c r="A404" s="54" t="s">
        <v>544</v>
      </c>
      <c r="B404" s="54" t="s">
        <v>545</v>
      </c>
      <c r="C404" s="31">
        <v>4301051284</v>
      </c>
      <c r="D404" s="374">
        <v>4607091384352</v>
      </c>
      <c r="E404" s="375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7"/>
      <c r="Q404" s="377"/>
      <c r="R404" s="377"/>
      <c r="S404" s="375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hidden="1" x14ac:dyDescent="0.2">
      <c r="A405" s="395"/>
      <c r="B405" s="384"/>
      <c r="C405" s="384"/>
      <c r="D405" s="384"/>
      <c r="E405" s="384"/>
      <c r="F405" s="384"/>
      <c r="G405" s="384"/>
      <c r="H405" s="384"/>
      <c r="I405" s="384"/>
      <c r="J405" s="384"/>
      <c r="K405" s="384"/>
      <c r="L405" s="384"/>
      <c r="M405" s="384"/>
      <c r="N405" s="396"/>
      <c r="O405" s="389" t="s">
        <v>72</v>
      </c>
      <c r="P405" s="390"/>
      <c r="Q405" s="390"/>
      <c r="R405" s="390"/>
      <c r="S405" s="390"/>
      <c r="T405" s="390"/>
      <c r="U405" s="391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hidden="1" x14ac:dyDescent="0.2">
      <c r="A406" s="384"/>
      <c r="B406" s="384"/>
      <c r="C406" s="384"/>
      <c r="D406" s="384"/>
      <c r="E406" s="384"/>
      <c r="F406" s="384"/>
      <c r="G406" s="384"/>
      <c r="H406" s="384"/>
      <c r="I406" s="384"/>
      <c r="J406" s="384"/>
      <c r="K406" s="384"/>
      <c r="L406" s="384"/>
      <c r="M406" s="384"/>
      <c r="N406" s="396"/>
      <c r="O406" s="389" t="s">
        <v>72</v>
      </c>
      <c r="P406" s="390"/>
      <c r="Q406" s="390"/>
      <c r="R406" s="390"/>
      <c r="S406" s="390"/>
      <c r="T406" s="390"/>
      <c r="U406" s="391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hidden="1" customHeight="1" x14ac:dyDescent="0.25">
      <c r="A407" s="383" t="s">
        <v>210</v>
      </c>
      <c r="B407" s="384"/>
      <c r="C407" s="384"/>
      <c r="D407" s="384"/>
      <c r="E407" s="384"/>
      <c r="F407" s="384"/>
      <c r="G407" s="384"/>
      <c r="H407" s="384"/>
      <c r="I407" s="384"/>
      <c r="J407" s="384"/>
      <c r="K407" s="384"/>
      <c r="L407" s="384"/>
      <c r="M407" s="384"/>
      <c r="N407" s="384"/>
      <c r="O407" s="384"/>
      <c r="P407" s="384"/>
      <c r="Q407" s="384"/>
      <c r="R407" s="384"/>
      <c r="S407" s="384"/>
      <c r="T407" s="384"/>
      <c r="U407" s="384"/>
      <c r="V407" s="384"/>
      <c r="W407" s="384"/>
      <c r="X407" s="384"/>
      <c r="Y407" s="384"/>
      <c r="Z407" s="363"/>
      <c r="AA407" s="363"/>
    </row>
    <row r="408" spans="1:54" ht="27" hidden="1" customHeight="1" x14ac:dyDescent="0.25">
      <c r="A408" s="54" t="s">
        <v>546</v>
      </c>
      <c r="B408" s="54" t="s">
        <v>547</v>
      </c>
      <c r="C408" s="31">
        <v>4301060352</v>
      </c>
      <c r="D408" s="374">
        <v>4680115881648</v>
      </c>
      <c r="E408" s="375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7"/>
      <c r="Q408" s="377"/>
      <c r="R408" s="377"/>
      <c r="S408" s="375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hidden="1" x14ac:dyDescent="0.2">
      <c r="A409" s="395"/>
      <c r="B409" s="384"/>
      <c r="C409" s="384"/>
      <c r="D409" s="384"/>
      <c r="E409" s="384"/>
      <c r="F409" s="384"/>
      <c r="G409" s="384"/>
      <c r="H409" s="384"/>
      <c r="I409" s="384"/>
      <c r="J409" s="384"/>
      <c r="K409" s="384"/>
      <c r="L409" s="384"/>
      <c r="M409" s="384"/>
      <c r="N409" s="396"/>
      <c r="O409" s="389" t="s">
        <v>72</v>
      </c>
      <c r="P409" s="390"/>
      <c r="Q409" s="390"/>
      <c r="R409" s="390"/>
      <c r="S409" s="390"/>
      <c r="T409" s="390"/>
      <c r="U409" s="391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hidden="1" x14ac:dyDescent="0.2">
      <c r="A410" s="384"/>
      <c r="B410" s="384"/>
      <c r="C410" s="384"/>
      <c r="D410" s="384"/>
      <c r="E410" s="384"/>
      <c r="F410" s="384"/>
      <c r="G410" s="384"/>
      <c r="H410" s="384"/>
      <c r="I410" s="384"/>
      <c r="J410" s="384"/>
      <c r="K410" s="384"/>
      <c r="L410" s="384"/>
      <c r="M410" s="384"/>
      <c r="N410" s="396"/>
      <c r="O410" s="389" t="s">
        <v>72</v>
      </c>
      <c r="P410" s="390"/>
      <c r="Q410" s="390"/>
      <c r="R410" s="390"/>
      <c r="S410" s="390"/>
      <c r="T410" s="390"/>
      <c r="U410" s="391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hidden="1" customHeight="1" x14ac:dyDescent="0.25">
      <c r="A411" s="383" t="s">
        <v>88</v>
      </c>
      <c r="B411" s="384"/>
      <c r="C411" s="384"/>
      <c r="D411" s="384"/>
      <c r="E411" s="384"/>
      <c r="F411" s="384"/>
      <c r="G411" s="384"/>
      <c r="H411" s="384"/>
      <c r="I411" s="384"/>
      <c r="J411" s="384"/>
      <c r="K411" s="384"/>
      <c r="L411" s="384"/>
      <c r="M411" s="384"/>
      <c r="N411" s="384"/>
      <c r="O411" s="384"/>
      <c r="P411" s="384"/>
      <c r="Q411" s="384"/>
      <c r="R411" s="384"/>
      <c r="S411" s="384"/>
      <c r="T411" s="384"/>
      <c r="U411" s="384"/>
      <c r="V411" s="384"/>
      <c r="W411" s="384"/>
      <c r="X411" s="384"/>
      <c r="Y411" s="384"/>
      <c r="Z411" s="363"/>
      <c r="AA411" s="363"/>
    </row>
    <row r="412" spans="1:54" ht="27" customHeight="1" x14ac:dyDescent="0.25">
      <c r="A412" s="54" t="s">
        <v>548</v>
      </c>
      <c r="B412" s="54" t="s">
        <v>549</v>
      </c>
      <c r="C412" s="31">
        <v>4301032045</v>
      </c>
      <c r="D412" s="374">
        <v>4680115884335</v>
      </c>
      <c r="E412" s="375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7"/>
      <c r="Q412" s="377"/>
      <c r="R412" s="377"/>
      <c r="S412" s="375"/>
      <c r="T412" s="34"/>
      <c r="U412" s="34"/>
      <c r="V412" s="35" t="s">
        <v>67</v>
      </c>
      <c r="W412" s="370">
        <v>12</v>
      </c>
      <c r="X412" s="371">
        <f>IFERROR(IF(W412="",0,CEILING((W412/$H412),1)*$H412),"")</f>
        <v>12</v>
      </c>
      <c r="Y412" s="36">
        <f>IFERROR(IF(X412=0,"",ROUNDUP(X412/H412,0)*0.00627),"")</f>
        <v>6.2700000000000006E-2</v>
      </c>
      <c r="Z412" s="56"/>
      <c r="AA412" s="57"/>
      <c r="AE412" s="58"/>
      <c r="BB412" s="292" t="s">
        <v>1</v>
      </c>
    </row>
    <row r="413" spans="1:54" ht="27" customHeight="1" x14ac:dyDescent="0.25">
      <c r="A413" s="54" t="s">
        <v>552</v>
      </c>
      <c r="B413" s="54" t="s">
        <v>553</v>
      </c>
      <c r="C413" s="31">
        <v>4301032047</v>
      </c>
      <c r="D413" s="374">
        <v>4680115884342</v>
      </c>
      <c r="E413" s="375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7"/>
      <c r="Q413" s="377"/>
      <c r="R413" s="377"/>
      <c r="S413" s="375"/>
      <c r="T413" s="34"/>
      <c r="U413" s="34"/>
      <c r="V413" s="35" t="s">
        <v>67</v>
      </c>
      <c r="W413" s="370">
        <v>12</v>
      </c>
      <c r="X413" s="371">
        <f>IFERROR(IF(W413="",0,CEILING((W413/$H413),1)*$H413),"")</f>
        <v>12</v>
      </c>
      <c r="Y413" s="36">
        <f>IFERROR(IF(X413=0,"",ROUNDUP(X413/H413,0)*0.00627),"")</f>
        <v>6.2700000000000006E-2</v>
      </c>
      <c r="Z413" s="56"/>
      <c r="AA413" s="57"/>
      <c r="AE413" s="58"/>
      <c r="BB413" s="293" t="s">
        <v>1</v>
      </c>
    </row>
    <row r="414" spans="1:54" ht="27" hidden="1" customHeight="1" x14ac:dyDescent="0.25">
      <c r="A414" s="54" t="s">
        <v>554</v>
      </c>
      <c r="B414" s="54" t="s">
        <v>555</v>
      </c>
      <c r="C414" s="31">
        <v>4301170011</v>
      </c>
      <c r="D414" s="374">
        <v>4680115884113</v>
      </c>
      <c r="E414" s="375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6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7"/>
      <c r="Q414" s="377"/>
      <c r="R414" s="377"/>
      <c r="S414" s="375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x14ac:dyDescent="0.2">
      <c r="A415" s="395"/>
      <c r="B415" s="384"/>
      <c r="C415" s="384"/>
      <c r="D415" s="384"/>
      <c r="E415" s="384"/>
      <c r="F415" s="384"/>
      <c r="G415" s="384"/>
      <c r="H415" s="384"/>
      <c r="I415" s="384"/>
      <c r="J415" s="384"/>
      <c r="K415" s="384"/>
      <c r="L415" s="384"/>
      <c r="M415" s="384"/>
      <c r="N415" s="396"/>
      <c r="O415" s="389" t="s">
        <v>72</v>
      </c>
      <c r="P415" s="390"/>
      <c r="Q415" s="390"/>
      <c r="R415" s="390"/>
      <c r="S415" s="390"/>
      <c r="T415" s="390"/>
      <c r="U415" s="391"/>
      <c r="V415" s="37" t="s">
        <v>73</v>
      </c>
      <c r="W415" s="372">
        <f>IFERROR(W412/H412,"0")+IFERROR(W413/H413,"0")+IFERROR(W414/H414,"0")</f>
        <v>20</v>
      </c>
      <c r="X415" s="372">
        <f>IFERROR(X412/H412,"0")+IFERROR(X413/H413,"0")+IFERROR(X414/H414,"0")</f>
        <v>20</v>
      </c>
      <c r="Y415" s="372">
        <f>IFERROR(IF(Y412="",0,Y412),"0")+IFERROR(IF(Y413="",0,Y413),"0")+IFERROR(IF(Y414="",0,Y414),"0")</f>
        <v>0.12540000000000001</v>
      </c>
      <c r="Z415" s="373"/>
      <c r="AA415" s="373"/>
    </row>
    <row r="416" spans="1:54" x14ac:dyDescent="0.2">
      <c r="A416" s="384"/>
      <c r="B416" s="384"/>
      <c r="C416" s="384"/>
      <c r="D416" s="384"/>
      <c r="E416" s="384"/>
      <c r="F416" s="384"/>
      <c r="G416" s="384"/>
      <c r="H416" s="384"/>
      <c r="I416" s="384"/>
      <c r="J416" s="384"/>
      <c r="K416" s="384"/>
      <c r="L416" s="384"/>
      <c r="M416" s="384"/>
      <c r="N416" s="396"/>
      <c r="O416" s="389" t="s">
        <v>72</v>
      </c>
      <c r="P416" s="390"/>
      <c r="Q416" s="390"/>
      <c r="R416" s="390"/>
      <c r="S416" s="390"/>
      <c r="T416" s="390"/>
      <c r="U416" s="391"/>
      <c r="V416" s="37" t="s">
        <v>67</v>
      </c>
      <c r="W416" s="372">
        <f>IFERROR(SUM(W412:W414),"0")</f>
        <v>24</v>
      </c>
      <c r="X416" s="372">
        <f>IFERROR(SUM(X412:X414),"0")</f>
        <v>24</v>
      </c>
      <c r="Y416" s="37"/>
      <c r="Z416" s="373"/>
      <c r="AA416" s="373"/>
    </row>
    <row r="417" spans="1:54" ht="16.5" hidden="1" customHeight="1" x14ac:dyDescent="0.25">
      <c r="A417" s="438" t="s">
        <v>556</v>
      </c>
      <c r="B417" s="384"/>
      <c r="C417" s="384"/>
      <c r="D417" s="384"/>
      <c r="E417" s="384"/>
      <c r="F417" s="384"/>
      <c r="G417" s="384"/>
      <c r="H417" s="384"/>
      <c r="I417" s="384"/>
      <c r="J417" s="384"/>
      <c r="K417" s="384"/>
      <c r="L417" s="384"/>
      <c r="M417" s="384"/>
      <c r="N417" s="384"/>
      <c r="O417" s="384"/>
      <c r="P417" s="384"/>
      <c r="Q417" s="384"/>
      <c r="R417" s="384"/>
      <c r="S417" s="384"/>
      <c r="T417" s="384"/>
      <c r="U417" s="384"/>
      <c r="V417" s="384"/>
      <c r="W417" s="384"/>
      <c r="X417" s="384"/>
      <c r="Y417" s="384"/>
      <c r="Z417" s="364"/>
      <c r="AA417" s="364"/>
    </row>
    <row r="418" spans="1:54" ht="14.25" hidden="1" customHeight="1" x14ac:dyDescent="0.25">
      <c r="A418" s="383" t="s">
        <v>102</v>
      </c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4"/>
      <c r="M418" s="384"/>
      <c r="N418" s="384"/>
      <c r="O418" s="384"/>
      <c r="P418" s="384"/>
      <c r="Q418" s="384"/>
      <c r="R418" s="384"/>
      <c r="S418" s="384"/>
      <c r="T418" s="384"/>
      <c r="U418" s="384"/>
      <c r="V418" s="384"/>
      <c r="W418" s="384"/>
      <c r="X418" s="384"/>
      <c r="Y418" s="384"/>
      <c r="Z418" s="363"/>
      <c r="AA418" s="363"/>
    </row>
    <row r="419" spans="1:54" ht="27" hidden="1" customHeight="1" x14ac:dyDescent="0.25">
      <c r="A419" s="54" t="s">
        <v>557</v>
      </c>
      <c r="B419" s="54" t="s">
        <v>558</v>
      </c>
      <c r="C419" s="31">
        <v>4301020214</v>
      </c>
      <c r="D419" s="374">
        <v>4607091389388</v>
      </c>
      <c r="E419" s="375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7"/>
      <c r="Q419" s="377"/>
      <c r="R419" s="377"/>
      <c r="S419" s="375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hidden="1" customHeight="1" x14ac:dyDescent="0.25">
      <c r="A420" s="54" t="s">
        <v>559</v>
      </c>
      <c r="B420" s="54" t="s">
        <v>560</v>
      </c>
      <c r="C420" s="31">
        <v>4301020185</v>
      </c>
      <c r="D420" s="374">
        <v>4607091389364</v>
      </c>
      <c r="E420" s="375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5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7"/>
      <c r="Q420" s="377"/>
      <c r="R420" s="377"/>
      <c r="S420" s="375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hidden="1" x14ac:dyDescent="0.2">
      <c r="A421" s="395"/>
      <c r="B421" s="384"/>
      <c r="C421" s="384"/>
      <c r="D421" s="384"/>
      <c r="E421" s="384"/>
      <c r="F421" s="384"/>
      <c r="G421" s="384"/>
      <c r="H421" s="384"/>
      <c r="I421" s="384"/>
      <c r="J421" s="384"/>
      <c r="K421" s="384"/>
      <c r="L421" s="384"/>
      <c r="M421" s="384"/>
      <c r="N421" s="396"/>
      <c r="O421" s="389" t="s">
        <v>72</v>
      </c>
      <c r="P421" s="390"/>
      <c r="Q421" s="390"/>
      <c r="R421" s="390"/>
      <c r="S421" s="390"/>
      <c r="T421" s="390"/>
      <c r="U421" s="391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hidden="1" x14ac:dyDescent="0.2">
      <c r="A422" s="384"/>
      <c r="B422" s="384"/>
      <c r="C422" s="384"/>
      <c r="D422" s="384"/>
      <c r="E422" s="384"/>
      <c r="F422" s="384"/>
      <c r="G422" s="384"/>
      <c r="H422" s="384"/>
      <c r="I422" s="384"/>
      <c r="J422" s="384"/>
      <c r="K422" s="384"/>
      <c r="L422" s="384"/>
      <c r="M422" s="384"/>
      <c r="N422" s="396"/>
      <c r="O422" s="389" t="s">
        <v>72</v>
      </c>
      <c r="P422" s="390"/>
      <c r="Q422" s="390"/>
      <c r="R422" s="390"/>
      <c r="S422" s="390"/>
      <c r="T422" s="390"/>
      <c r="U422" s="391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hidden="1" customHeight="1" x14ac:dyDescent="0.25">
      <c r="A423" s="383" t="s">
        <v>61</v>
      </c>
      <c r="B423" s="384"/>
      <c r="C423" s="384"/>
      <c r="D423" s="384"/>
      <c r="E423" s="384"/>
      <c r="F423" s="384"/>
      <c r="G423" s="384"/>
      <c r="H423" s="384"/>
      <c r="I423" s="384"/>
      <c r="J423" s="384"/>
      <c r="K423" s="384"/>
      <c r="L423" s="384"/>
      <c r="M423" s="384"/>
      <c r="N423" s="384"/>
      <c r="O423" s="384"/>
      <c r="P423" s="384"/>
      <c r="Q423" s="384"/>
      <c r="R423" s="384"/>
      <c r="S423" s="384"/>
      <c r="T423" s="384"/>
      <c r="U423" s="384"/>
      <c r="V423" s="384"/>
      <c r="W423" s="384"/>
      <c r="X423" s="384"/>
      <c r="Y423" s="384"/>
      <c r="Z423" s="363"/>
      <c r="AA423" s="363"/>
    </row>
    <row r="424" spans="1:54" ht="27" hidden="1" customHeight="1" x14ac:dyDescent="0.25">
      <c r="A424" s="54" t="s">
        <v>561</v>
      </c>
      <c r="B424" s="54" t="s">
        <v>562</v>
      </c>
      <c r="C424" s="31">
        <v>4301031212</v>
      </c>
      <c r="D424" s="374">
        <v>4607091389739</v>
      </c>
      <c r="E424" s="375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7"/>
      <c r="Q424" s="377"/>
      <c r="R424" s="377"/>
      <c r="S424" s="375"/>
      <c r="T424" s="34"/>
      <c r="U424" s="34"/>
      <c r="V424" s="35" t="s">
        <v>67</v>
      </c>
      <c r="W424" s="370">
        <v>0</v>
      </c>
      <c r="X424" s="371">
        <f t="shared" ref="X424:X430" si="20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563</v>
      </c>
      <c r="B425" s="54" t="s">
        <v>564</v>
      </c>
      <c r="C425" s="31">
        <v>4301031247</v>
      </c>
      <c r="D425" s="374">
        <v>4680115883048</v>
      </c>
      <c r="E425" s="375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0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7"/>
      <c r="Q425" s="377"/>
      <c r="R425" s="377"/>
      <c r="S425" s="375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565</v>
      </c>
      <c r="B426" s="54" t="s">
        <v>566</v>
      </c>
      <c r="C426" s="31">
        <v>4301031176</v>
      </c>
      <c r="D426" s="374">
        <v>4607091389425</v>
      </c>
      <c r="E426" s="375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7"/>
      <c r="Q426" s="377"/>
      <c r="R426" s="377"/>
      <c r="S426" s="375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567</v>
      </c>
      <c r="B427" s="54" t="s">
        <v>568</v>
      </c>
      <c r="C427" s="31">
        <v>4301031215</v>
      </c>
      <c r="D427" s="374">
        <v>4680115882911</v>
      </c>
      <c r="E427" s="375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60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7"/>
      <c r="Q427" s="377"/>
      <c r="R427" s="377"/>
      <c r="S427" s="375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569</v>
      </c>
      <c r="B428" s="54" t="s">
        <v>570</v>
      </c>
      <c r="C428" s="31">
        <v>4301031167</v>
      </c>
      <c r="D428" s="374">
        <v>4680115880771</v>
      </c>
      <c r="E428" s="375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7"/>
      <c r="Q428" s="377"/>
      <c r="R428" s="377"/>
      <c r="S428" s="375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571</v>
      </c>
      <c r="B429" s="54" t="s">
        <v>572</v>
      </c>
      <c r="C429" s="31">
        <v>4301031173</v>
      </c>
      <c r="D429" s="374">
        <v>4607091389500</v>
      </c>
      <c r="E429" s="375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7"/>
      <c r="Q429" s="377"/>
      <c r="R429" s="377"/>
      <c r="S429" s="375"/>
      <c r="T429" s="34"/>
      <c r="U429" s="34"/>
      <c r="V429" s="35" t="s">
        <v>67</v>
      </c>
      <c r="W429" s="370">
        <v>0</v>
      </c>
      <c r="X429" s="371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573</v>
      </c>
      <c r="B430" s="54" t="s">
        <v>574</v>
      </c>
      <c r="C430" s="31">
        <v>4301031103</v>
      </c>
      <c r="D430" s="374">
        <v>4680115881983</v>
      </c>
      <c r="E430" s="375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7"/>
      <c r="Q430" s="377"/>
      <c r="R430" s="377"/>
      <c r="S430" s="375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idden="1" x14ac:dyDescent="0.2">
      <c r="A431" s="395"/>
      <c r="B431" s="384"/>
      <c r="C431" s="384"/>
      <c r="D431" s="384"/>
      <c r="E431" s="384"/>
      <c r="F431" s="384"/>
      <c r="G431" s="384"/>
      <c r="H431" s="384"/>
      <c r="I431" s="384"/>
      <c r="J431" s="384"/>
      <c r="K431" s="384"/>
      <c r="L431" s="384"/>
      <c r="M431" s="384"/>
      <c r="N431" s="396"/>
      <c r="O431" s="389" t="s">
        <v>72</v>
      </c>
      <c r="P431" s="390"/>
      <c r="Q431" s="390"/>
      <c r="R431" s="390"/>
      <c r="S431" s="390"/>
      <c r="T431" s="390"/>
      <c r="U431" s="391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54" hidden="1" x14ac:dyDescent="0.2">
      <c r="A432" s="384"/>
      <c r="B432" s="384"/>
      <c r="C432" s="384"/>
      <c r="D432" s="384"/>
      <c r="E432" s="384"/>
      <c r="F432" s="384"/>
      <c r="G432" s="384"/>
      <c r="H432" s="384"/>
      <c r="I432" s="384"/>
      <c r="J432" s="384"/>
      <c r="K432" s="384"/>
      <c r="L432" s="384"/>
      <c r="M432" s="384"/>
      <c r="N432" s="396"/>
      <c r="O432" s="389" t="s">
        <v>72</v>
      </c>
      <c r="P432" s="390"/>
      <c r="Q432" s="390"/>
      <c r="R432" s="390"/>
      <c r="S432" s="390"/>
      <c r="T432" s="390"/>
      <c r="U432" s="391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54" ht="14.25" hidden="1" customHeight="1" x14ac:dyDescent="0.25">
      <c r="A433" s="383" t="s">
        <v>88</v>
      </c>
      <c r="B433" s="384"/>
      <c r="C433" s="384"/>
      <c r="D433" s="384"/>
      <c r="E433" s="384"/>
      <c r="F433" s="384"/>
      <c r="G433" s="384"/>
      <c r="H433" s="384"/>
      <c r="I433" s="384"/>
      <c r="J433" s="384"/>
      <c r="K433" s="384"/>
      <c r="L433" s="384"/>
      <c r="M433" s="384"/>
      <c r="N433" s="384"/>
      <c r="O433" s="384"/>
      <c r="P433" s="384"/>
      <c r="Q433" s="384"/>
      <c r="R433" s="384"/>
      <c r="S433" s="384"/>
      <c r="T433" s="384"/>
      <c r="U433" s="384"/>
      <c r="V433" s="384"/>
      <c r="W433" s="384"/>
      <c r="X433" s="384"/>
      <c r="Y433" s="384"/>
      <c r="Z433" s="363"/>
      <c r="AA433" s="363"/>
    </row>
    <row r="434" spans="1:54" ht="27" customHeight="1" x14ac:dyDescent="0.25">
      <c r="A434" s="54" t="s">
        <v>575</v>
      </c>
      <c r="B434" s="54" t="s">
        <v>576</v>
      </c>
      <c r="C434" s="31">
        <v>4301032046</v>
      </c>
      <c r="D434" s="374">
        <v>4680115884359</v>
      </c>
      <c r="E434" s="375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7"/>
      <c r="Q434" s="377"/>
      <c r="R434" s="377"/>
      <c r="S434" s="375"/>
      <c r="T434" s="34"/>
      <c r="U434" s="34"/>
      <c r="V434" s="35" t="s">
        <v>67</v>
      </c>
      <c r="W434" s="370">
        <v>6</v>
      </c>
      <c r="X434" s="371">
        <f>IFERROR(IF(W434="",0,CEILING((W434/$H434),1)*$H434),"")</f>
        <v>6</v>
      </c>
      <c r="Y434" s="36">
        <f>IFERROR(IF(X434=0,"",ROUNDUP(X434/H434,0)*0.00627),"")</f>
        <v>3.1350000000000003E-2</v>
      </c>
      <c r="Z434" s="56"/>
      <c r="AA434" s="57"/>
      <c r="AE434" s="58"/>
      <c r="BB434" s="304" t="s">
        <v>1</v>
      </c>
    </row>
    <row r="435" spans="1:54" ht="27" hidden="1" customHeight="1" x14ac:dyDescent="0.25">
      <c r="A435" s="54" t="s">
        <v>577</v>
      </c>
      <c r="B435" s="54" t="s">
        <v>578</v>
      </c>
      <c r="C435" s="31">
        <v>4301040358</v>
      </c>
      <c r="D435" s="374">
        <v>4680115884571</v>
      </c>
      <c r="E435" s="375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7"/>
      <c r="Q435" s="377"/>
      <c r="R435" s="377"/>
      <c r="S435" s="375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x14ac:dyDescent="0.2">
      <c r="A436" s="395"/>
      <c r="B436" s="384"/>
      <c r="C436" s="384"/>
      <c r="D436" s="384"/>
      <c r="E436" s="384"/>
      <c r="F436" s="384"/>
      <c r="G436" s="384"/>
      <c r="H436" s="384"/>
      <c r="I436" s="384"/>
      <c r="J436" s="384"/>
      <c r="K436" s="384"/>
      <c r="L436" s="384"/>
      <c r="M436" s="384"/>
      <c r="N436" s="396"/>
      <c r="O436" s="389" t="s">
        <v>72</v>
      </c>
      <c r="P436" s="390"/>
      <c r="Q436" s="390"/>
      <c r="R436" s="390"/>
      <c r="S436" s="390"/>
      <c r="T436" s="390"/>
      <c r="U436" s="391"/>
      <c r="V436" s="37" t="s">
        <v>73</v>
      </c>
      <c r="W436" s="372">
        <f>IFERROR(W434/H434,"0")+IFERROR(W435/H435,"0")</f>
        <v>5</v>
      </c>
      <c r="X436" s="372">
        <f>IFERROR(X434/H434,"0")+IFERROR(X435/H435,"0")</f>
        <v>5</v>
      </c>
      <c r="Y436" s="372">
        <f>IFERROR(IF(Y434="",0,Y434),"0")+IFERROR(IF(Y435="",0,Y435),"0")</f>
        <v>3.1350000000000003E-2</v>
      </c>
      <c r="Z436" s="373"/>
      <c r="AA436" s="373"/>
    </row>
    <row r="437" spans="1:54" x14ac:dyDescent="0.2">
      <c r="A437" s="384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4"/>
      <c r="M437" s="384"/>
      <c r="N437" s="396"/>
      <c r="O437" s="389" t="s">
        <v>72</v>
      </c>
      <c r="P437" s="390"/>
      <c r="Q437" s="390"/>
      <c r="R437" s="390"/>
      <c r="S437" s="390"/>
      <c r="T437" s="390"/>
      <c r="U437" s="391"/>
      <c r="V437" s="37" t="s">
        <v>67</v>
      </c>
      <c r="W437" s="372">
        <f>IFERROR(SUM(W434:W435),"0")</f>
        <v>6</v>
      </c>
      <c r="X437" s="372">
        <f>IFERROR(SUM(X434:X435),"0")</f>
        <v>6</v>
      </c>
      <c r="Y437" s="37"/>
      <c r="Z437" s="373"/>
      <c r="AA437" s="373"/>
    </row>
    <row r="438" spans="1:54" ht="14.25" hidden="1" customHeight="1" x14ac:dyDescent="0.25">
      <c r="A438" s="383" t="s">
        <v>97</v>
      </c>
      <c r="B438" s="384"/>
      <c r="C438" s="384"/>
      <c r="D438" s="384"/>
      <c r="E438" s="384"/>
      <c r="F438" s="384"/>
      <c r="G438" s="384"/>
      <c r="H438" s="384"/>
      <c r="I438" s="384"/>
      <c r="J438" s="384"/>
      <c r="K438" s="384"/>
      <c r="L438" s="384"/>
      <c r="M438" s="384"/>
      <c r="N438" s="384"/>
      <c r="O438" s="384"/>
      <c r="P438" s="384"/>
      <c r="Q438" s="384"/>
      <c r="R438" s="384"/>
      <c r="S438" s="384"/>
      <c r="T438" s="384"/>
      <c r="U438" s="384"/>
      <c r="V438" s="384"/>
      <c r="W438" s="384"/>
      <c r="X438" s="384"/>
      <c r="Y438" s="384"/>
      <c r="Z438" s="363"/>
      <c r="AA438" s="363"/>
    </row>
    <row r="439" spans="1:54" ht="27" hidden="1" customHeight="1" x14ac:dyDescent="0.25">
      <c r="A439" s="54" t="s">
        <v>579</v>
      </c>
      <c r="B439" s="54" t="s">
        <v>580</v>
      </c>
      <c r="C439" s="31">
        <v>4301170010</v>
      </c>
      <c r="D439" s="374">
        <v>4680115884090</v>
      </c>
      <c r="E439" s="375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0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7"/>
      <c r="Q439" s="377"/>
      <c r="R439" s="377"/>
      <c r="S439" s="375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hidden="1" x14ac:dyDescent="0.2">
      <c r="A440" s="395"/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96"/>
      <c r="O440" s="389" t="s">
        <v>72</v>
      </c>
      <c r="P440" s="390"/>
      <c r="Q440" s="390"/>
      <c r="R440" s="390"/>
      <c r="S440" s="390"/>
      <c r="T440" s="390"/>
      <c r="U440" s="391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hidden="1" x14ac:dyDescent="0.2">
      <c r="A441" s="384"/>
      <c r="B441" s="384"/>
      <c r="C441" s="384"/>
      <c r="D441" s="384"/>
      <c r="E441" s="384"/>
      <c r="F441" s="384"/>
      <c r="G441" s="384"/>
      <c r="H441" s="384"/>
      <c r="I441" s="384"/>
      <c r="J441" s="384"/>
      <c r="K441" s="384"/>
      <c r="L441" s="384"/>
      <c r="M441" s="384"/>
      <c r="N441" s="396"/>
      <c r="O441" s="389" t="s">
        <v>72</v>
      </c>
      <c r="P441" s="390"/>
      <c r="Q441" s="390"/>
      <c r="R441" s="390"/>
      <c r="S441" s="390"/>
      <c r="T441" s="390"/>
      <c r="U441" s="391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hidden="1" customHeight="1" x14ac:dyDescent="0.25">
      <c r="A442" s="383" t="s">
        <v>581</v>
      </c>
      <c r="B442" s="384"/>
      <c r="C442" s="384"/>
      <c r="D442" s="384"/>
      <c r="E442" s="384"/>
      <c r="F442" s="384"/>
      <c r="G442" s="384"/>
      <c r="H442" s="384"/>
      <c r="I442" s="384"/>
      <c r="J442" s="384"/>
      <c r="K442" s="384"/>
      <c r="L442" s="384"/>
      <c r="M442" s="384"/>
      <c r="N442" s="384"/>
      <c r="O442" s="384"/>
      <c r="P442" s="384"/>
      <c r="Q442" s="384"/>
      <c r="R442" s="384"/>
      <c r="S442" s="384"/>
      <c r="T442" s="384"/>
      <c r="U442" s="384"/>
      <c r="V442" s="384"/>
      <c r="W442" s="384"/>
      <c r="X442" s="384"/>
      <c r="Y442" s="384"/>
      <c r="Z442" s="363"/>
      <c r="AA442" s="363"/>
    </row>
    <row r="443" spans="1:54" ht="27" customHeight="1" x14ac:dyDescent="0.25">
      <c r="A443" s="54" t="s">
        <v>582</v>
      </c>
      <c r="B443" s="54" t="s">
        <v>583</v>
      </c>
      <c r="C443" s="31">
        <v>4301040357</v>
      </c>
      <c r="D443" s="374">
        <v>4680115884564</v>
      </c>
      <c r="E443" s="375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7"/>
      <c r="Q443" s="377"/>
      <c r="R443" s="377"/>
      <c r="S443" s="375"/>
      <c r="T443" s="34"/>
      <c r="U443" s="34"/>
      <c r="V443" s="35" t="s">
        <v>67</v>
      </c>
      <c r="W443" s="370">
        <v>15</v>
      </c>
      <c r="X443" s="371">
        <f>IFERROR(IF(W443="",0,CEILING((W443/$H443),1)*$H443),"")</f>
        <v>15</v>
      </c>
      <c r="Y443" s="36">
        <f>IFERROR(IF(X443=0,"",ROUNDUP(X443/H443,0)*0.00627),"")</f>
        <v>3.1350000000000003E-2</v>
      </c>
      <c r="Z443" s="56"/>
      <c r="AA443" s="57"/>
      <c r="AE443" s="58"/>
      <c r="BB443" s="307" t="s">
        <v>1</v>
      </c>
    </row>
    <row r="444" spans="1:54" x14ac:dyDescent="0.2">
      <c r="A444" s="395"/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96"/>
      <c r="O444" s="389" t="s">
        <v>72</v>
      </c>
      <c r="P444" s="390"/>
      <c r="Q444" s="390"/>
      <c r="R444" s="390"/>
      <c r="S444" s="390"/>
      <c r="T444" s="390"/>
      <c r="U444" s="391"/>
      <c r="V444" s="37" t="s">
        <v>73</v>
      </c>
      <c r="W444" s="372">
        <f>IFERROR(W443/H443,"0")</f>
        <v>5</v>
      </c>
      <c r="X444" s="372">
        <f>IFERROR(X443/H443,"0")</f>
        <v>5</v>
      </c>
      <c r="Y444" s="372">
        <f>IFERROR(IF(Y443="",0,Y443),"0")</f>
        <v>3.1350000000000003E-2</v>
      </c>
      <c r="Z444" s="373"/>
      <c r="AA444" s="373"/>
    </row>
    <row r="445" spans="1:54" x14ac:dyDescent="0.2">
      <c r="A445" s="384"/>
      <c r="B445" s="384"/>
      <c r="C445" s="384"/>
      <c r="D445" s="384"/>
      <c r="E445" s="384"/>
      <c r="F445" s="384"/>
      <c r="G445" s="384"/>
      <c r="H445" s="384"/>
      <c r="I445" s="384"/>
      <c r="J445" s="384"/>
      <c r="K445" s="384"/>
      <c r="L445" s="384"/>
      <c r="M445" s="384"/>
      <c r="N445" s="396"/>
      <c r="O445" s="389" t="s">
        <v>72</v>
      </c>
      <c r="P445" s="390"/>
      <c r="Q445" s="390"/>
      <c r="R445" s="390"/>
      <c r="S445" s="390"/>
      <c r="T445" s="390"/>
      <c r="U445" s="391"/>
      <c r="V445" s="37" t="s">
        <v>67</v>
      </c>
      <c r="W445" s="372">
        <f>IFERROR(SUM(W443:W443),"0")</f>
        <v>15</v>
      </c>
      <c r="X445" s="372">
        <f>IFERROR(SUM(X443:X443),"0")</f>
        <v>15</v>
      </c>
      <c r="Y445" s="37"/>
      <c r="Z445" s="373"/>
      <c r="AA445" s="373"/>
    </row>
    <row r="446" spans="1:54" ht="16.5" hidden="1" customHeight="1" x14ac:dyDescent="0.25">
      <c r="A446" s="438" t="s">
        <v>584</v>
      </c>
      <c r="B446" s="384"/>
      <c r="C446" s="384"/>
      <c r="D446" s="384"/>
      <c r="E446" s="384"/>
      <c r="F446" s="384"/>
      <c r="G446" s="384"/>
      <c r="H446" s="384"/>
      <c r="I446" s="384"/>
      <c r="J446" s="384"/>
      <c r="K446" s="384"/>
      <c r="L446" s="384"/>
      <c r="M446" s="384"/>
      <c r="N446" s="384"/>
      <c r="O446" s="384"/>
      <c r="P446" s="384"/>
      <c r="Q446" s="384"/>
      <c r="R446" s="384"/>
      <c r="S446" s="384"/>
      <c r="T446" s="384"/>
      <c r="U446" s="384"/>
      <c r="V446" s="384"/>
      <c r="W446" s="384"/>
      <c r="X446" s="384"/>
      <c r="Y446" s="384"/>
      <c r="Z446" s="364"/>
      <c r="AA446" s="364"/>
    </row>
    <row r="447" spans="1:54" ht="14.25" hidden="1" customHeight="1" x14ac:dyDescent="0.25">
      <c r="A447" s="383" t="s">
        <v>61</v>
      </c>
      <c r="B447" s="384"/>
      <c r="C447" s="384"/>
      <c r="D447" s="384"/>
      <c r="E447" s="384"/>
      <c r="F447" s="384"/>
      <c r="G447" s="384"/>
      <c r="H447" s="384"/>
      <c r="I447" s="384"/>
      <c r="J447" s="384"/>
      <c r="K447" s="384"/>
      <c r="L447" s="384"/>
      <c r="M447" s="384"/>
      <c r="N447" s="384"/>
      <c r="O447" s="384"/>
      <c r="P447" s="384"/>
      <c r="Q447" s="384"/>
      <c r="R447" s="384"/>
      <c r="S447" s="384"/>
      <c r="T447" s="384"/>
      <c r="U447" s="384"/>
      <c r="V447" s="384"/>
      <c r="W447" s="384"/>
      <c r="X447" s="384"/>
      <c r="Y447" s="384"/>
      <c r="Z447" s="363"/>
      <c r="AA447" s="363"/>
    </row>
    <row r="448" spans="1:54" ht="27" hidden="1" customHeight="1" x14ac:dyDescent="0.25">
      <c r="A448" s="54" t="s">
        <v>585</v>
      </c>
      <c r="B448" s="54" t="s">
        <v>586</v>
      </c>
      <c r="C448" s="31">
        <v>4301031294</v>
      </c>
      <c r="D448" s="374">
        <v>4680115885189</v>
      </c>
      <c r="E448" s="375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582" t="s">
        <v>587</v>
      </c>
      <c r="P448" s="377"/>
      <c r="Q448" s="377"/>
      <c r="R448" s="377"/>
      <c r="S448" s="375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hidden="1" customHeight="1" x14ac:dyDescent="0.25">
      <c r="A449" s="54" t="s">
        <v>588</v>
      </c>
      <c r="B449" s="54" t="s">
        <v>589</v>
      </c>
      <c r="C449" s="31">
        <v>4301031293</v>
      </c>
      <c r="D449" s="374">
        <v>4680115885172</v>
      </c>
      <c r="E449" s="375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31" t="s">
        <v>590</v>
      </c>
      <c r="P449" s="377"/>
      <c r="Q449" s="377"/>
      <c r="R449" s="377"/>
      <c r="S449" s="375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hidden="1" customHeight="1" x14ac:dyDescent="0.25">
      <c r="A450" s="54" t="s">
        <v>591</v>
      </c>
      <c r="B450" s="54" t="s">
        <v>592</v>
      </c>
      <c r="C450" s="31">
        <v>4301031292</v>
      </c>
      <c r="D450" s="374">
        <v>4680115885165</v>
      </c>
      <c r="E450" s="375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7" t="s">
        <v>593</v>
      </c>
      <c r="P450" s="377"/>
      <c r="Q450" s="377"/>
      <c r="R450" s="377"/>
      <c r="S450" s="375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hidden="1" customHeight="1" x14ac:dyDescent="0.25">
      <c r="A451" s="54" t="s">
        <v>594</v>
      </c>
      <c r="B451" s="54" t="s">
        <v>595</v>
      </c>
      <c r="C451" s="31">
        <v>4301031291</v>
      </c>
      <c r="D451" s="374">
        <v>4680115885110</v>
      </c>
      <c r="E451" s="375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3" t="s">
        <v>596</v>
      </c>
      <c r="P451" s="377"/>
      <c r="Q451" s="377"/>
      <c r="R451" s="377"/>
      <c r="S451" s="375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hidden="1" x14ac:dyDescent="0.2">
      <c r="A452" s="395"/>
      <c r="B452" s="384"/>
      <c r="C452" s="384"/>
      <c r="D452" s="384"/>
      <c r="E452" s="384"/>
      <c r="F452" s="384"/>
      <c r="G452" s="384"/>
      <c r="H452" s="384"/>
      <c r="I452" s="384"/>
      <c r="J452" s="384"/>
      <c r="K452" s="384"/>
      <c r="L452" s="384"/>
      <c r="M452" s="384"/>
      <c r="N452" s="396"/>
      <c r="O452" s="389" t="s">
        <v>72</v>
      </c>
      <c r="P452" s="390"/>
      <c r="Q452" s="390"/>
      <c r="R452" s="390"/>
      <c r="S452" s="390"/>
      <c r="T452" s="390"/>
      <c r="U452" s="391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hidden="1" x14ac:dyDescent="0.2">
      <c r="A453" s="384"/>
      <c r="B453" s="384"/>
      <c r="C453" s="384"/>
      <c r="D453" s="384"/>
      <c r="E453" s="384"/>
      <c r="F453" s="384"/>
      <c r="G453" s="384"/>
      <c r="H453" s="384"/>
      <c r="I453" s="384"/>
      <c r="J453" s="384"/>
      <c r="K453" s="384"/>
      <c r="L453" s="384"/>
      <c r="M453" s="384"/>
      <c r="N453" s="396"/>
      <c r="O453" s="389" t="s">
        <v>72</v>
      </c>
      <c r="P453" s="390"/>
      <c r="Q453" s="390"/>
      <c r="R453" s="390"/>
      <c r="S453" s="390"/>
      <c r="T453" s="390"/>
      <c r="U453" s="391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hidden="1" customHeight="1" x14ac:dyDescent="0.2">
      <c r="A454" s="380" t="s">
        <v>597</v>
      </c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81"/>
      <c r="P454" s="381"/>
      <c r="Q454" s="381"/>
      <c r="R454" s="381"/>
      <c r="S454" s="381"/>
      <c r="T454" s="381"/>
      <c r="U454" s="381"/>
      <c r="V454" s="381"/>
      <c r="W454" s="381"/>
      <c r="X454" s="381"/>
      <c r="Y454" s="381"/>
      <c r="Z454" s="48"/>
      <c r="AA454" s="48"/>
    </row>
    <row r="455" spans="1:54" ht="16.5" hidden="1" customHeight="1" x14ac:dyDescent="0.25">
      <c r="A455" s="438" t="s">
        <v>597</v>
      </c>
      <c r="B455" s="384"/>
      <c r="C455" s="384"/>
      <c r="D455" s="384"/>
      <c r="E455" s="384"/>
      <c r="F455" s="384"/>
      <c r="G455" s="384"/>
      <c r="H455" s="384"/>
      <c r="I455" s="384"/>
      <c r="J455" s="384"/>
      <c r="K455" s="384"/>
      <c r="L455" s="384"/>
      <c r="M455" s="384"/>
      <c r="N455" s="384"/>
      <c r="O455" s="384"/>
      <c r="P455" s="384"/>
      <c r="Q455" s="384"/>
      <c r="R455" s="384"/>
      <c r="S455" s="384"/>
      <c r="T455" s="384"/>
      <c r="U455" s="384"/>
      <c r="V455" s="384"/>
      <c r="W455" s="384"/>
      <c r="X455" s="384"/>
      <c r="Y455" s="384"/>
      <c r="Z455" s="364"/>
      <c r="AA455" s="364"/>
    </row>
    <row r="456" spans="1:54" ht="14.25" hidden="1" customHeight="1" x14ac:dyDescent="0.25">
      <c r="A456" s="383" t="s">
        <v>110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4">
        <v>4607091389067</v>
      </c>
      <c r="E457" s="375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7"/>
      <c r="Q457" s="377"/>
      <c r="R457" s="377"/>
      <c r="S457" s="375"/>
      <c r="T457" s="34"/>
      <c r="U457" s="34"/>
      <c r="V457" s="35" t="s">
        <v>67</v>
      </c>
      <c r="W457" s="370">
        <v>70</v>
      </c>
      <c r="X457" s="371">
        <f t="shared" ref="X457:X467" si="21">IFERROR(IF(W457="",0,CEILING((W457/$H457),1)*$H457),"")</f>
        <v>73.92</v>
      </c>
      <c r="Y457" s="36">
        <f t="shared" ref="Y457:Y462" si="22">IFERROR(IF(X457=0,"",ROUNDUP(X457/H457,0)*0.01196),"")</f>
        <v>0.16744000000000001</v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4">
        <v>4607091383522</v>
      </c>
      <c r="E458" s="375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9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7"/>
      <c r="Q458" s="377"/>
      <c r="R458" s="377"/>
      <c r="S458" s="375"/>
      <c r="T458" s="34"/>
      <c r="U458" s="34"/>
      <c r="V458" s="35" t="s">
        <v>67</v>
      </c>
      <c r="W458" s="370">
        <v>100</v>
      </c>
      <c r="X458" s="371">
        <f t="shared" si="21"/>
        <v>100.32000000000001</v>
      </c>
      <c r="Y458" s="36">
        <f t="shared" si="22"/>
        <v>0.22724</v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4301011785</v>
      </c>
      <c r="D459" s="374">
        <v>4607091384437</v>
      </c>
      <c r="E459" s="375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7"/>
      <c r="Q459" s="377"/>
      <c r="R459" s="377"/>
      <c r="S459" s="375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hidden="1" customHeight="1" x14ac:dyDescent="0.25">
      <c r="A460" s="54" t="s">
        <v>604</v>
      </c>
      <c r="B460" s="54" t="s">
        <v>605</v>
      </c>
      <c r="C460" s="31">
        <v>4301011774</v>
      </c>
      <c r="D460" s="374">
        <v>4680115884502</v>
      </c>
      <c r="E460" s="375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7"/>
      <c r="Q460" s="377"/>
      <c r="R460" s="377"/>
      <c r="S460" s="375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4">
        <v>4607091389104</v>
      </c>
      <c r="E461" s="375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7"/>
      <c r="Q461" s="377"/>
      <c r="R461" s="377"/>
      <c r="S461" s="375"/>
      <c r="T461" s="34"/>
      <c r="U461" s="34"/>
      <c r="V461" s="35" t="s">
        <v>67</v>
      </c>
      <c r="W461" s="370">
        <v>100</v>
      </c>
      <c r="X461" s="371">
        <f t="shared" si="21"/>
        <v>100.32000000000001</v>
      </c>
      <c r="Y461" s="36">
        <f t="shared" si="22"/>
        <v>0.22724</v>
      </c>
      <c r="Z461" s="56"/>
      <c r="AA461" s="57"/>
      <c r="AE461" s="58"/>
      <c r="BB461" s="316" t="s">
        <v>1</v>
      </c>
    </row>
    <row r="462" spans="1:54" ht="16.5" hidden="1" customHeight="1" x14ac:dyDescent="0.25">
      <c r="A462" s="54" t="s">
        <v>608</v>
      </c>
      <c r="B462" s="54" t="s">
        <v>609</v>
      </c>
      <c r="C462" s="31">
        <v>4301011799</v>
      </c>
      <c r="D462" s="374">
        <v>4680115884519</v>
      </c>
      <c r="E462" s="375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7"/>
      <c r="Q462" s="377"/>
      <c r="R462" s="377"/>
      <c r="S462" s="375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610</v>
      </c>
      <c r="B463" s="54" t="s">
        <v>611</v>
      </c>
      <c r="C463" s="31">
        <v>4301011778</v>
      </c>
      <c r="D463" s="374">
        <v>4680115880603</v>
      </c>
      <c r="E463" s="375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7"/>
      <c r="Q463" s="377"/>
      <c r="R463" s="377"/>
      <c r="S463" s="375"/>
      <c r="T463" s="34"/>
      <c r="U463" s="34"/>
      <c r="V463" s="35" t="s">
        <v>67</v>
      </c>
      <c r="W463" s="370">
        <v>0</v>
      </c>
      <c r="X463" s="371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t="27" hidden="1" customHeight="1" x14ac:dyDescent="0.25">
      <c r="A464" s="54" t="s">
        <v>612</v>
      </c>
      <c r="B464" s="54" t="s">
        <v>613</v>
      </c>
      <c r="C464" s="31">
        <v>4301011775</v>
      </c>
      <c r="D464" s="374">
        <v>4607091389999</v>
      </c>
      <c r="E464" s="375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41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7"/>
      <c r="Q464" s="377"/>
      <c r="R464" s="377"/>
      <c r="S464" s="375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hidden="1" customHeight="1" x14ac:dyDescent="0.25">
      <c r="A465" s="54" t="s">
        <v>614</v>
      </c>
      <c r="B465" s="54" t="s">
        <v>615</v>
      </c>
      <c r="C465" s="31">
        <v>4301011770</v>
      </c>
      <c r="D465" s="374">
        <v>4680115882782</v>
      </c>
      <c r="E465" s="375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3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7"/>
      <c r="Q465" s="377"/>
      <c r="R465" s="377"/>
      <c r="S465" s="375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hidden="1" customHeight="1" x14ac:dyDescent="0.25">
      <c r="A466" s="54" t="s">
        <v>616</v>
      </c>
      <c r="B466" s="54" t="s">
        <v>617</v>
      </c>
      <c r="C466" s="31">
        <v>4301011190</v>
      </c>
      <c r="D466" s="374">
        <v>4607091389098</v>
      </c>
      <c r="E466" s="375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7"/>
      <c r="Q466" s="377"/>
      <c r="R466" s="377"/>
      <c r="S466" s="375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hidden="1" customHeight="1" x14ac:dyDescent="0.25">
      <c r="A467" s="54" t="s">
        <v>618</v>
      </c>
      <c r="B467" s="54" t="s">
        <v>619</v>
      </c>
      <c r="C467" s="31">
        <v>4301011784</v>
      </c>
      <c r="D467" s="374">
        <v>4607091389982</v>
      </c>
      <c r="E467" s="375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7"/>
      <c r="Q467" s="377"/>
      <c r="R467" s="377"/>
      <c r="S467" s="375"/>
      <c r="T467" s="34"/>
      <c r="U467" s="34"/>
      <c r="V467" s="35" t="s">
        <v>67</v>
      </c>
      <c r="W467" s="370">
        <v>0</v>
      </c>
      <c r="X467" s="371">
        <f t="shared" si="21"/>
        <v>0</v>
      </c>
      <c r="Y467" s="36" t="str">
        <f>IFERROR(IF(X467=0,"",ROUNDUP(X467/H467,0)*0.00937),"")</f>
        <v/>
      </c>
      <c r="Z467" s="56"/>
      <c r="AA467" s="57"/>
      <c r="AE467" s="58"/>
      <c r="BB467" s="322" t="s">
        <v>1</v>
      </c>
    </row>
    <row r="468" spans="1:54" x14ac:dyDescent="0.2">
      <c r="A468" s="395"/>
      <c r="B468" s="384"/>
      <c r="C468" s="384"/>
      <c r="D468" s="384"/>
      <c r="E468" s="384"/>
      <c r="F468" s="384"/>
      <c r="G468" s="384"/>
      <c r="H468" s="384"/>
      <c r="I468" s="384"/>
      <c r="J468" s="384"/>
      <c r="K468" s="384"/>
      <c r="L468" s="384"/>
      <c r="M468" s="384"/>
      <c r="N468" s="396"/>
      <c r="O468" s="389" t="s">
        <v>72</v>
      </c>
      <c r="P468" s="390"/>
      <c r="Q468" s="390"/>
      <c r="R468" s="390"/>
      <c r="S468" s="390"/>
      <c r="T468" s="390"/>
      <c r="U468" s="391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51.136363636363633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52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0.62192000000000003</v>
      </c>
      <c r="Z468" s="373"/>
      <c r="AA468" s="373"/>
    </row>
    <row r="469" spans="1:54" x14ac:dyDescent="0.2">
      <c r="A469" s="384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384"/>
      <c r="M469" s="384"/>
      <c r="N469" s="396"/>
      <c r="O469" s="389" t="s">
        <v>72</v>
      </c>
      <c r="P469" s="390"/>
      <c r="Q469" s="390"/>
      <c r="R469" s="390"/>
      <c r="S469" s="390"/>
      <c r="T469" s="390"/>
      <c r="U469" s="391"/>
      <c r="V469" s="37" t="s">
        <v>67</v>
      </c>
      <c r="W469" s="372">
        <f>IFERROR(SUM(W457:W467),"0")</f>
        <v>270</v>
      </c>
      <c r="X469" s="372">
        <f>IFERROR(SUM(X457:X467),"0")</f>
        <v>274.56</v>
      </c>
      <c r="Y469" s="37"/>
      <c r="Z469" s="373"/>
      <c r="AA469" s="373"/>
    </row>
    <row r="470" spans="1:54" ht="14.25" hidden="1" customHeight="1" x14ac:dyDescent="0.25">
      <c r="A470" s="383" t="s">
        <v>102</v>
      </c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384"/>
      <c r="M470" s="384"/>
      <c r="N470" s="384"/>
      <c r="O470" s="384"/>
      <c r="P470" s="384"/>
      <c r="Q470" s="384"/>
      <c r="R470" s="384"/>
      <c r="S470" s="384"/>
      <c r="T470" s="384"/>
      <c r="U470" s="384"/>
      <c r="V470" s="384"/>
      <c r="W470" s="384"/>
      <c r="X470" s="384"/>
      <c r="Y470" s="384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74">
        <v>4607091388930</v>
      </c>
      <c r="E471" s="375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5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7"/>
      <c r="Q471" s="377"/>
      <c r="R471" s="377"/>
      <c r="S471" s="375"/>
      <c r="T471" s="34"/>
      <c r="U471" s="34"/>
      <c r="V471" s="35" t="s">
        <v>67</v>
      </c>
      <c r="W471" s="370">
        <v>100</v>
      </c>
      <c r="X471" s="371">
        <f>IFERROR(IF(W471="",0,CEILING((W471/$H471),1)*$H471),"")</f>
        <v>100.32000000000001</v>
      </c>
      <c r="Y471" s="36">
        <f>IFERROR(IF(X471=0,"",ROUNDUP(X471/H471,0)*0.01196),"")</f>
        <v>0.22724</v>
      </c>
      <c r="Z471" s="56"/>
      <c r="AA471" s="57"/>
      <c r="AE471" s="58"/>
      <c r="BB471" s="323" t="s">
        <v>1</v>
      </c>
    </row>
    <row r="472" spans="1:54" ht="16.5" hidden="1" customHeight="1" x14ac:dyDescent="0.25">
      <c r="A472" s="54" t="s">
        <v>622</v>
      </c>
      <c r="B472" s="54" t="s">
        <v>623</v>
      </c>
      <c r="C472" s="31">
        <v>4301020206</v>
      </c>
      <c r="D472" s="374">
        <v>4680115880054</v>
      </c>
      <c r="E472" s="375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7"/>
      <c r="Q472" s="377"/>
      <c r="R472" s="377"/>
      <c r="S472" s="375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95"/>
      <c r="B473" s="384"/>
      <c r="C473" s="384"/>
      <c r="D473" s="384"/>
      <c r="E473" s="384"/>
      <c r="F473" s="384"/>
      <c r="G473" s="384"/>
      <c r="H473" s="384"/>
      <c r="I473" s="384"/>
      <c r="J473" s="384"/>
      <c r="K473" s="384"/>
      <c r="L473" s="384"/>
      <c r="M473" s="384"/>
      <c r="N473" s="396"/>
      <c r="O473" s="389" t="s">
        <v>72</v>
      </c>
      <c r="P473" s="390"/>
      <c r="Q473" s="390"/>
      <c r="R473" s="390"/>
      <c r="S473" s="390"/>
      <c r="T473" s="390"/>
      <c r="U473" s="391"/>
      <c r="V473" s="37" t="s">
        <v>73</v>
      </c>
      <c r="W473" s="372">
        <f>IFERROR(W471/H471,"0")+IFERROR(W472/H472,"0")</f>
        <v>18.939393939393938</v>
      </c>
      <c r="X473" s="372">
        <f>IFERROR(X471/H471,"0")+IFERROR(X472/H472,"0")</f>
        <v>19</v>
      </c>
      <c r="Y473" s="372">
        <f>IFERROR(IF(Y471="",0,Y471),"0")+IFERROR(IF(Y472="",0,Y472),"0")</f>
        <v>0.22724</v>
      </c>
      <c r="Z473" s="373"/>
      <c r="AA473" s="373"/>
    </row>
    <row r="474" spans="1:54" x14ac:dyDescent="0.2">
      <c r="A474" s="384"/>
      <c r="B474" s="384"/>
      <c r="C474" s="384"/>
      <c r="D474" s="384"/>
      <c r="E474" s="384"/>
      <c r="F474" s="384"/>
      <c r="G474" s="384"/>
      <c r="H474" s="384"/>
      <c r="I474" s="384"/>
      <c r="J474" s="384"/>
      <c r="K474" s="384"/>
      <c r="L474" s="384"/>
      <c r="M474" s="384"/>
      <c r="N474" s="396"/>
      <c r="O474" s="389" t="s">
        <v>72</v>
      </c>
      <c r="P474" s="390"/>
      <c r="Q474" s="390"/>
      <c r="R474" s="390"/>
      <c r="S474" s="390"/>
      <c r="T474" s="390"/>
      <c r="U474" s="391"/>
      <c r="V474" s="37" t="s">
        <v>67</v>
      </c>
      <c r="W474" s="372">
        <f>IFERROR(SUM(W471:W472),"0")</f>
        <v>100</v>
      </c>
      <c r="X474" s="372">
        <f>IFERROR(SUM(X471:X472),"0")</f>
        <v>100.32000000000001</v>
      </c>
      <c r="Y474" s="37"/>
      <c r="Z474" s="373"/>
      <c r="AA474" s="373"/>
    </row>
    <row r="475" spans="1:54" ht="14.25" hidden="1" customHeight="1" x14ac:dyDescent="0.25">
      <c r="A475" s="383" t="s">
        <v>61</v>
      </c>
      <c r="B475" s="384"/>
      <c r="C475" s="384"/>
      <c r="D475" s="384"/>
      <c r="E475" s="384"/>
      <c r="F475" s="384"/>
      <c r="G475" s="384"/>
      <c r="H475" s="384"/>
      <c r="I475" s="384"/>
      <c r="J475" s="384"/>
      <c r="K475" s="384"/>
      <c r="L475" s="384"/>
      <c r="M475" s="384"/>
      <c r="N475" s="384"/>
      <c r="O475" s="384"/>
      <c r="P475" s="384"/>
      <c r="Q475" s="384"/>
      <c r="R475" s="384"/>
      <c r="S475" s="384"/>
      <c r="T475" s="384"/>
      <c r="U475" s="384"/>
      <c r="V475" s="384"/>
      <c r="W475" s="384"/>
      <c r="X475" s="384"/>
      <c r="Y475" s="384"/>
      <c r="Z475" s="363"/>
      <c r="AA475" s="363"/>
    </row>
    <row r="476" spans="1:54" ht="27" hidden="1" customHeight="1" x14ac:dyDescent="0.25">
      <c r="A476" s="54" t="s">
        <v>624</v>
      </c>
      <c r="B476" s="54" t="s">
        <v>625</v>
      </c>
      <c r="C476" s="31">
        <v>4301031252</v>
      </c>
      <c r="D476" s="374">
        <v>4680115883116</v>
      </c>
      <c r="E476" s="375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7"/>
      <c r="Q476" s="377"/>
      <c r="R476" s="377"/>
      <c r="S476" s="375"/>
      <c r="T476" s="34"/>
      <c r="U476" s="34"/>
      <c r="V476" s="35" t="s">
        <v>67</v>
      </c>
      <c r="W476" s="370">
        <v>0</v>
      </c>
      <c r="X476" s="371">
        <f t="shared" ref="X476:X481" si="23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626</v>
      </c>
      <c r="B477" s="54" t="s">
        <v>627</v>
      </c>
      <c r="C477" s="31">
        <v>4301031248</v>
      </c>
      <c r="D477" s="374">
        <v>4680115883093</v>
      </c>
      <c r="E477" s="375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7"/>
      <c r="Q477" s="377"/>
      <c r="R477" s="377"/>
      <c r="S477" s="375"/>
      <c r="T477" s="34"/>
      <c r="U477" s="34"/>
      <c r="V477" s="35" t="s">
        <v>67</v>
      </c>
      <c r="W477" s="370">
        <v>0</v>
      </c>
      <c r="X477" s="371">
        <f t="shared" si="23"/>
        <v>0</v>
      </c>
      <c r="Y477" s="36" t="str">
        <f>IFERROR(IF(X477=0,"",ROUNDUP(X477/H477,0)*0.01196),"")</f>
        <v/>
      </c>
      <c r="Z477" s="56"/>
      <c r="AA477" s="57"/>
      <c r="AE477" s="58"/>
      <c r="BB477" s="326" t="s">
        <v>1</v>
      </c>
    </row>
    <row r="478" spans="1:54" ht="27" hidden="1" customHeight="1" x14ac:dyDescent="0.25">
      <c r="A478" s="54" t="s">
        <v>628</v>
      </c>
      <c r="B478" s="54" t="s">
        <v>629</v>
      </c>
      <c r="C478" s="31">
        <v>4301031250</v>
      </c>
      <c r="D478" s="374">
        <v>4680115883109</v>
      </c>
      <c r="E478" s="375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7"/>
      <c r="Q478" s="377"/>
      <c r="R478" s="377"/>
      <c r="S478" s="375"/>
      <c r="T478" s="34"/>
      <c r="U478" s="34"/>
      <c r="V478" s="35" t="s">
        <v>67</v>
      </c>
      <c r="W478" s="370">
        <v>0</v>
      </c>
      <c r="X478" s="371">
        <f t="shared" si="23"/>
        <v>0</v>
      </c>
      <c r="Y478" s="36" t="str">
        <f>IFERROR(IF(X478=0,"",ROUNDUP(X478/H478,0)*0.01196),"")</f>
        <v/>
      </c>
      <c r="Z478" s="56"/>
      <c r="AA478" s="57"/>
      <c r="AE478" s="58"/>
      <c r="BB478" s="327" t="s">
        <v>1</v>
      </c>
    </row>
    <row r="479" spans="1:54" ht="27" hidden="1" customHeight="1" x14ac:dyDescent="0.25">
      <c r="A479" s="54" t="s">
        <v>630</v>
      </c>
      <c r="B479" s="54" t="s">
        <v>631</v>
      </c>
      <c r="C479" s="31">
        <v>4301031249</v>
      </c>
      <c r="D479" s="374">
        <v>4680115882072</v>
      </c>
      <c r="E479" s="375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6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7"/>
      <c r="Q479" s="377"/>
      <c r="R479" s="377"/>
      <c r="S479" s="375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hidden="1" customHeight="1" x14ac:dyDescent="0.25">
      <c r="A480" s="54" t="s">
        <v>632</v>
      </c>
      <c r="B480" s="54" t="s">
        <v>633</v>
      </c>
      <c r="C480" s="31">
        <v>4301031251</v>
      </c>
      <c r="D480" s="374">
        <v>4680115882102</v>
      </c>
      <c r="E480" s="375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7"/>
      <c r="Q480" s="377"/>
      <c r="R480" s="377"/>
      <c r="S480" s="375"/>
      <c r="T480" s="34"/>
      <c r="U480" s="34"/>
      <c r="V480" s="35" t="s">
        <v>67</v>
      </c>
      <c r="W480" s="370">
        <v>0</v>
      </c>
      <c r="X480" s="371">
        <f t="shared" si="23"/>
        <v>0</v>
      </c>
      <c r="Y480" s="36" t="str">
        <f>IFERROR(IF(X480=0,"",ROUNDUP(X480/H480,0)*0.00937),"")</f>
        <v/>
      </c>
      <c r="Z480" s="56"/>
      <c r="AA480" s="57"/>
      <c r="AE480" s="58"/>
      <c r="BB480" s="329" t="s">
        <v>1</v>
      </c>
    </row>
    <row r="481" spans="1:54" ht="27" hidden="1" customHeight="1" x14ac:dyDescent="0.25">
      <c r="A481" s="54" t="s">
        <v>634</v>
      </c>
      <c r="B481" s="54" t="s">
        <v>635</v>
      </c>
      <c r="C481" s="31">
        <v>4301031253</v>
      </c>
      <c r="D481" s="374">
        <v>4680115882096</v>
      </c>
      <c r="E481" s="375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7"/>
      <c r="Q481" s="377"/>
      <c r="R481" s="377"/>
      <c r="S481" s="375"/>
      <c r="T481" s="34"/>
      <c r="U481" s="34"/>
      <c r="V481" s="35" t="s">
        <v>67</v>
      </c>
      <c r="W481" s="370">
        <v>0</v>
      </c>
      <c r="X481" s="371">
        <f t="shared" si="23"/>
        <v>0</v>
      </c>
      <c r="Y481" s="36" t="str">
        <f>IFERROR(IF(X481=0,"",ROUNDUP(X481/H481,0)*0.00937),"")</f>
        <v/>
      </c>
      <c r="Z481" s="56"/>
      <c r="AA481" s="57"/>
      <c r="AE481" s="58"/>
      <c r="BB481" s="330" t="s">
        <v>1</v>
      </c>
    </row>
    <row r="482" spans="1:54" hidden="1" x14ac:dyDescent="0.2">
      <c r="A482" s="395"/>
      <c r="B482" s="384"/>
      <c r="C482" s="384"/>
      <c r="D482" s="384"/>
      <c r="E482" s="384"/>
      <c r="F482" s="384"/>
      <c r="G482" s="384"/>
      <c r="H482" s="384"/>
      <c r="I482" s="384"/>
      <c r="J482" s="384"/>
      <c r="K482" s="384"/>
      <c r="L482" s="384"/>
      <c r="M482" s="384"/>
      <c r="N482" s="396"/>
      <c r="O482" s="389" t="s">
        <v>72</v>
      </c>
      <c r="P482" s="390"/>
      <c r="Q482" s="390"/>
      <c r="R482" s="390"/>
      <c r="S482" s="390"/>
      <c r="T482" s="390"/>
      <c r="U482" s="391"/>
      <c r="V482" s="37" t="s">
        <v>73</v>
      </c>
      <c r="W482" s="372">
        <f>IFERROR(W476/H476,"0")+IFERROR(W477/H477,"0")+IFERROR(W478/H478,"0")+IFERROR(W479/H479,"0")+IFERROR(W480/H480,"0")+IFERROR(W481/H481,"0")</f>
        <v>0</v>
      </c>
      <c r="X482" s="372">
        <f>IFERROR(X476/H476,"0")+IFERROR(X477/H477,"0")+IFERROR(X478/H478,"0")+IFERROR(X479/H479,"0")+IFERROR(X480/H480,"0")+IFERROR(X481/H481,"0")</f>
        <v>0</v>
      </c>
      <c r="Y482" s="372">
        <f>IFERROR(IF(Y476="",0,Y476),"0")+IFERROR(IF(Y477="",0,Y477),"0")+IFERROR(IF(Y478="",0,Y478),"0")+IFERROR(IF(Y479="",0,Y479),"0")+IFERROR(IF(Y480="",0,Y480),"0")+IFERROR(IF(Y481="",0,Y481),"0")</f>
        <v>0</v>
      </c>
      <c r="Z482" s="373"/>
      <c r="AA482" s="373"/>
    </row>
    <row r="483" spans="1:54" hidden="1" x14ac:dyDescent="0.2">
      <c r="A483" s="384"/>
      <c r="B483" s="384"/>
      <c r="C483" s="384"/>
      <c r="D483" s="384"/>
      <c r="E483" s="384"/>
      <c r="F483" s="384"/>
      <c r="G483" s="384"/>
      <c r="H483" s="384"/>
      <c r="I483" s="384"/>
      <c r="J483" s="384"/>
      <c r="K483" s="384"/>
      <c r="L483" s="384"/>
      <c r="M483" s="384"/>
      <c r="N483" s="396"/>
      <c r="O483" s="389" t="s">
        <v>72</v>
      </c>
      <c r="P483" s="390"/>
      <c r="Q483" s="390"/>
      <c r="R483" s="390"/>
      <c r="S483" s="390"/>
      <c r="T483" s="390"/>
      <c r="U483" s="391"/>
      <c r="V483" s="37" t="s">
        <v>67</v>
      </c>
      <c r="W483" s="372">
        <f>IFERROR(SUM(W476:W481),"0")</f>
        <v>0</v>
      </c>
      <c r="X483" s="372">
        <f>IFERROR(SUM(X476:X481),"0")</f>
        <v>0</v>
      </c>
      <c r="Y483" s="37"/>
      <c r="Z483" s="373"/>
      <c r="AA483" s="373"/>
    </row>
    <row r="484" spans="1:54" ht="14.25" hidden="1" customHeight="1" x14ac:dyDescent="0.25">
      <c r="A484" s="383" t="s">
        <v>74</v>
      </c>
      <c r="B484" s="384"/>
      <c r="C484" s="384"/>
      <c r="D484" s="384"/>
      <c r="E484" s="384"/>
      <c r="F484" s="384"/>
      <c r="G484" s="384"/>
      <c r="H484" s="384"/>
      <c r="I484" s="384"/>
      <c r="J484" s="384"/>
      <c r="K484" s="384"/>
      <c r="L484" s="384"/>
      <c r="M484" s="384"/>
      <c r="N484" s="384"/>
      <c r="O484" s="384"/>
      <c r="P484" s="384"/>
      <c r="Q484" s="384"/>
      <c r="R484" s="384"/>
      <c r="S484" s="384"/>
      <c r="T484" s="384"/>
      <c r="U484" s="384"/>
      <c r="V484" s="384"/>
      <c r="W484" s="384"/>
      <c r="X484" s="384"/>
      <c r="Y484" s="384"/>
      <c r="Z484" s="363"/>
      <c r="AA484" s="363"/>
    </row>
    <row r="485" spans="1:54" ht="16.5" hidden="1" customHeight="1" x14ac:dyDescent="0.25">
      <c r="A485" s="54" t="s">
        <v>636</v>
      </c>
      <c r="B485" s="54" t="s">
        <v>637</v>
      </c>
      <c r="C485" s="31">
        <v>4301051230</v>
      </c>
      <c r="D485" s="374">
        <v>4607091383409</v>
      </c>
      <c r="E485" s="375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7"/>
      <c r="Q485" s="377"/>
      <c r="R485" s="377"/>
      <c r="S485" s="375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hidden="1" customHeight="1" x14ac:dyDescent="0.25">
      <c r="A486" s="54" t="s">
        <v>638</v>
      </c>
      <c r="B486" s="54" t="s">
        <v>639</v>
      </c>
      <c r="C486" s="31">
        <v>4301051231</v>
      </c>
      <c r="D486" s="374">
        <v>4607091383416</v>
      </c>
      <c r="E486" s="375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7"/>
      <c r="Q486" s="377"/>
      <c r="R486" s="377"/>
      <c r="S486" s="375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hidden="1" customHeight="1" x14ac:dyDescent="0.25">
      <c r="A487" s="54" t="s">
        <v>640</v>
      </c>
      <c r="B487" s="54" t="s">
        <v>641</v>
      </c>
      <c r="C487" s="31">
        <v>4301051058</v>
      </c>
      <c r="D487" s="374">
        <v>4680115883536</v>
      </c>
      <c r="E487" s="375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7"/>
      <c r="Q487" s="377"/>
      <c r="R487" s="377"/>
      <c r="S487" s="375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hidden="1" x14ac:dyDescent="0.2">
      <c r="A488" s="395"/>
      <c r="B488" s="384"/>
      <c r="C488" s="384"/>
      <c r="D488" s="384"/>
      <c r="E488" s="384"/>
      <c r="F488" s="384"/>
      <c r="G488" s="384"/>
      <c r="H488" s="384"/>
      <c r="I488" s="384"/>
      <c r="J488" s="384"/>
      <c r="K488" s="384"/>
      <c r="L488" s="384"/>
      <c r="M488" s="384"/>
      <c r="N488" s="396"/>
      <c r="O488" s="389" t="s">
        <v>72</v>
      </c>
      <c r="P488" s="390"/>
      <c r="Q488" s="390"/>
      <c r="R488" s="390"/>
      <c r="S488" s="390"/>
      <c r="T488" s="390"/>
      <c r="U488" s="391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hidden="1" x14ac:dyDescent="0.2">
      <c r="A489" s="384"/>
      <c r="B489" s="384"/>
      <c r="C489" s="384"/>
      <c r="D489" s="384"/>
      <c r="E489" s="384"/>
      <c r="F489" s="384"/>
      <c r="G489" s="384"/>
      <c r="H489" s="384"/>
      <c r="I489" s="384"/>
      <c r="J489" s="384"/>
      <c r="K489" s="384"/>
      <c r="L489" s="384"/>
      <c r="M489" s="384"/>
      <c r="N489" s="396"/>
      <c r="O489" s="389" t="s">
        <v>72</v>
      </c>
      <c r="P489" s="390"/>
      <c r="Q489" s="390"/>
      <c r="R489" s="390"/>
      <c r="S489" s="390"/>
      <c r="T489" s="390"/>
      <c r="U489" s="391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hidden="1" customHeight="1" x14ac:dyDescent="0.25">
      <c r="A490" s="383" t="s">
        <v>210</v>
      </c>
      <c r="B490" s="384"/>
      <c r="C490" s="384"/>
      <c r="D490" s="384"/>
      <c r="E490" s="384"/>
      <c r="F490" s="384"/>
      <c r="G490" s="384"/>
      <c r="H490" s="384"/>
      <c r="I490" s="384"/>
      <c r="J490" s="384"/>
      <c r="K490" s="384"/>
      <c r="L490" s="384"/>
      <c r="M490" s="384"/>
      <c r="N490" s="384"/>
      <c r="O490" s="384"/>
      <c r="P490" s="384"/>
      <c r="Q490" s="384"/>
      <c r="R490" s="384"/>
      <c r="S490" s="384"/>
      <c r="T490" s="384"/>
      <c r="U490" s="384"/>
      <c r="V490" s="384"/>
      <c r="W490" s="384"/>
      <c r="X490" s="384"/>
      <c r="Y490" s="384"/>
      <c r="Z490" s="363"/>
      <c r="AA490" s="363"/>
    </row>
    <row r="491" spans="1:54" ht="16.5" hidden="1" customHeight="1" x14ac:dyDescent="0.25">
      <c r="A491" s="54" t="s">
        <v>642</v>
      </c>
      <c r="B491" s="54" t="s">
        <v>643</v>
      </c>
      <c r="C491" s="31">
        <v>4301060363</v>
      </c>
      <c r="D491" s="374">
        <v>4680115885035</v>
      </c>
      <c r="E491" s="375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7"/>
      <c r="Q491" s="377"/>
      <c r="R491" s="377"/>
      <c r="S491" s="375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hidden="1" x14ac:dyDescent="0.2">
      <c r="A492" s="395"/>
      <c r="B492" s="384"/>
      <c r="C492" s="384"/>
      <c r="D492" s="384"/>
      <c r="E492" s="384"/>
      <c r="F492" s="384"/>
      <c r="G492" s="384"/>
      <c r="H492" s="384"/>
      <c r="I492" s="384"/>
      <c r="J492" s="384"/>
      <c r="K492" s="384"/>
      <c r="L492" s="384"/>
      <c r="M492" s="384"/>
      <c r="N492" s="396"/>
      <c r="O492" s="389" t="s">
        <v>72</v>
      </c>
      <c r="P492" s="390"/>
      <c r="Q492" s="390"/>
      <c r="R492" s="390"/>
      <c r="S492" s="390"/>
      <c r="T492" s="390"/>
      <c r="U492" s="391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hidden="1" x14ac:dyDescent="0.2">
      <c r="A493" s="384"/>
      <c r="B493" s="384"/>
      <c r="C493" s="384"/>
      <c r="D493" s="384"/>
      <c r="E493" s="384"/>
      <c r="F493" s="384"/>
      <c r="G493" s="384"/>
      <c r="H493" s="384"/>
      <c r="I493" s="384"/>
      <c r="J493" s="384"/>
      <c r="K493" s="384"/>
      <c r="L493" s="384"/>
      <c r="M493" s="384"/>
      <c r="N493" s="396"/>
      <c r="O493" s="389" t="s">
        <v>72</v>
      </c>
      <c r="P493" s="390"/>
      <c r="Q493" s="390"/>
      <c r="R493" s="390"/>
      <c r="S493" s="390"/>
      <c r="T493" s="390"/>
      <c r="U493" s="391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hidden="1" customHeight="1" x14ac:dyDescent="0.2">
      <c r="A494" s="380" t="s">
        <v>644</v>
      </c>
      <c r="B494" s="381"/>
      <c r="C494" s="381"/>
      <c r="D494" s="381"/>
      <c r="E494" s="381"/>
      <c r="F494" s="381"/>
      <c r="G494" s="381"/>
      <c r="H494" s="381"/>
      <c r="I494" s="381"/>
      <c r="J494" s="381"/>
      <c r="K494" s="381"/>
      <c r="L494" s="381"/>
      <c r="M494" s="381"/>
      <c r="N494" s="381"/>
      <c r="O494" s="381"/>
      <c r="P494" s="381"/>
      <c r="Q494" s="381"/>
      <c r="R494" s="381"/>
      <c r="S494" s="381"/>
      <c r="T494" s="381"/>
      <c r="U494" s="381"/>
      <c r="V494" s="381"/>
      <c r="W494" s="381"/>
      <c r="X494" s="381"/>
      <c r="Y494" s="381"/>
      <c r="Z494" s="48"/>
      <c r="AA494" s="48"/>
    </row>
    <row r="495" spans="1:54" ht="16.5" hidden="1" customHeight="1" x14ac:dyDescent="0.25">
      <c r="A495" s="438" t="s">
        <v>645</v>
      </c>
      <c r="B495" s="384"/>
      <c r="C495" s="384"/>
      <c r="D495" s="384"/>
      <c r="E495" s="384"/>
      <c r="F495" s="384"/>
      <c r="G495" s="384"/>
      <c r="H495" s="384"/>
      <c r="I495" s="384"/>
      <c r="J495" s="384"/>
      <c r="K495" s="384"/>
      <c r="L495" s="384"/>
      <c r="M495" s="384"/>
      <c r="N495" s="384"/>
      <c r="O495" s="384"/>
      <c r="P495" s="384"/>
      <c r="Q495" s="384"/>
      <c r="R495" s="384"/>
      <c r="S495" s="384"/>
      <c r="T495" s="384"/>
      <c r="U495" s="384"/>
      <c r="V495" s="384"/>
      <c r="W495" s="384"/>
      <c r="X495" s="384"/>
      <c r="Y495" s="384"/>
      <c r="Z495" s="364"/>
      <c r="AA495" s="364"/>
    </row>
    <row r="496" spans="1:54" ht="14.25" hidden="1" customHeight="1" x14ac:dyDescent="0.25">
      <c r="A496" s="383" t="s">
        <v>110</v>
      </c>
      <c r="B496" s="384"/>
      <c r="C496" s="384"/>
      <c r="D496" s="384"/>
      <c r="E496" s="384"/>
      <c r="F496" s="384"/>
      <c r="G496" s="384"/>
      <c r="H496" s="384"/>
      <c r="I496" s="384"/>
      <c r="J496" s="384"/>
      <c r="K496" s="384"/>
      <c r="L496" s="384"/>
      <c r="M496" s="384"/>
      <c r="N496" s="384"/>
      <c r="O496" s="384"/>
      <c r="P496" s="384"/>
      <c r="Q496" s="384"/>
      <c r="R496" s="384"/>
      <c r="S496" s="384"/>
      <c r="T496" s="384"/>
      <c r="U496" s="384"/>
      <c r="V496" s="384"/>
      <c r="W496" s="384"/>
      <c r="X496" s="384"/>
      <c r="Y496" s="384"/>
      <c r="Z496" s="363"/>
      <c r="AA496" s="363"/>
    </row>
    <row r="497" spans="1:54" ht="27" hidden="1" customHeight="1" x14ac:dyDescent="0.25">
      <c r="A497" s="54" t="s">
        <v>646</v>
      </c>
      <c r="B497" s="54" t="s">
        <v>647</v>
      </c>
      <c r="C497" s="31">
        <v>4301011763</v>
      </c>
      <c r="D497" s="374">
        <v>4640242181011</v>
      </c>
      <c r="E497" s="375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79" t="s">
        <v>648</v>
      </c>
      <c r="P497" s="377"/>
      <c r="Q497" s="377"/>
      <c r="R497" s="377"/>
      <c r="S497" s="375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649</v>
      </c>
      <c r="B498" s="54" t="s">
        <v>650</v>
      </c>
      <c r="C498" s="31">
        <v>4301011951</v>
      </c>
      <c r="D498" s="374">
        <v>4640242180045</v>
      </c>
      <c r="E498" s="375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60" t="s">
        <v>651</v>
      </c>
      <c r="P498" s="377"/>
      <c r="Q498" s="377"/>
      <c r="R498" s="377"/>
      <c r="S498" s="375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652</v>
      </c>
      <c r="B499" s="54" t="s">
        <v>653</v>
      </c>
      <c r="C499" s="31">
        <v>4301011585</v>
      </c>
      <c r="D499" s="374">
        <v>4640242180441</v>
      </c>
      <c r="E499" s="375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8" t="s">
        <v>654</v>
      </c>
      <c r="P499" s="377"/>
      <c r="Q499" s="377"/>
      <c r="R499" s="377"/>
      <c r="S499" s="375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hidden="1" customHeight="1" x14ac:dyDescent="0.25">
      <c r="A500" s="54" t="s">
        <v>655</v>
      </c>
      <c r="B500" s="54" t="s">
        <v>656</v>
      </c>
      <c r="C500" s="31">
        <v>4301011950</v>
      </c>
      <c r="D500" s="374">
        <v>4640242180601</v>
      </c>
      <c r="E500" s="375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697" t="s">
        <v>657</v>
      </c>
      <c r="P500" s="377"/>
      <c r="Q500" s="377"/>
      <c r="R500" s="377"/>
      <c r="S500" s="375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hidden="1" customHeight="1" x14ac:dyDescent="0.25">
      <c r="A501" s="54" t="s">
        <v>658</v>
      </c>
      <c r="B501" s="54" t="s">
        <v>659</v>
      </c>
      <c r="C501" s="31">
        <v>4301011584</v>
      </c>
      <c r="D501" s="374">
        <v>4640242180564</v>
      </c>
      <c r="E501" s="375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4" t="s">
        <v>660</v>
      </c>
      <c r="P501" s="377"/>
      <c r="Q501" s="377"/>
      <c r="R501" s="377"/>
      <c r="S501" s="375"/>
      <c r="T501" s="34"/>
      <c r="U501" s="34"/>
      <c r="V501" s="35" t="s">
        <v>67</v>
      </c>
      <c r="W501" s="370">
        <v>0</v>
      </c>
      <c r="X501" s="371">
        <f t="shared" si="24"/>
        <v>0</v>
      </c>
      <c r="Y501" s="36" t="str">
        <f t="shared" si="25"/>
        <v/>
      </c>
      <c r="Z501" s="56"/>
      <c r="AA501" s="57"/>
      <c r="AE501" s="58"/>
      <c r="BB501" s="339" t="s">
        <v>1</v>
      </c>
    </row>
    <row r="502" spans="1:54" ht="27" hidden="1" customHeight="1" x14ac:dyDescent="0.25">
      <c r="A502" s="54" t="s">
        <v>661</v>
      </c>
      <c r="B502" s="54" t="s">
        <v>662</v>
      </c>
      <c r="C502" s="31">
        <v>4301011762</v>
      </c>
      <c r="D502" s="374">
        <v>4640242180922</v>
      </c>
      <c r="E502" s="375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70" t="s">
        <v>663</v>
      </c>
      <c r="P502" s="377"/>
      <c r="Q502" s="377"/>
      <c r="R502" s="377"/>
      <c r="S502" s="375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hidden="1" customHeight="1" x14ac:dyDescent="0.25">
      <c r="A503" s="54" t="s">
        <v>664</v>
      </c>
      <c r="B503" s="54" t="s">
        <v>665</v>
      </c>
      <c r="C503" s="31">
        <v>4301011551</v>
      </c>
      <c r="D503" s="374">
        <v>4640242180038</v>
      </c>
      <c r="E503" s="375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8" t="s">
        <v>666</v>
      </c>
      <c r="P503" s="377"/>
      <c r="Q503" s="377"/>
      <c r="R503" s="377"/>
      <c r="S503" s="375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hidden="1" x14ac:dyDescent="0.2">
      <c r="A504" s="395"/>
      <c r="B504" s="384"/>
      <c r="C504" s="384"/>
      <c r="D504" s="384"/>
      <c r="E504" s="384"/>
      <c r="F504" s="384"/>
      <c r="G504" s="384"/>
      <c r="H504" s="384"/>
      <c r="I504" s="384"/>
      <c r="J504" s="384"/>
      <c r="K504" s="384"/>
      <c r="L504" s="384"/>
      <c r="M504" s="384"/>
      <c r="N504" s="396"/>
      <c r="O504" s="389" t="s">
        <v>72</v>
      </c>
      <c r="P504" s="390"/>
      <c r="Q504" s="390"/>
      <c r="R504" s="390"/>
      <c r="S504" s="390"/>
      <c r="T504" s="390"/>
      <c r="U504" s="391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54" hidden="1" x14ac:dyDescent="0.2">
      <c r="A505" s="384"/>
      <c r="B505" s="384"/>
      <c r="C505" s="384"/>
      <c r="D505" s="384"/>
      <c r="E505" s="384"/>
      <c r="F505" s="384"/>
      <c r="G505" s="384"/>
      <c r="H505" s="384"/>
      <c r="I505" s="384"/>
      <c r="J505" s="384"/>
      <c r="K505" s="384"/>
      <c r="L505" s="384"/>
      <c r="M505" s="384"/>
      <c r="N505" s="396"/>
      <c r="O505" s="389" t="s">
        <v>72</v>
      </c>
      <c r="P505" s="390"/>
      <c r="Q505" s="390"/>
      <c r="R505" s="390"/>
      <c r="S505" s="390"/>
      <c r="T505" s="390"/>
      <c r="U505" s="391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54" ht="14.25" hidden="1" customHeight="1" x14ac:dyDescent="0.25">
      <c r="A506" s="383" t="s">
        <v>102</v>
      </c>
      <c r="B506" s="384"/>
      <c r="C506" s="384"/>
      <c r="D506" s="384"/>
      <c r="E506" s="384"/>
      <c r="F506" s="384"/>
      <c r="G506" s="384"/>
      <c r="H506" s="384"/>
      <c r="I506" s="384"/>
      <c r="J506" s="384"/>
      <c r="K506" s="384"/>
      <c r="L506" s="384"/>
      <c r="M506" s="384"/>
      <c r="N506" s="384"/>
      <c r="O506" s="384"/>
      <c r="P506" s="384"/>
      <c r="Q506" s="384"/>
      <c r="R506" s="384"/>
      <c r="S506" s="384"/>
      <c r="T506" s="384"/>
      <c r="U506" s="384"/>
      <c r="V506" s="384"/>
      <c r="W506" s="384"/>
      <c r="X506" s="384"/>
      <c r="Y506" s="384"/>
      <c r="Z506" s="363"/>
      <c r="AA506" s="363"/>
    </row>
    <row r="507" spans="1:54" ht="27" hidden="1" customHeight="1" x14ac:dyDescent="0.25">
      <c r="A507" s="54" t="s">
        <v>667</v>
      </c>
      <c r="B507" s="54" t="s">
        <v>668</v>
      </c>
      <c r="C507" s="31">
        <v>4301020260</v>
      </c>
      <c r="D507" s="374">
        <v>4640242180526</v>
      </c>
      <c r="E507" s="375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13" t="s">
        <v>669</v>
      </c>
      <c r="P507" s="377"/>
      <c r="Q507" s="377"/>
      <c r="R507" s="377"/>
      <c r="S507" s="375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hidden="1" customHeight="1" x14ac:dyDescent="0.25">
      <c r="A508" s="54" t="s">
        <v>670</v>
      </c>
      <c r="B508" s="54" t="s">
        <v>671</v>
      </c>
      <c r="C508" s="31">
        <v>4301020269</v>
      </c>
      <c r="D508" s="374">
        <v>4640242180519</v>
      </c>
      <c r="E508" s="375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15" t="s">
        <v>672</v>
      </c>
      <c r="P508" s="377"/>
      <c r="Q508" s="377"/>
      <c r="R508" s="377"/>
      <c r="S508" s="375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hidden="1" customHeight="1" x14ac:dyDescent="0.25">
      <c r="A509" s="54" t="s">
        <v>673</v>
      </c>
      <c r="B509" s="54" t="s">
        <v>674</v>
      </c>
      <c r="C509" s="31">
        <v>4301020309</v>
      </c>
      <c r="D509" s="374">
        <v>4640242180090</v>
      </c>
      <c r="E509" s="375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2" t="s">
        <v>675</v>
      </c>
      <c r="P509" s="377"/>
      <c r="Q509" s="377"/>
      <c r="R509" s="377"/>
      <c r="S509" s="375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hidden="1" customHeight="1" x14ac:dyDescent="0.25">
      <c r="A510" s="54" t="s">
        <v>676</v>
      </c>
      <c r="B510" s="54" t="s">
        <v>677</v>
      </c>
      <c r="C510" s="31">
        <v>4301020314</v>
      </c>
      <c r="D510" s="374">
        <v>4640242180090</v>
      </c>
      <c r="E510" s="375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81" t="s">
        <v>678</v>
      </c>
      <c r="P510" s="377"/>
      <c r="Q510" s="377"/>
      <c r="R510" s="377"/>
      <c r="S510" s="375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hidden="1" x14ac:dyDescent="0.2">
      <c r="A511" s="395"/>
      <c r="B511" s="384"/>
      <c r="C511" s="384"/>
      <c r="D511" s="384"/>
      <c r="E511" s="384"/>
      <c r="F511" s="384"/>
      <c r="G511" s="384"/>
      <c r="H511" s="384"/>
      <c r="I511" s="384"/>
      <c r="J511" s="384"/>
      <c r="K511" s="384"/>
      <c r="L511" s="384"/>
      <c r="M511" s="384"/>
      <c r="N511" s="396"/>
      <c r="O511" s="389" t="s">
        <v>72</v>
      </c>
      <c r="P511" s="390"/>
      <c r="Q511" s="390"/>
      <c r="R511" s="390"/>
      <c r="S511" s="390"/>
      <c r="T511" s="390"/>
      <c r="U511" s="391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hidden="1" x14ac:dyDescent="0.2">
      <c r="A512" s="384"/>
      <c r="B512" s="384"/>
      <c r="C512" s="384"/>
      <c r="D512" s="384"/>
      <c r="E512" s="384"/>
      <c r="F512" s="384"/>
      <c r="G512" s="384"/>
      <c r="H512" s="384"/>
      <c r="I512" s="384"/>
      <c r="J512" s="384"/>
      <c r="K512" s="384"/>
      <c r="L512" s="384"/>
      <c r="M512" s="384"/>
      <c r="N512" s="396"/>
      <c r="O512" s="389" t="s">
        <v>72</v>
      </c>
      <c r="P512" s="390"/>
      <c r="Q512" s="390"/>
      <c r="R512" s="390"/>
      <c r="S512" s="390"/>
      <c r="T512" s="390"/>
      <c r="U512" s="391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hidden="1" customHeight="1" x14ac:dyDescent="0.25">
      <c r="A513" s="383" t="s">
        <v>61</v>
      </c>
      <c r="B513" s="384"/>
      <c r="C513" s="384"/>
      <c r="D513" s="384"/>
      <c r="E513" s="384"/>
      <c r="F513" s="384"/>
      <c r="G513" s="384"/>
      <c r="H513" s="384"/>
      <c r="I513" s="384"/>
      <c r="J513" s="384"/>
      <c r="K513" s="384"/>
      <c r="L513" s="384"/>
      <c r="M513" s="384"/>
      <c r="N513" s="384"/>
      <c r="O513" s="384"/>
      <c r="P513" s="384"/>
      <c r="Q513" s="384"/>
      <c r="R513" s="384"/>
      <c r="S513" s="384"/>
      <c r="T513" s="384"/>
      <c r="U513" s="384"/>
      <c r="V513" s="384"/>
      <c r="W513" s="384"/>
      <c r="X513" s="384"/>
      <c r="Y513" s="384"/>
      <c r="Z513" s="363"/>
      <c r="AA513" s="363"/>
    </row>
    <row r="514" spans="1:54" ht="27" hidden="1" customHeight="1" x14ac:dyDescent="0.25">
      <c r="A514" s="54" t="s">
        <v>679</v>
      </c>
      <c r="B514" s="54" t="s">
        <v>680</v>
      </c>
      <c r="C514" s="31">
        <v>4301031280</v>
      </c>
      <c r="D514" s="374">
        <v>4640242180816</v>
      </c>
      <c r="E514" s="375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8" t="s">
        <v>681</v>
      </c>
      <c r="P514" s="377"/>
      <c r="Q514" s="377"/>
      <c r="R514" s="377"/>
      <c r="S514" s="375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682</v>
      </c>
      <c r="B515" s="54" t="s">
        <v>683</v>
      </c>
      <c r="C515" s="31">
        <v>4301031194</v>
      </c>
      <c r="D515" s="374">
        <v>4680115880856</v>
      </c>
      <c r="E515" s="375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71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7"/>
      <c r="Q515" s="377"/>
      <c r="R515" s="377"/>
      <c r="S515" s="375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hidden="1" customHeight="1" x14ac:dyDescent="0.25">
      <c r="A516" s="54" t="s">
        <v>684</v>
      </c>
      <c r="B516" s="54" t="s">
        <v>685</v>
      </c>
      <c r="C516" s="31">
        <v>4301031244</v>
      </c>
      <c r="D516" s="374">
        <v>4640242180595</v>
      </c>
      <c r="E516" s="375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714" t="s">
        <v>686</v>
      </c>
      <c r="P516" s="377"/>
      <c r="Q516" s="377"/>
      <c r="R516" s="377"/>
      <c r="S516" s="375"/>
      <c r="T516" s="34"/>
      <c r="U516" s="34"/>
      <c r="V516" s="35" t="s">
        <v>67</v>
      </c>
      <c r="W516" s="370">
        <v>0</v>
      </c>
      <c r="X516" s="371">
        <f t="shared" si="26"/>
        <v>0</v>
      </c>
      <c r="Y516" s="36" t="str">
        <f>IFERROR(IF(X516=0,"",ROUNDUP(X516/H516,0)*0.00753),"")</f>
        <v/>
      </c>
      <c r="Z516" s="56"/>
      <c r="AA516" s="57"/>
      <c r="AE516" s="58"/>
      <c r="BB516" s="348" t="s">
        <v>1</v>
      </c>
    </row>
    <row r="517" spans="1:54" ht="27" hidden="1" customHeight="1" x14ac:dyDescent="0.25">
      <c r="A517" s="54" t="s">
        <v>687</v>
      </c>
      <c r="B517" s="54" t="s">
        <v>688</v>
      </c>
      <c r="C517" s="31">
        <v>4301031321</v>
      </c>
      <c r="D517" s="374">
        <v>4640242180076</v>
      </c>
      <c r="E517" s="375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32" t="s">
        <v>689</v>
      </c>
      <c r="P517" s="377"/>
      <c r="Q517" s="377"/>
      <c r="R517" s="377"/>
      <c r="S517" s="375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hidden="1" customHeight="1" x14ac:dyDescent="0.25">
      <c r="A518" s="54" t="s">
        <v>690</v>
      </c>
      <c r="B518" s="54" t="s">
        <v>691</v>
      </c>
      <c r="C518" s="31">
        <v>4301031203</v>
      </c>
      <c r="D518" s="374">
        <v>4640242180908</v>
      </c>
      <c r="E518" s="375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5" t="s">
        <v>692</v>
      </c>
      <c r="P518" s="377"/>
      <c r="Q518" s="377"/>
      <c r="R518" s="377"/>
      <c r="S518" s="375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hidden="1" customHeight="1" x14ac:dyDescent="0.25">
      <c r="A519" s="54" t="s">
        <v>693</v>
      </c>
      <c r="B519" s="54" t="s">
        <v>694</v>
      </c>
      <c r="C519" s="31">
        <v>4301031200</v>
      </c>
      <c r="D519" s="374">
        <v>4640242180489</v>
      </c>
      <c r="E519" s="375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33" t="s">
        <v>695</v>
      </c>
      <c r="P519" s="377"/>
      <c r="Q519" s="377"/>
      <c r="R519" s="377"/>
      <c r="S519" s="375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hidden="1" x14ac:dyDescent="0.2">
      <c r="A520" s="395"/>
      <c r="B520" s="384"/>
      <c r="C520" s="384"/>
      <c r="D520" s="384"/>
      <c r="E520" s="384"/>
      <c r="F520" s="384"/>
      <c r="G520" s="384"/>
      <c r="H520" s="384"/>
      <c r="I520" s="384"/>
      <c r="J520" s="384"/>
      <c r="K520" s="384"/>
      <c r="L520" s="384"/>
      <c r="M520" s="384"/>
      <c r="N520" s="396"/>
      <c r="O520" s="389" t="s">
        <v>72</v>
      </c>
      <c r="P520" s="390"/>
      <c r="Q520" s="390"/>
      <c r="R520" s="390"/>
      <c r="S520" s="390"/>
      <c r="T520" s="390"/>
      <c r="U520" s="391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54" hidden="1" x14ac:dyDescent="0.2">
      <c r="A521" s="384"/>
      <c r="B521" s="384"/>
      <c r="C521" s="384"/>
      <c r="D521" s="384"/>
      <c r="E521" s="384"/>
      <c r="F521" s="384"/>
      <c r="G521" s="384"/>
      <c r="H521" s="384"/>
      <c r="I521" s="384"/>
      <c r="J521" s="384"/>
      <c r="K521" s="384"/>
      <c r="L521" s="384"/>
      <c r="M521" s="384"/>
      <c r="N521" s="396"/>
      <c r="O521" s="389" t="s">
        <v>72</v>
      </c>
      <c r="P521" s="390"/>
      <c r="Q521" s="390"/>
      <c r="R521" s="390"/>
      <c r="S521" s="390"/>
      <c r="T521" s="390"/>
      <c r="U521" s="391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54" ht="14.25" hidden="1" customHeight="1" x14ac:dyDescent="0.25">
      <c r="A522" s="383" t="s">
        <v>74</v>
      </c>
      <c r="B522" s="384"/>
      <c r="C522" s="384"/>
      <c r="D522" s="384"/>
      <c r="E522" s="384"/>
      <c r="F522" s="384"/>
      <c r="G522" s="384"/>
      <c r="H522" s="384"/>
      <c r="I522" s="384"/>
      <c r="J522" s="384"/>
      <c r="K522" s="384"/>
      <c r="L522" s="384"/>
      <c r="M522" s="384"/>
      <c r="N522" s="384"/>
      <c r="O522" s="384"/>
      <c r="P522" s="384"/>
      <c r="Q522" s="384"/>
      <c r="R522" s="384"/>
      <c r="S522" s="384"/>
      <c r="T522" s="384"/>
      <c r="U522" s="384"/>
      <c r="V522" s="384"/>
      <c r="W522" s="384"/>
      <c r="X522" s="384"/>
      <c r="Y522" s="384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4">
        <v>4680115880870</v>
      </c>
      <c r="E523" s="375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495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7"/>
      <c r="Q523" s="377"/>
      <c r="R523" s="377"/>
      <c r="S523" s="375"/>
      <c r="T523" s="34"/>
      <c r="U523" s="34"/>
      <c r="V523" s="35" t="s">
        <v>67</v>
      </c>
      <c r="W523" s="370">
        <v>700</v>
      </c>
      <c r="X523" s="371">
        <f>IFERROR(IF(W523="",0,CEILING((W523/$H523),1)*$H523),"")</f>
        <v>702</v>
      </c>
      <c r="Y523" s="36">
        <f>IFERROR(IF(X523=0,"",ROUNDUP(X523/H523,0)*0.02175),"")</f>
        <v>1.9574999999999998</v>
      </c>
      <c r="Z523" s="56"/>
      <c r="AA523" s="57"/>
      <c r="AE523" s="58"/>
      <c r="BB523" s="352" t="s">
        <v>1</v>
      </c>
    </row>
    <row r="524" spans="1:54" ht="27" hidden="1" customHeight="1" x14ac:dyDescent="0.25">
      <c r="A524" s="54" t="s">
        <v>698</v>
      </c>
      <c r="B524" s="54" t="s">
        <v>699</v>
      </c>
      <c r="C524" s="31">
        <v>4301051780</v>
      </c>
      <c r="D524" s="374">
        <v>4640242180106</v>
      </c>
      <c r="E524" s="375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715" t="s">
        <v>700</v>
      </c>
      <c r="P524" s="377"/>
      <c r="Q524" s="377"/>
      <c r="R524" s="377"/>
      <c r="S524" s="375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hidden="1" customHeight="1" x14ac:dyDescent="0.25">
      <c r="A525" s="54" t="s">
        <v>701</v>
      </c>
      <c r="B525" s="54" t="s">
        <v>702</v>
      </c>
      <c r="C525" s="31">
        <v>4301051510</v>
      </c>
      <c r="D525" s="374">
        <v>4640242180540</v>
      </c>
      <c r="E525" s="375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7" t="s">
        <v>703</v>
      </c>
      <c r="P525" s="377"/>
      <c r="Q525" s="377"/>
      <c r="R525" s="377"/>
      <c r="S525" s="375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hidden="1" customHeight="1" x14ac:dyDescent="0.25">
      <c r="A526" s="54" t="s">
        <v>704</v>
      </c>
      <c r="B526" s="54" t="s">
        <v>705</v>
      </c>
      <c r="C526" s="31">
        <v>4301051390</v>
      </c>
      <c r="D526" s="374">
        <v>4640242181233</v>
      </c>
      <c r="E526" s="375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27" t="s">
        <v>706</v>
      </c>
      <c r="P526" s="377"/>
      <c r="Q526" s="377"/>
      <c r="R526" s="377"/>
      <c r="S526" s="375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hidden="1" customHeight="1" x14ac:dyDescent="0.25">
      <c r="A527" s="54" t="s">
        <v>707</v>
      </c>
      <c r="B527" s="54" t="s">
        <v>708</v>
      </c>
      <c r="C527" s="31">
        <v>4301051448</v>
      </c>
      <c r="D527" s="374">
        <v>4640242181226</v>
      </c>
      <c r="E527" s="375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8" t="s">
        <v>709</v>
      </c>
      <c r="P527" s="377"/>
      <c r="Q527" s="377"/>
      <c r="R527" s="377"/>
      <c r="S527" s="375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5"/>
      <c r="B528" s="384"/>
      <c r="C528" s="384"/>
      <c r="D528" s="384"/>
      <c r="E528" s="384"/>
      <c r="F528" s="384"/>
      <c r="G528" s="384"/>
      <c r="H528" s="384"/>
      <c r="I528" s="384"/>
      <c r="J528" s="384"/>
      <c r="K528" s="384"/>
      <c r="L528" s="384"/>
      <c r="M528" s="384"/>
      <c r="N528" s="396"/>
      <c r="O528" s="389" t="s">
        <v>72</v>
      </c>
      <c r="P528" s="390"/>
      <c r="Q528" s="390"/>
      <c r="R528" s="390"/>
      <c r="S528" s="390"/>
      <c r="T528" s="390"/>
      <c r="U528" s="391"/>
      <c r="V528" s="37" t="s">
        <v>73</v>
      </c>
      <c r="W528" s="372">
        <f>IFERROR(W523/H523,"0")+IFERROR(W524/H524,"0")+IFERROR(W525/H525,"0")+IFERROR(W526/H526,"0")+IFERROR(W527/H527,"0")</f>
        <v>89.743589743589752</v>
      </c>
      <c r="X528" s="372">
        <f>IFERROR(X523/H523,"0")+IFERROR(X524/H524,"0")+IFERROR(X525/H525,"0")+IFERROR(X526/H526,"0")+IFERROR(X527/H527,"0")</f>
        <v>90</v>
      </c>
      <c r="Y528" s="372">
        <f>IFERROR(IF(Y523="",0,Y523),"0")+IFERROR(IF(Y524="",0,Y524),"0")+IFERROR(IF(Y525="",0,Y525),"0")+IFERROR(IF(Y526="",0,Y526),"0")+IFERROR(IF(Y527="",0,Y527),"0")</f>
        <v>1.9574999999999998</v>
      </c>
      <c r="Z528" s="373"/>
      <c r="AA528" s="373"/>
    </row>
    <row r="529" spans="1:54" x14ac:dyDescent="0.2">
      <c r="A529" s="384"/>
      <c r="B529" s="384"/>
      <c r="C529" s="384"/>
      <c r="D529" s="384"/>
      <c r="E529" s="384"/>
      <c r="F529" s="384"/>
      <c r="G529" s="384"/>
      <c r="H529" s="384"/>
      <c r="I529" s="384"/>
      <c r="J529" s="384"/>
      <c r="K529" s="384"/>
      <c r="L529" s="384"/>
      <c r="M529" s="384"/>
      <c r="N529" s="396"/>
      <c r="O529" s="389" t="s">
        <v>72</v>
      </c>
      <c r="P529" s="390"/>
      <c r="Q529" s="390"/>
      <c r="R529" s="390"/>
      <c r="S529" s="390"/>
      <c r="T529" s="390"/>
      <c r="U529" s="391"/>
      <c r="V529" s="37" t="s">
        <v>67</v>
      </c>
      <c r="W529" s="372">
        <f>IFERROR(SUM(W523:W527),"0")</f>
        <v>700</v>
      </c>
      <c r="X529" s="372">
        <f>IFERROR(SUM(X523:X527),"0")</f>
        <v>702</v>
      </c>
      <c r="Y529" s="37"/>
      <c r="Z529" s="373"/>
      <c r="AA529" s="373"/>
    </row>
    <row r="530" spans="1:54" ht="14.25" hidden="1" customHeight="1" x14ac:dyDescent="0.25">
      <c r="A530" s="383" t="s">
        <v>210</v>
      </c>
      <c r="B530" s="384"/>
      <c r="C530" s="384"/>
      <c r="D530" s="384"/>
      <c r="E530" s="384"/>
      <c r="F530" s="384"/>
      <c r="G530" s="384"/>
      <c r="H530" s="384"/>
      <c r="I530" s="384"/>
      <c r="J530" s="384"/>
      <c r="K530" s="384"/>
      <c r="L530" s="384"/>
      <c r="M530" s="384"/>
      <c r="N530" s="384"/>
      <c r="O530" s="384"/>
      <c r="P530" s="384"/>
      <c r="Q530" s="384"/>
      <c r="R530" s="384"/>
      <c r="S530" s="384"/>
      <c r="T530" s="384"/>
      <c r="U530" s="384"/>
      <c r="V530" s="384"/>
      <c r="W530" s="384"/>
      <c r="X530" s="384"/>
      <c r="Y530" s="384"/>
      <c r="Z530" s="363"/>
      <c r="AA530" s="363"/>
    </row>
    <row r="531" spans="1:54" ht="27" hidden="1" customHeight="1" x14ac:dyDescent="0.25">
      <c r="A531" s="54" t="s">
        <v>710</v>
      </c>
      <c r="B531" s="54" t="s">
        <v>711</v>
      </c>
      <c r="C531" s="31">
        <v>4301060408</v>
      </c>
      <c r="D531" s="374">
        <v>4640242180120</v>
      </c>
      <c r="E531" s="375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6" t="s">
        <v>712</v>
      </c>
      <c r="P531" s="377"/>
      <c r="Q531" s="377"/>
      <c r="R531" s="377"/>
      <c r="S531" s="375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hidden="1" customHeight="1" x14ac:dyDescent="0.25">
      <c r="A532" s="54" t="s">
        <v>710</v>
      </c>
      <c r="B532" s="54" t="s">
        <v>713</v>
      </c>
      <c r="C532" s="31">
        <v>4301060354</v>
      </c>
      <c r="D532" s="374">
        <v>4640242180120</v>
      </c>
      <c r="E532" s="375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6" t="s">
        <v>714</v>
      </c>
      <c r="P532" s="377"/>
      <c r="Q532" s="377"/>
      <c r="R532" s="377"/>
      <c r="S532" s="375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hidden="1" customHeight="1" x14ac:dyDescent="0.25">
      <c r="A533" s="54" t="s">
        <v>715</v>
      </c>
      <c r="B533" s="54" t="s">
        <v>716</v>
      </c>
      <c r="C533" s="31">
        <v>4301060407</v>
      </c>
      <c r="D533" s="374">
        <v>4640242180137</v>
      </c>
      <c r="E533" s="375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2" t="s">
        <v>717</v>
      </c>
      <c r="P533" s="377"/>
      <c r="Q533" s="377"/>
      <c r="R533" s="377"/>
      <c r="S533" s="375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hidden="1" customHeight="1" x14ac:dyDescent="0.25">
      <c r="A534" s="54" t="s">
        <v>715</v>
      </c>
      <c r="B534" s="54" t="s">
        <v>718</v>
      </c>
      <c r="C534" s="31">
        <v>4301060355</v>
      </c>
      <c r="D534" s="374">
        <v>4640242180137</v>
      </c>
      <c r="E534" s="375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8" t="s">
        <v>719</v>
      </c>
      <c r="P534" s="377"/>
      <c r="Q534" s="377"/>
      <c r="R534" s="377"/>
      <c r="S534" s="375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hidden="1" x14ac:dyDescent="0.2">
      <c r="A535" s="395"/>
      <c r="B535" s="384"/>
      <c r="C535" s="384"/>
      <c r="D535" s="384"/>
      <c r="E535" s="384"/>
      <c r="F535" s="384"/>
      <c r="G535" s="384"/>
      <c r="H535" s="384"/>
      <c r="I535" s="384"/>
      <c r="J535" s="384"/>
      <c r="K535" s="384"/>
      <c r="L535" s="384"/>
      <c r="M535" s="384"/>
      <c r="N535" s="396"/>
      <c r="O535" s="389" t="s">
        <v>72</v>
      </c>
      <c r="P535" s="390"/>
      <c r="Q535" s="390"/>
      <c r="R535" s="390"/>
      <c r="S535" s="390"/>
      <c r="T535" s="390"/>
      <c r="U535" s="391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hidden="1" x14ac:dyDescent="0.2">
      <c r="A536" s="384"/>
      <c r="B536" s="384"/>
      <c r="C536" s="384"/>
      <c r="D536" s="384"/>
      <c r="E536" s="384"/>
      <c r="F536" s="384"/>
      <c r="G536" s="384"/>
      <c r="H536" s="384"/>
      <c r="I536" s="384"/>
      <c r="J536" s="384"/>
      <c r="K536" s="384"/>
      <c r="L536" s="384"/>
      <c r="M536" s="384"/>
      <c r="N536" s="396"/>
      <c r="O536" s="389" t="s">
        <v>72</v>
      </c>
      <c r="P536" s="390"/>
      <c r="Q536" s="390"/>
      <c r="R536" s="390"/>
      <c r="S536" s="390"/>
      <c r="T536" s="390"/>
      <c r="U536" s="391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60"/>
      <c r="B537" s="384"/>
      <c r="C537" s="384"/>
      <c r="D537" s="384"/>
      <c r="E537" s="384"/>
      <c r="F537" s="384"/>
      <c r="G537" s="384"/>
      <c r="H537" s="384"/>
      <c r="I537" s="384"/>
      <c r="J537" s="384"/>
      <c r="K537" s="384"/>
      <c r="L537" s="384"/>
      <c r="M537" s="384"/>
      <c r="N537" s="433"/>
      <c r="O537" s="406" t="s">
        <v>720</v>
      </c>
      <c r="P537" s="407"/>
      <c r="Q537" s="407"/>
      <c r="R537" s="407"/>
      <c r="S537" s="407"/>
      <c r="T537" s="407"/>
      <c r="U537" s="408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10542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10640.799999999997</v>
      </c>
      <c r="Y537" s="37"/>
      <c r="Z537" s="373"/>
      <c r="AA537" s="373"/>
    </row>
    <row r="538" spans="1:54" x14ac:dyDescent="0.2">
      <c r="A538" s="384"/>
      <c r="B538" s="384"/>
      <c r="C538" s="384"/>
      <c r="D538" s="384"/>
      <c r="E538" s="384"/>
      <c r="F538" s="384"/>
      <c r="G538" s="384"/>
      <c r="H538" s="384"/>
      <c r="I538" s="384"/>
      <c r="J538" s="384"/>
      <c r="K538" s="384"/>
      <c r="L538" s="384"/>
      <c r="M538" s="384"/>
      <c r="N538" s="433"/>
      <c r="O538" s="406" t="s">
        <v>721</v>
      </c>
      <c r="P538" s="407"/>
      <c r="Q538" s="407"/>
      <c r="R538" s="407"/>
      <c r="S538" s="407"/>
      <c r="T538" s="407"/>
      <c r="U538" s="408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11163.013913710811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11267.013999999997</v>
      </c>
      <c r="Y538" s="37"/>
      <c r="Z538" s="373"/>
      <c r="AA538" s="373"/>
    </row>
    <row r="539" spans="1:54" x14ac:dyDescent="0.2">
      <c r="A539" s="384"/>
      <c r="B539" s="384"/>
      <c r="C539" s="384"/>
      <c r="D539" s="384"/>
      <c r="E539" s="384"/>
      <c r="F539" s="384"/>
      <c r="G539" s="384"/>
      <c r="H539" s="384"/>
      <c r="I539" s="384"/>
      <c r="J539" s="384"/>
      <c r="K539" s="384"/>
      <c r="L539" s="384"/>
      <c r="M539" s="384"/>
      <c r="N539" s="433"/>
      <c r="O539" s="406" t="s">
        <v>722</v>
      </c>
      <c r="P539" s="407"/>
      <c r="Q539" s="407"/>
      <c r="R539" s="407"/>
      <c r="S539" s="407"/>
      <c r="T539" s="407"/>
      <c r="U539" s="408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20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20</v>
      </c>
      <c r="Y539" s="37"/>
      <c r="Z539" s="373"/>
      <c r="AA539" s="373"/>
    </row>
    <row r="540" spans="1:54" x14ac:dyDescent="0.2">
      <c r="A540" s="384"/>
      <c r="B540" s="384"/>
      <c r="C540" s="384"/>
      <c r="D540" s="384"/>
      <c r="E540" s="384"/>
      <c r="F540" s="384"/>
      <c r="G540" s="384"/>
      <c r="H540" s="384"/>
      <c r="I540" s="384"/>
      <c r="J540" s="384"/>
      <c r="K540" s="384"/>
      <c r="L540" s="384"/>
      <c r="M540" s="384"/>
      <c r="N540" s="433"/>
      <c r="O540" s="406" t="s">
        <v>724</v>
      </c>
      <c r="P540" s="407"/>
      <c r="Q540" s="407"/>
      <c r="R540" s="407"/>
      <c r="S540" s="407"/>
      <c r="T540" s="407"/>
      <c r="U540" s="408"/>
      <c r="V540" s="37" t="s">
        <v>67</v>
      </c>
      <c r="W540" s="372">
        <f>GrossWeightTotal+PalletQtyTotal*25</f>
        <v>11663.013913710811</v>
      </c>
      <c r="X540" s="372">
        <f>GrossWeightTotalR+PalletQtyTotalR*25</f>
        <v>11767.013999999997</v>
      </c>
      <c r="Y540" s="37"/>
      <c r="Z540" s="373"/>
      <c r="AA540" s="373"/>
    </row>
    <row r="541" spans="1:54" x14ac:dyDescent="0.2">
      <c r="A541" s="384"/>
      <c r="B541" s="384"/>
      <c r="C541" s="384"/>
      <c r="D541" s="384"/>
      <c r="E541" s="384"/>
      <c r="F541" s="384"/>
      <c r="G541" s="384"/>
      <c r="H541" s="384"/>
      <c r="I541" s="384"/>
      <c r="J541" s="384"/>
      <c r="K541" s="384"/>
      <c r="L541" s="384"/>
      <c r="M541" s="384"/>
      <c r="N541" s="433"/>
      <c r="O541" s="406" t="s">
        <v>725</v>
      </c>
      <c r="P541" s="407"/>
      <c r="Q541" s="407"/>
      <c r="R541" s="407"/>
      <c r="S541" s="407"/>
      <c r="T541" s="407"/>
      <c r="U541" s="408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2101.2833558523212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2118</v>
      </c>
      <c r="Y541" s="37"/>
      <c r="Z541" s="373"/>
      <c r="AA541" s="373"/>
    </row>
    <row r="542" spans="1:54" ht="14.25" hidden="1" customHeight="1" x14ac:dyDescent="0.2">
      <c r="A542" s="384"/>
      <c r="B542" s="384"/>
      <c r="C542" s="384"/>
      <c r="D542" s="384"/>
      <c r="E542" s="384"/>
      <c r="F542" s="384"/>
      <c r="G542" s="384"/>
      <c r="H542" s="384"/>
      <c r="I542" s="384"/>
      <c r="J542" s="384"/>
      <c r="K542" s="384"/>
      <c r="L542" s="384"/>
      <c r="M542" s="384"/>
      <c r="N542" s="433"/>
      <c r="O542" s="406" t="s">
        <v>726</v>
      </c>
      <c r="P542" s="407"/>
      <c r="Q542" s="407"/>
      <c r="R542" s="407"/>
      <c r="S542" s="407"/>
      <c r="T542" s="407"/>
      <c r="U542" s="408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22.715539999999997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61" t="s">
        <v>100</v>
      </c>
      <c r="D544" s="466"/>
      <c r="E544" s="466"/>
      <c r="F544" s="467"/>
      <c r="G544" s="461" t="s">
        <v>233</v>
      </c>
      <c r="H544" s="466"/>
      <c r="I544" s="466"/>
      <c r="J544" s="466"/>
      <c r="K544" s="466"/>
      <c r="L544" s="466"/>
      <c r="M544" s="466"/>
      <c r="N544" s="466"/>
      <c r="O544" s="466"/>
      <c r="P544" s="467"/>
      <c r="Q544" s="461" t="s">
        <v>456</v>
      </c>
      <c r="R544" s="467"/>
      <c r="S544" s="461" t="s">
        <v>508</v>
      </c>
      <c r="T544" s="466"/>
      <c r="U544" s="467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9" t="s">
        <v>729</v>
      </c>
      <c r="B545" s="461" t="s">
        <v>60</v>
      </c>
      <c r="C545" s="461" t="s">
        <v>101</v>
      </c>
      <c r="D545" s="461" t="s">
        <v>109</v>
      </c>
      <c r="E545" s="461" t="s">
        <v>100</v>
      </c>
      <c r="F545" s="461" t="s">
        <v>223</v>
      </c>
      <c r="G545" s="461" t="s">
        <v>234</v>
      </c>
      <c r="H545" s="461" t="s">
        <v>241</v>
      </c>
      <c r="I545" s="461" t="s">
        <v>260</v>
      </c>
      <c r="J545" s="461" t="s">
        <v>319</v>
      </c>
      <c r="K545" s="362"/>
      <c r="L545" s="461" t="s">
        <v>349</v>
      </c>
      <c r="M545" s="362"/>
      <c r="N545" s="461" t="s">
        <v>349</v>
      </c>
      <c r="O545" s="461" t="s">
        <v>426</v>
      </c>
      <c r="P545" s="461" t="s">
        <v>443</v>
      </c>
      <c r="Q545" s="461" t="s">
        <v>457</v>
      </c>
      <c r="R545" s="461" t="s">
        <v>483</v>
      </c>
      <c r="S545" s="461" t="s">
        <v>509</v>
      </c>
      <c r="T545" s="461" t="s">
        <v>556</v>
      </c>
      <c r="U545" s="461" t="s">
        <v>584</v>
      </c>
      <c r="V545" s="461" t="s">
        <v>597</v>
      </c>
      <c r="W545" s="461" t="s">
        <v>645</v>
      </c>
      <c r="AA545" s="52"/>
      <c r="AD545" s="362"/>
    </row>
    <row r="546" spans="1:30" ht="13.5" customHeight="1" thickBot="1" x14ac:dyDescent="0.25">
      <c r="A546" s="530"/>
      <c r="B546" s="462"/>
      <c r="C546" s="462"/>
      <c r="D546" s="462"/>
      <c r="E546" s="462"/>
      <c r="F546" s="462"/>
      <c r="G546" s="462"/>
      <c r="H546" s="462"/>
      <c r="I546" s="462"/>
      <c r="J546" s="462"/>
      <c r="K546" s="362"/>
      <c r="L546" s="462"/>
      <c r="M546" s="362"/>
      <c r="N546" s="462"/>
      <c r="O546" s="462"/>
      <c r="P546" s="462"/>
      <c r="Q546" s="462"/>
      <c r="R546" s="462"/>
      <c r="S546" s="462"/>
      <c r="T546" s="462"/>
      <c r="U546" s="462"/>
      <c r="V546" s="462"/>
      <c r="W546" s="462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91.800000000000011</v>
      </c>
      <c r="D547" s="46">
        <f>IFERROR(X57*1,"0")+IFERROR(X58*1,"0")+IFERROR(X59*1,"0")+IFERROR(X60*1,"0")</f>
        <v>205.20000000000002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1746</v>
      </c>
      <c r="F547" s="46">
        <f>IFERROR(X134*1,"0")+IFERROR(X135*1,"0")+IFERROR(X136*1,"0")+IFERROR(X137*1,"0")+IFERROR(X138*1,"0")</f>
        <v>462.6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552.29999999999995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1239.5999999999999</v>
      </c>
      <c r="J547" s="46">
        <f>IFERROR(X209*1,"0")+IFERROR(X210*1,"0")+IFERROR(X211*1,"0")+IFERROR(X212*1,"0")+IFERROR(X213*1,"0")+IFERROR(X214*1,"0")+IFERROR(X218*1,"0")+IFERROR(X219*1,"0")</f>
        <v>176.4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119.22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119.22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525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4150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108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166.8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21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374.88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702</v>
      </c>
      <c r="AA547" s="52"/>
      <c r="AD547" s="362"/>
    </row>
  </sheetData>
  <sheetProtection algorithmName="SHA-512" hashValue="SWORq+LpPb2fxB1i1X9Ji6N35G7dy/omI2/TnOOUYi/f5ZwzFrf9QbcX27vq8JhmLGW8Z5Cj6Z2F1kHcfs1+Nw==" saltValue="I8TU5fwywxj/04M5DoV/5w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205,00"/>
        <filter val="1 900,00"/>
        <filter val="10 542,00"/>
        <filter val="100,00"/>
        <filter val="105,00"/>
        <filter val="11 163,01"/>
        <filter val="11 663,01"/>
        <filter val="12,00"/>
        <filter val="12,82"/>
        <filter val="120,00"/>
        <filter val="13,33"/>
        <filter val="140,00"/>
        <filter val="145,24"/>
        <filter val="15,00"/>
        <filter val="150,00"/>
        <filter val="16,50"/>
        <filter val="170,24"/>
        <filter val="175,00"/>
        <filter val="18,52"/>
        <filter val="18,94"/>
        <filter val="2 101,28"/>
        <filter val="20"/>
        <filter val="20,00"/>
        <filter val="200,00"/>
        <filter val="208,33"/>
        <filter val="211,67"/>
        <filter val="225,00"/>
        <filter val="233,52"/>
        <filter val="24,00"/>
        <filter val="25,00"/>
        <filter val="250,00"/>
        <filter val="270,00"/>
        <filter val="3 125,00"/>
        <filter val="30,00"/>
        <filter val="300,00"/>
        <filter val="32,00"/>
        <filter val="320,00"/>
        <filter val="325,57"/>
        <filter val="33,33"/>
        <filter val="360,00"/>
        <filter val="40,00"/>
        <filter val="450,00"/>
        <filter val="460,00"/>
        <filter val="5,00"/>
        <filter val="500,00"/>
        <filter val="51,14"/>
        <filter val="525,00"/>
        <filter val="526,00"/>
        <filter val="542,50"/>
        <filter val="55,56"/>
        <filter val="6,00"/>
        <filter val="60,00"/>
        <filter val="66,00"/>
        <filter val="66,67"/>
        <filter val="70,00"/>
        <filter val="700,00"/>
        <filter val="8,33"/>
        <filter val="80,00"/>
        <filter val="83,33"/>
        <filter val="87,50"/>
        <filter val="89,74"/>
        <filter val="890,00"/>
        <filter val="90,00"/>
      </filters>
    </filterColumn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D164:E164"/>
    <mergeCell ref="O243:S243"/>
    <mergeCell ref="D462:E462"/>
    <mergeCell ref="D241:E241"/>
    <mergeCell ref="A34:N35"/>
    <mergeCell ref="O39:U39"/>
    <mergeCell ref="O114:S114"/>
    <mergeCell ref="O310:U310"/>
    <mergeCell ref="O372:U372"/>
    <mergeCell ref="A13:L13"/>
    <mergeCell ref="A325:Y325"/>
    <mergeCell ref="A15:L15"/>
    <mergeCell ref="V17:V18"/>
    <mergeCell ref="X17:X18"/>
    <mergeCell ref="O524:S524"/>
    <mergeCell ref="I545:I546"/>
    <mergeCell ref="F545:F546"/>
    <mergeCell ref="S544:U544"/>
    <mergeCell ref="O536:U536"/>
    <mergeCell ref="D234:E234"/>
    <mergeCell ref="O421:U421"/>
    <mergeCell ref="A261:Y261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162:Y162"/>
    <mergeCell ref="O70:S70"/>
    <mergeCell ref="O241:S241"/>
    <mergeCell ref="O228:S228"/>
    <mergeCell ref="A399:N400"/>
    <mergeCell ref="D177:E177"/>
    <mergeCell ref="D33:E33"/>
    <mergeCell ref="O315:U315"/>
    <mergeCell ref="N545:N546"/>
    <mergeCell ref="D228:E228"/>
    <mergeCell ref="D333:E333"/>
    <mergeCell ref="O415:U415"/>
    <mergeCell ref="D404:E404"/>
    <mergeCell ref="D526:E526"/>
    <mergeCell ref="O542:U542"/>
    <mergeCell ref="O480:S480"/>
    <mergeCell ref="O533:S533"/>
    <mergeCell ref="D531:E531"/>
    <mergeCell ref="O529:U529"/>
    <mergeCell ref="A522:Y522"/>
    <mergeCell ref="O521:U521"/>
    <mergeCell ref="O515:S515"/>
    <mergeCell ref="V545:V546"/>
    <mergeCell ref="O516:S516"/>
    <mergeCell ref="O500:S500"/>
    <mergeCell ref="A484:Y484"/>
    <mergeCell ref="O479:S479"/>
    <mergeCell ref="D466:E466"/>
    <mergeCell ref="D414:E414"/>
    <mergeCell ref="A407:Y407"/>
    <mergeCell ref="D392:E392"/>
    <mergeCell ref="O412:S412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A12:L12"/>
    <mergeCell ref="O328:S328"/>
    <mergeCell ref="O83:S83"/>
    <mergeCell ref="A180:Y180"/>
    <mergeCell ref="O185:S185"/>
    <mergeCell ref="A233:Y233"/>
    <mergeCell ref="O247:S247"/>
    <mergeCell ref="D265:E265"/>
    <mergeCell ref="O416:U416"/>
    <mergeCell ref="D257:E257"/>
    <mergeCell ref="A401:Y401"/>
    <mergeCell ref="O473:U473"/>
    <mergeCell ref="D213:E213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O303:S303"/>
    <mergeCell ref="O395:S395"/>
    <mergeCell ref="D370:E370"/>
    <mergeCell ref="A301:Y301"/>
    <mergeCell ref="A444:N445"/>
    <mergeCell ref="D419:E419"/>
    <mergeCell ref="D219:E219"/>
    <mergeCell ref="O181:S181"/>
    <mergeCell ref="A168:Y168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300:U300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A147:N148"/>
    <mergeCell ref="A200:Y200"/>
    <mergeCell ref="O108:S108"/>
    <mergeCell ref="D183:E183"/>
    <mergeCell ref="O199:U199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295:S295"/>
    <mergeCell ref="O215:U215"/>
    <mergeCell ref="O482:U482"/>
    <mergeCell ref="O89:S89"/>
    <mergeCell ref="O282:S282"/>
    <mergeCell ref="O257:S257"/>
    <mergeCell ref="A354:Y354"/>
    <mergeCell ref="O359:S359"/>
    <mergeCell ref="O153:S153"/>
    <mergeCell ref="O444:U444"/>
    <mergeCell ref="D275:E275"/>
    <mergeCell ref="O393:S393"/>
    <mergeCell ref="D264:E264"/>
    <mergeCell ref="O231:U231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66:S266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D106:E106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O221:U221"/>
    <mergeCell ref="A271:N272"/>
    <mergeCell ref="D368:E368"/>
    <mergeCell ref="D481:E481"/>
    <mergeCell ref="D256:E256"/>
    <mergeCell ref="D460:E460"/>
    <mergeCell ref="D398:E398"/>
    <mergeCell ref="O214:S214"/>
    <mergeCell ref="A178:N179"/>
    <mergeCell ref="D226:E226"/>
    <mergeCell ref="D457:E457"/>
    <mergeCell ref="O420:S420"/>
    <mergeCell ref="D508:E508"/>
    <mergeCell ref="D503:E503"/>
    <mergeCell ref="O430:S430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P9:Q9"/>
    <mergeCell ref="D390:E390"/>
    <mergeCell ref="O99:S99"/>
    <mergeCell ref="O145:S145"/>
    <mergeCell ref="A120:N121"/>
    <mergeCell ref="O81:S81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91:E91"/>
    <mergeCell ref="O113:S113"/>
    <mergeCell ref="O178:U178"/>
    <mergeCell ref="O249:U249"/>
    <mergeCell ref="D27:E27"/>
    <mergeCell ref="O319:U319"/>
    <mergeCell ref="A304:N305"/>
    <mergeCell ref="D339:E339"/>
    <mergeCell ref="A44:Y44"/>
    <mergeCell ref="D340:E340"/>
    <mergeCell ref="D83:E83"/>
    <mergeCell ref="O67:S67"/>
    <mergeCell ref="D85:E85"/>
    <mergeCell ref="O159:S159"/>
    <mergeCell ref="D156:E156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118:S118"/>
    <mergeCell ref="D464:E464"/>
    <mergeCell ref="D402:E402"/>
    <mergeCell ref="A17:A18"/>
    <mergeCell ref="K17:K18"/>
    <mergeCell ref="D369:E369"/>
    <mergeCell ref="O191:S191"/>
    <mergeCell ref="O409:U409"/>
    <mergeCell ref="D9:E9"/>
    <mergeCell ref="D118:E118"/>
    <mergeCell ref="F9:G9"/>
    <mergeCell ref="A319:N320"/>
    <mergeCell ref="O383:U383"/>
    <mergeCell ref="O348:U348"/>
    <mergeCell ref="C17:C18"/>
    <mergeCell ref="D37:E37"/>
    <mergeCell ref="O355:S355"/>
    <mergeCell ref="O526:S526"/>
    <mergeCell ref="O234:S234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O308:S308"/>
    <mergeCell ref="O399:U399"/>
    <mergeCell ref="D388:E388"/>
    <mergeCell ref="D448:E448"/>
    <mergeCell ref="O397:S397"/>
    <mergeCell ref="O408:S408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331:S331"/>
    <mergeCell ref="O502:S502"/>
    <mergeCell ref="O351:U351"/>
    <mergeCell ref="A273:Y273"/>
    <mergeCell ref="S545:S546"/>
    <mergeCell ref="U545:U546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D363:E363"/>
    <mergeCell ref="D357:E357"/>
    <mergeCell ref="A88:Y88"/>
    <mergeCell ref="D71:E71"/>
    <mergeCell ref="D332:E332"/>
    <mergeCell ref="A475:Y475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O224:S224"/>
    <mergeCell ref="D129:E129"/>
    <mergeCell ref="O464:S464"/>
    <mergeCell ref="O528:U528"/>
    <mergeCell ref="O402:S402"/>
    <mergeCell ref="O488:U488"/>
    <mergeCell ref="A482:N483"/>
    <mergeCell ref="D403:E403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  <mergeCell ref="O154:S15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733</v>
      </c>
      <c r="D6" s="47" t="s">
        <v>734</v>
      </c>
      <c r="E6" s="47"/>
    </row>
    <row r="7" spans="2:8" x14ac:dyDescent="0.2">
      <c r="B7" s="47" t="s">
        <v>735</v>
      </c>
      <c r="C7" s="47" t="s">
        <v>736</v>
      </c>
      <c r="D7" s="47" t="s">
        <v>737</v>
      </c>
      <c r="E7" s="47"/>
    </row>
    <row r="9" spans="2:8" x14ac:dyDescent="0.2">
      <c r="B9" s="47" t="s">
        <v>738</v>
      </c>
      <c r="C9" s="47" t="s">
        <v>733</v>
      </c>
      <c r="D9" s="47"/>
      <c r="E9" s="47"/>
    </row>
    <row r="11" spans="2:8" x14ac:dyDescent="0.2">
      <c r="B11" s="47" t="s">
        <v>738</v>
      </c>
      <c r="C11" s="47" t="s">
        <v>736</v>
      </c>
      <c r="D11" s="47"/>
      <c r="E11" s="47"/>
    </row>
    <row r="13" spans="2:8" x14ac:dyDescent="0.2">
      <c r="B13" s="47" t="s">
        <v>739</v>
      </c>
      <c r="C13" s="47"/>
      <c r="D13" s="47"/>
      <c r="E13" s="47"/>
    </row>
    <row r="14" spans="2:8" x14ac:dyDescent="0.2">
      <c r="B14" s="47" t="s">
        <v>740</v>
      </c>
      <c r="C14" s="47"/>
      <c r="D14" s="47"/>
      <c r="E14" s="47"/>
    </row>
    <row r="15" spans="2:8" x14ac:dyDescent="0.2">
      <c r="B15" s="47" t="s">
        <v>741</v>
      </c>
      <c r="C15" s="47"/>
      <c r="D15" s="47"/>
      <c r="E15" s="47"/>
    </row>
    <row r="16" spans="2:8" x14ac:dyDescent="0.2">
      <c r="B16" s="47" t="s">
        <v>742</v>
      </c>
      <c r="C16" s="47"/>
      <c r="D16" s="47"/>
      <c r="E16" s="47"/>
    </row>
    <row r="17" spans="2:5" x14ac:dyDescent="0.2">
      <c r="B17" s="47" t="s">
        <v>743</v>
      </c>
      <c r="C17" s="47"/>
      <c r="D17" s="47"/>
      <c r="E17" s="47"/>
    </row>
    <row r="18" spans="2:5" x14ac:dyDescent="0.2">
      <c r="B18" s="47" t="s">
        <v>744</v>
      </c>
      <c r="C18" s="47"/>
      <c r="D18" s="47"/>
      <c r="E18" s="47"/>
    </row>
    <row r="19" spans="2:5" x14ac:dyDescent="0.2">
      <c r="B19" s="47" t="s">
        <v>745</v>
      </c>
      <c r="C19" s="47"/>
      <c r="D19" s="47"/>
      <c r="E19" s="47"/>
    </row>
    <row r="20" spans="2:5" x14ac:dyDescent="0.2">
      <c r="B20" s="47" t="s">
        <v>746</v>
      </c>
      <c r="C20" s="47"/>
      <c r="D20" s="47"/>
      <c r="E20" s="47"/>
    </row>
    <row r="21" spans="2:5" x14ac:dyDescent="0.2">
      <c r="B21" s="47" t="s">
        <v>747</v>
      </c>
      <c r="C21" s="47"/>
      <c r="D21" s="47"/>
      <c r="E21" s="47"/>
    </row>
    <row r="22" spans="2:5" x14ac:dyDescent="0.2">
      <c r="B22" s="47" t="s">
        <v>748</v>
      </c>
      <c r="C22" s="47"/>
      <c r="D22" s="47"/>
      <c r="E22" s="47"/>
    </row>
    <row r="23" spans="2:5" x14ac:dyDescent="0.2">
      <c r="B23" s="47" t="s">
        <v>749</v>
      </c>
      <c r="C23" s="47"/>
      <c r="D23" s="47"/>
      <c r="E23" s="47"/>
    </row>
  </sheetData>
  <sheetProtection algorithmName="SHA-512" hashValue="Jy/X2EWHdaMWca9KWFgNbJMeCYIvHNGF2bjnsjX2BksSBpuxy5LjDHDbgVv79aCkycSVGuBVv9sVJidzyn8KmQ==" saltValue="ldFR3PzVxf4cd1zpWbkb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1227</vt:i4>
      </vt:variant>
    </vt:vector>
  </HeadingPairs>
  <TitlesOfParts>
    <vt:vector size="12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2024-05-10T10:04:28Z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