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EE8B5B-0D98-4239-8F27-03CD2D6486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302" i="1" l="1"/>
  <c r="X299" i="1"/>
  <c r="Y304" i="1"/>
  <c r="X303" i="1"/>
  <c r="A312" i="1" s="1"/>
  <c r="C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<sst xmlns="http://schemas.openxmlformats.org/spreadsheetml/2006/main" count="1127" uniqueCount="425">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</sst>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45425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6</v>
      </c>
      <c r="X28" s="195">
        <f>IFERROR(IF(W28="","",W28),"")</f>
        <v>6</v>
      </c>
      <c r="Y28" s="36">
        <f>IFERROR(IF(W28="","",W28*0.00936),"")</f>
        <v>5.6160000000000002E-2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13</v>
      </c>
      <c r="X29" s="195">
        <f>IFERROR(IF(W29="","",W29),"")</f>
        <v>13</v>
      </c>
      <c r="Y29" s="36">
        <f>IFERROR(IF(W29="","",W29*0.00936),"")</f>
        <v>0.12168000000000001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33</v>
      </c>
      <c r="X30" s="195">
        <f>IFERROR(IF(W30="","",W30),"")</f>
        <v>33</v>
      </c>
      <c r="Y30" s="36">
        <f>IFERROR(IF(W30="","",W30*0.00936),"")</f>
        <v>0.30887999999999999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42</v>
      </c>
      <c r="X31" s="195">
        <f>IFERROR(IF(W31="","",W31),"")</f>
        <v>42</v>
      </c>
      <c r="Y31" s="36">
        <f>IFERROR(IF(W31="","",W31*0.00936),"")</f>
        <v>0.39312000000000002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94</v>
      </c>
      <c r="X32" s="196">
        <f>IFERROR(SUM(X28:X31),"0")</f>
        <v>94</v>
      </c>
      <c r="Y32" s="196">
        <f>IFERROR(IF(Y28="",0,Y28),"0")+IFERROR(IF(Y29="",0,Y29),"0")+IFERROR(IF(Y30="",0,Y30),"0")+IFERROR(IF(Y31="",0,Y31),"0")</f>
        <v>0.87983999999999996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141</v>
      </c>
      <c r="X33" s="196">
        <f>IFERROR(SUMPRODUCT(X28:X31*H28:H31),"0")</f>
        <v>141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0</v>
      </c>
      <c r="X39" s="195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0</v>
      </c>
      <c r="X40" s="196">
        <f>IFERROR(SUM(X36:X39),"0")</f>
        <v>0</v>
      </c>
      <c r="Y40" s="196">
        <f>IFERROR(IF(Y36="",0,Y36),"0")+IFERROR(IF(Y37="",0,Y37),"0")+IFERROR(IF(Y38="",0,Y38),"0")+IFERROR(IF(Y39="",0,Y39),"0")</f>
        <v>0</v>
      </c>
      <c r="Z40" s="197"/>
      <c r="AA40" s="197"/>
    </row>
    <row r="41" spans="1:54" hidden="1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0</v>
      </c>
      <c r="X41" s="196">
        <f>IFERROR(SUMPRODUCT(X36:X39*H36:H39),"0")</f>
        <v>0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12</v>
      </c>
      <c r="X47" s="195">
        <f>IFERROR(IF(W47="","",W47),"")</f>
        <v>12</v>
      </c>
      <c r="Y47" s="36">
        <f>IFERROR(IF(W47="","",W47*0.0095),"")</f>
        <v>0.11399999999999999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12</v>
      </c>
      <c r="X49" s="196">
        <f>IFERROR(SUM(X44:X48),"0")</f>
        <v>12</v>
      </c>
      <c r="Y49" s="196">
        <f>IFERROR(IF(Y44="",0,Y44),"0")+IFERROR(IF(Y45="",0,Y45),"0")+IFERROR(IF(Y46="",0,Y46),"0")+IFERROR(IF(Y47="",0,Y47),"0")+IFERROR(IF(Y48="",0,Y48),"0")</f>
        <v>0.11399999999999999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14.399999999999999</v>
      </c>
      <c r="X50" s="196">
        <f>IFERROR(SUMPRODUCT(X44:X48*H44:H48),"0")</f>
        <v>14.399999999999999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idden="1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hidden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hidden="1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0</v>
      </c>
      <c r="X64" s="195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hidden="1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0</v>
      </c>
      <c r="X65" s="196">
        <f>IFERROR(SUM(X63:X64),"0")</f>
        <v>0</v>
      </c>
      <c r="Y65" s="196">
        <f>IFERROR(IF(Y63="",0,Y63),"0")+IFERROR(IF(Y64="",0,Y64),"0")</f>
        <v>0</v>
      </c>
      <c r="Z65" s="197"/>
      <c r="AA65" s="197"/>
    </row>
    <row r="66" spans="1:54" hidden="1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0</v>
      </c>
      <c r="X66" s="196">
        <f>IFERROR(SUMPRODUCT(X63:X64*H63:H64),"0")</f>
        <v>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5</v>
      </c>
      <c r="X82" s="195">
        <f t="shared" si="2"/>
        <v>5</v>
      </c>
      <c r="Y82" s="36">
        <f t="shared" si="3"/>
        <v>8.9400000000000007E-2</v>
      </c>
      <c r="Z82" s="56"/>
      <c r="AA82" s="57"/>
      <c r="AE82" s="61"/>
      <c r="BB82" s="95" t="s">
        <v>76</v>
      </c>
    </row>
    <row r="83" spans="1:54" ht="27" hidden="1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hidden="1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5</v>
      </c>
      <c r="X87" s="196">
        <f>IFERROR(SUM(X81:X86),"0")</f>
        <v>5</v>
      </c>
      <c r="Y87" s="196">
        <f>IFERROR(IF(Y81="",0,Y81),"0")+IFERROR(IF(Y82="",0,Y82),"0")+IFERROR(IF(Y83="",0,Y83),"0")+IFERROR(IF(Y84="",0,Y84),"0")+IFERROR(IF(Y85="",0,Y85),"0")+IFERROR(IF(Y86="",0,Y86),"0")</f>
        <v>8.9400000000000007E-2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18</v>
      </c>
      <c r="X88" s="196">
        <f>IFERROR(SUMPRODUCT(X81:X86*H81:H86),"0")</f>
        <v>18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3</v>
      </c>
      <c r="X91" s="195">
        <f>IFERROR(IF(W91="","",W91),"")</f>
        <v>3</v>
      </c>
      <c r="Y91" s="36">
        <f>IFERROR(IF(W91="","",W91*0.00936),"")</f>
        <v>2.8080000000000001E-2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3</v>
      </c>
      <c r="X94" s="196">
        <f>IFERROR(SUM(X91:X93),"0")</f>
        <v>3</v>
      </c>
      <c r="Y94" s="196">
        <f>IFERROR(IF(Y91="",0,Y91),"0")+IFERROR(IF(Y92="",0,Y92),"0")+IFERROR(IF(Y93="",0,Y93),"0")</f>
        <v>2.8080000000000001E-2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6.48</v>
      </c>
      <c r="X95" s="196">
        <f>IFERROR(SUMPRODUCT(X91:X93*H91:H93),"0")</f>
        <v>6.48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hidden="1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hidden="1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hidden="1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hidden="1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0</v>
      </c>
      <c r="X102" s="196">
        <f>IFERROR(SUM(X98:X101),"0")</f>
        <v>0</v>
      </c>
      <c r="Y102" s="196">
        <f>IFERROR(IF(Y98="",0,Y98),"0")+IFERROR(IF(Y99="",0,Y99),"0")+IFERROR(IF(Y100="",0,Y100),"0")+IFERROR(IF(Y101="",0,Y101),"0")</f>
        <v>0</v>
      </c>
      <c r="Z102" s="197"/>
      <c r="AA102" s="197"/>
    </row>
    <row r="103" spans="1:54" hidden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0</v>
      </c>
      <c r="X103" s="196">
        <f>IFERROR(SUMPRODUCT(X98:X101*H98:H101),"0")</f>
        <v>0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4</v>
      </c>
      <c r="X108" s="195">
        <f>IFERROR(IF(W108="","",W108),"")</f>
        <v>4</v>
      </c>
      <c r="Y108" s="36">
        <f>IFERROR(IF(W108="","",W108*0.01788),"")</f>
        <v>7.152E-2</v>
      </c>
      <c r="Z108" s="56"/>
      <c r="AA108" s="57"/>
      <c r="AE108" s="61"/>
      <c r="BB108" s="109" t="s">
        <v>76</v>
      </c>
    </row>
    <row r="109" spans="1:54" ht="27" hidden="1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4</v>
      </c>
      <c r="X110" s="196">
        <f>IFERROR(SUM(X106:X109),"0")</f>
        <v>4</v>
      </c>
      <c r="Y110" s="196">
        <f>IFERROR(IF(Y106="",0,Y106),"0")+IFERROR(IF(Y107="",0,Y107),"0")+IFERROR(IF(Y108="",0,Y108),"0")+IFERROR(IF(Y109="",0,Y109),"0")</f>
        <v>7.152E-2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12</v>
      </c>
      <c r="X111" s="196">
        <f>IFERROR(SUMPRODUCT(X106:X109*H106:H109),"0")</f>
        <v>12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hidden="1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hidden="1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hidden="1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6</v>
      </c>
      <c r="X122" s="195">
        <f>IFERROR(IF(W122="","",W122),"")</f>
        <v>6</v>
      </c>
      <c r="Y122" s="36">
        <f>IFERROR(IF(W122="","",W122*0.01788),"")</f>
        <v>0.10728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6</v>
      </c>
      <c r="X123" s="196">
        <f>IFERROR(SUM(X119:X122),"0")</f>
        <v>6</v>
      </c>
      <c r="Y123" s="196">
        <f>IFERROR(IF(Y119="",0,Y119),"0")+IFERROR(IF(Y120="",0,Y120),"0")+IFERROR(IF(Y121="",0,Y121),"0")+IFERROR(IF(Y122="",0,Y122),"0")</f>
        <v>0.10728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18</v>
      </c>
      <c r="X124" s="196">
        <f>IFERROR(SUMPRODUCT(X119:X122*H119:H122),"0")</f>
        <v>18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3</v>
      </c>
      <c r="X127" s="195">
        <f>IFERROR(IF(W127="","",W127),"")</f>
        <v>3</v>
      </c>
      <c r="Y127" s="36">
        <f>IFERROR(IF(W127="","",W127*0.01788),"")</f>
        <v>5.364E-2</v>
      </c>
      <c r="Z127" s="56"/>
      <c r="AA127" s="57"/>
      <c r="AE127" s="61"/>
      <c r="BB127" s="116" t="s">
        <v>76</v>
      </c>
    </row>
    <row r="128" spans="1:54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3</v>
      </c>
      <c r="X128" s="196">
        <f>IFERROR(SUM(X127:X127),"0")</f>
        <v>3</v>
      </c>
      <c r="Y128" s="196">
        <f>IFERROR(IF(Y127="",0,Y127),"0")</f>
        <v>5.364E-2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9</v>
      </c>
      <c r="X129" s="196">
        <f>IFERROR(SUMPRODUCT(X127:X127*H127:H127),"0")</f>
        <v>9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10</v>
      </c>
      <c r="X160" s="195">
        <f>IFERROR(IF(W160="","",W160),"")</f>
        <v>10</v>
      </c>
      <c r="Y160" s="36">
        <f>IFERROR(IF(W160="","",W160*0.00866),"")</f>
        <v>8.6599999999999996E-2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10</v>
      </c>
      <c r="X162" s="196">
        <f>IFERROR(SUM(X158:X161),"0")</f>
        <v>10</v>
      </c>
      <c r="Y162" s="196">
        <f>IFERROR(IF(Y158="",0,Y158),"0")+IFERROR(IF(Y159="",0,Y159),"0")+IFERROR(IF(Y160="",0,Y160),"0")+IFERROR(IF(Y161="",0,Y161),"0")</f>
        <v>8.6599999999999996E-2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50</v>
      </c>
      <c r="X163" s="196">
        <f>IFERROR(SUMPRODUCT(X158:X161*H158:H161),"0")</f>
        <v>50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hidden="1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8</v>
      </c>
      <c r="X173" s="195">
        <f>IFERROR(IF(W173="","",W173),"")</f>
        <v>8</v>
      </c>
      <c r="Y173" s="36">
        <f>IFERROR(IF(W173="","",W173*0.01788),"")</f>
        <v>0.14304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8</v>
      </c>
      <c r="X174" s="196">
        <f>IFERROR(SUM(X172:X173),"0")</f>
        <v>8</v>
      </c>
      <c r="Y174" s="196">
        <f>IFERROR(IF(Y172="",0,Y172),"0")+IFERROR(IF(Y173="",0,Y173),"0")</f>
        <v>0.14304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24</v>
      </c>
      <c r="X175" s="196">
        <f>IFERROR(SUMPRODUCT(X172:X173*H172:H173),"0")</f>
        <v>24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hidden="1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idden="1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idden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hidden="1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idden="1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hidden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idden="1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idden="1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idden="1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hidden="1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hidden="1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idden="1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idden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78</v>
      </c>
      <c r="X261" s="195">
        <f>IFERROR(IF(W261="","",W261),"")</f>
        <v>78</v>
      </c>
      <c r="Y261" s="36">
        <f>IFERROR(IF(W261="","",W261*0.00502),"")</f>
        <v>0.39156000000000002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78</v>
      </c>
      <c r="X262" s="196">
        <f>IFERROR(SUM(X261:X261),"0")</f>
        <v>78</v>
      </c>
      <c r="Y262" s="196">
        <f>IFERROR(IF(Y261="",0,Y261),"0")</f>
        <v>0.39156000000000002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140.4</v>
      </c>
      <c r="X263" s="196">
        <f>IFERROR(SUMPRODUCT(X261:X261*H261:H261),"0")</f>
        <v>140.4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hidden="1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hidden="1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hidden="1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hidden="1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hidden="1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0</v>
      </c>
      <c r="X274" s="196">
        <f>IFERROR(SUM(X270:X273),"0")</f>
        <v>0</v>
      </c>
      <c r="Y274" s="196">
        <f>IFERROR(IF(Y270="",0,Y270),"0")+IFERROR(IF(Y271="",0,Y271),"0")+IFERROR(IF(Y272="",0,Y272),"0")+IFERROR(IF(Y273="",0,Y273),"0")</f>
        <v>0</v>
      </c>
      <c r="Z274" s="197"/>
      <c r="AA274" s="197"/>
    </row>
    <row r="275" spans="1:54" hidden="1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0</v>
      </c>
      <c r="X275" s="196">
        <f>IFERROR(SUMPRODUCT(X270:X273*H270:H273),"0")</f>
        <v>0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15</v>
      </c>
      <c r="X286" s="195">
        <f t="shared" si="6"/>
        <v>15</v>
      </c>
      <c r="Y286" s="36">
        <f>IFERROR(IF(W286="","",W286*0.00936),"")</f>
        <v>0.1404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15</v>
      </c>
      <c r="X297" s="196">
        <f>IFERROR(SUM(X277:X296),"0")</f>
        <v>15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0.1404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45</v>
      </c>
      <c r="X298" s="196">
        <f>IFERROR(SUMPRODUCT(X277:X296*H277:H296),"0")</f>
        <v>45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478.28</v>
      </c>
      <c r="X299" s="196">
        <f>IFERROR(X24+X33+X41+X50+X60+X66+X71+X78+X88+X95+X103+X111+X116+X124+X129+X135+X140+X146+X150+X155+X163+X168+X175+X180+X185+X190+X197+X204+X214+X222+X227+X233+X239+X245+X250+X258+X263+X268+X275+X298,"0")</f>
        <v>478.28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551.36160000000007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551.36160000000007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601.36160000000007</v>
      </c>
      <c r="X302" s="196">
        <f>GrossWeightTotalR+PalletQtyTotalR*25</f>
        <v>601.36160000000007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238</v>
      </c>
      <c r="X303" s="196">
        <f>IFERROR(X23+X32+X40+X49+X59+X65+X70+X77+X87+X94+X102+X110+X115+X123+X128+X134+X139+X145+X149+X154+X162+X167+X174+X179+X184+X189+X196+X203+X213+X221+X226+X232+X238+X244+X249+X257+X262+X267+X274+X297,"0")</f>
        <v>238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2.1053600000000001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141</v>
      </c>
      <c r="D309" s="46">
        <f>IFERROR(W36*H36,"0")+IFERROR(W37*H37,"0")+IFERROR(W38*H38,"0")+IFERROR(W39*H39,"0")</f>
        <v>0</v>
      </c>
      <c r="E309" s="46">
        <f>IFERROR(W44*H44,"0")+IFERROR(W45*H45,"0")+IFERROR(W46*H46,"0")+IFERROR(W47*H47,"0")+IFERROR(W48*H48,"0")</f>
        <v>14.399999999999999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0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18</v>
      </c>
      <c r="K309" s="46">
        <f>IFERROR(W91*H91,"0")+IFERROR(W92*H92,"0")+IFERROR(W93*H93,"0")</f>
        <v>6.48</v>
      </c>
      <c r="L309" s="46">
        <f>IFERROR(W98*H98,"0")+IFERROR(W99*H99,"0")+IFERROR(W100*H100,"0")+IFERROR(W101*H101,"0")</f>
        <v>0</v>
      </c>
      <c r="M309" s="192"/>
      <c r="N309" s="46">
        <f>IFERROR(W106*H106,"0")+IFERROR(W107*H107,"0")+IFERROR(W108*H108,"0")+IFERROR(W109*H109,"0")</f>
        <v>12</v>
      </c>
      <c r="O309" s="46">
        <f>IFERROR(W114*H114,"0")</f>
        <v>0</v>
      </c>
      <c r="P309" s="46">
        <f>IFERROR(W119*H119,"0")+IFERROR(W120*H120,"0")+IFERROR(W121*H121,"0")+IFERROR(W122*H122,"0")</f>
        <v>18</v>
      </c>
      <c r="Q309" s="46">
        <f>IFERROR(W127*H127,"0")</f>
        <v>9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50</v>
      </c>
      <c r="W309" s="46">
        <f>IFERROR(W172*H172,"0")+IFERROR(W173*H173,"0")</f>
        <v>24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185.4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50</v>
      </c>
      <c r="B312" s="60">
        <f>SUMPRODUCT(--(BB:BB="ПГП"),--(V:V="кор"),H:H,X:X)+SUMPRODUCT(--(BB:BB="ПГП"),--(V:V="кг"),X:X)</f>
        <v>428.28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2,00"/>
        <filter val="13,00"/>
        <filter val="14,40"/>
        <filter val="140,40"/>
        <filter val="141,00"/>
        <filter val="15,00"/>
        <filter val="18,00"/>
        <filter val="2"/>
        <filter val="238,00"/>
        <filter val="24,00"/>
        <filter val="3,00"/>
        <filter val="33,00"/>
        <filter val="4,00"/>
        <filter val="42,00"/>
        <filter val="45,00"/>
        <filter val="478,28"/>
        <filter val="5,00"/>
        <filter val="50,00"/>
        <filter val="551,36"/>
        <filter val="6,00"/>
        <filter val="6,48"/>
        <filter val="601,36"/>
        <filter val="78,00"/>
        <filter val="8,00"/>
        <filter val="9,00"/>
        <filter val="94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