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ED5CB7-8444-4869-8A7F-E1162E058C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302" i="1" l="1"/>
  <c r="X299" i="1"/>
  <c r="Y304" i="1"/>
  <c r="X303" i="1"/>
  <c r="A312" i="1" s="1"/>
  <c r="C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<sst xmlns="http://schemas.openxmlformats.org/spreadsheetml/2006/main" count="1127" uniqueCount="425">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</sst>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45425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142</v>
      </c>
      <c r="X30" s="195">
        <f>IFERROR(IF(W30="","",W30),"")</f>
        <v>142</v>
      </c>
      <c r="Y30" s="36">
        <f>IFERROR(IF(W30="","",W30*0.00936),"")</f>
        <v>1.3291200000000001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142</v>
      </c>
      <c r="X32" s="196">
        <f>IFERROR(SUM(X28:X31),"0")</f>
        <v>142</v>
      </c>
      <c r="Y32" s="196">
        <f>IFERROR(IF(Y28="",0,Y28),"0")+IFERROR(IF(Y29="",0,Y29),"0")+IFERROR(IF(Y30="",0,Y30),"0")+IFERROR(IF(Y31="",0,Y31),"0")</f>
        <v>1.3291200000000001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213</v>
      </c>
      <c r="X33" s="196">
        <f>IFERROR(SUMPRODUCT(X28:X31*H28:H31),"0")</f>
        <v>213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23</v>
      </c>
      <c r="X39" s="195">
        <f>IFERROR(IF(W39="","",W39),"")</f>
        <v>23</v>
      </c>
      <c r="Y39" s="36">
        <f>IFERROR(IF(W39="","",W39*0.0155),"")</f>
        <v>0.35649999999999998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23</v>
      </c>
      <c r="X40" s="196">
        <f>IFERROR(SUM(X36:X39),"0")</f>
        <v>23</v>
      </c>
      <c r="Y40" s="196">
        <f>IFERROR(IF(Y36="",0,Y36),"0")+IFERROR(IF(Y37="",0,Y37),"0")+IFERROR(IF(Y38="",0,Y38),"0")+IFERROR(IF(Y39="",0,Y39),"0")</f>
        <v>0.35649999999999998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138</v>
      </c>
      <c r="X41" s="196">
        <f>IFERROR(SUMPRODUCT(X36:X39*H36:H39),"0")</f>
        <v>138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85</v>
      </c>
      <c r="X64" s="195">
        <f>IFERROR(IF(W64="","",W64),"")</f>
        <v>85</v>
      </c>
      <c r="Y64" s="36">
        <f>IFERROR(IF(W64="","",W64*0.00866),"")</f>
        <v>0.73609999999999998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85</v>
      </c>
      <c r="X65" s="196">
        <f>IFERROR(SUM(X63:X64),"0")</f>
        <v>85</v>
      </c>
      <c r="Y65" s="196">
        <f>IFERROR(IF(Y63="",0,Y63),"0")+IFERROR(IF(Y64="",0,Y64),"0")</f>
        <v>0.73609999999999998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425</v>
      </c>
      <c r="X66" s="196">
        <f>IFERROR(SUMPRODUCT(X63:X64*H63:H64),"0")</f>
        <v>425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30</v>
      </c>
      <c r="X83" s="195">
        <f t="shared" si="2"/>
        <v>30</v>
      </c>
      <c r="Y83" s="36">
        <f t="shared" si="3"/>
        <v>0.53639999999999999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46</v>
      </c>
      <c r="X86" s="195">
        <f t="shared" si="2"/>
        <v>46</v>
      </c>
      <c r="Y86" s="36">
        <f t="shared" si="3"/>
        <v>0.82247999999999999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76</v>
      </c>
      <c r="X87" s="196">
        <f>IFERROR(SUM(X81:X86),"0")</f>
        <v>76</v>
      </c>
      <c r="Y87" s="196">
        <f>IFERROR(IF(Y81="",0,Y81),"0")+IFERROR(IF(Y82="",0,Y82),"0")+IFERROR(IF(Y83="",0,Y83),"0")+IFERROR(IF(Y84="",0,Y84),"0")+IFERROR(IF(Y85="",0,Y85),"0")+IFERROR(IF(Y86="",0,Y86),"0")</f>
        <v>1.3588800000000001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273.60000000000002</v>
      </c>
      <c r="X88" s="196">
        <f>IFERROR(SUMPRODUCT(X81:X86*H81:H86),"0")</f>
        <v>273.60000000000002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hidden="1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hidden="1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0</v>
      </c>
      <c r="X101" s="195">
        <f>IFERROR(IF(W101="","",W101),"")</f>
        <v>0</v>
      </c>
      <c r="Y101" s="36">
        <f>IFERROR(IF(W101="","",W101*0.0155),"")</f>
        <v>0</v>
      </c>
      <c r="Z101" s="56"/>
      <c r="AA101" s="57"/>
      <c r="AE101" s="61"/>
      <c r="BB101" s="106" t="s">
        <v>1</v>
      </c>
    </row>
    <row r="102" spans="1:54" hidden="1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0</v>
      </c>
      <c r="X102" s="196">
        <f>IFERROR(SUM(X98:X101),"0")</f>
        <v>0</v>
      </c>
      <c r="Y102" s="196">
        <f>IFERROR(IF(Y98="",0,Y98),"0")+IFERROR(IF(Y99="",0,Y99),"0")+IFERROR(IF(Y100="",0,Y100),"0")+IFERROR(IF(Y101="",0,Y101),"0")</f>
        <v>0</v>
      </c>
      <c r="Z102" s="197"/>
      <c r="AA102" s="197"/>
    </row>
    <row r="103" spans="1:54" hidden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0</v>
      </c>
      <c r="X103" s="196">
        <f>IFERROR(SUMPRODUCT(X98:X101*H98:H101),"0")</f>
        <v>0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35</v>
      </c>
      <c r="X108" s="195">
        <f>IFERROR(IF(W108="","",W108),"")</f>
        <v>35</v>
      </c>
      <c r="Y108" s="36">
        <f>IFERROR(IF(W108="","",W108*0.01788),"")</f>
        <v>0.62580000000000002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26</v>
      </c>
      <c r="X109" s="195">
        <f>IFERROR(IF(W109="","",W109),"")</f>
        <v>26</v>
      </c>
      <c r="Y109" s="36">
        <f>IFERROR(IF(W109="","",W109*0.01788),"")</f>
        <v>0.46488000000000002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61</v>
      </c>
      <c r="X110" s="196">
        <f>IFERROR(SUM(X106:X109),"0")</f>
        <v>61</v>
      </c>
      <c r="Y110" s="196">
        <f>IFERROR(IF(Y106="",0,Y106),"0")+IFERROR(IF(Y107="",0,Y107),"0")+IFERROR(IF(Y108="",0,Y108),"0")+IFERROR(IF(Y109="",0,Y109),"0")</f>
        <v>1.0906800000000001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183</v>
      </c>
      <c r="X111" s="196">
        <f>IFERROR(SUMPRODUCT(X106:X109*H106:H109),"0")</f>
        <v>183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30</v>
      </c>
      <c r="X114" s="195">
        <f>IFERROR(IF(W114="","",W114),"")</f>
        <v>30</v>
      </c>
      <c r="Y114" s="36">
        <f>IFERROR(IF(W114="","",W114*0.01788),"")</f>
        <v>0.53639999999999999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30</v>
      </c>
      <c r="X115" s="196">
        <f>IFERROR(SUM(X114:X114),"0")</f>
        <v>30</v>
      </c>
      <c r="Y115" s="196">
        <f>IFERROR(IF(Y114="",0,Y114),"0")</f>
        <v>0.53639999999999999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90</v>
      </c>
      <c r="X116" s="196">
        <f>IFERROR(SUMPRODUCT(X114:X114*H114:H114),"0")</f>
        <v>90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hidden="1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hidden="1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hidden="1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hidden="1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41</v>
      </c>
      <c r="X172" s="195">
        <f>IFERROR(IF(W172="","",W172),"")</f>
        <v>41</v>
      </c>
      <c r="Y172" s="36">
        <f>IFERROR(IF(W172="","",W172*0.01788),"")</f>
        <v>0.73307999999999995</v>
      </c>
      <c r="Z172" s="56"/>
      <c r="AA172" s="57"/>
      <c r="AE172" s="61"/>
      <c r="BB172" s="129" t="s">
        <v>76</v>
      </c>
    </row>
    <row r="173" spans="1:54" ht="27" hidden="1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41</v>
      </c>
      <c r="X174" s="196">
        <f>IFERROR(SUM(X172:X173),"0")</f>
        <v>41</v>
      </c>
      <c r="Y174" s="196">
        <f>IFERROR(IF(Y172="",0,Y172),"0")+IFERROR(IF(Y173="",0,Y173),"0")</f>
        <v>0.73307999999999995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123</v>
      </c>
      <c r="X175" s="196">
        <f>IFERROR(SUMPRODUCT(X172:X173*H172:H173),"0")</f>
        <v>123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4</v>
      </c>
      <c r="X200" s="195">
        <f>IFERROR(IF(W200="","",W200),"")</f>
        <v>4</v>
      </c>
      <c r="Y200" s="36">
        <f>IFERROR(IF(W200="","",W200*0.0155),"")</f>
        <v>6.2E-2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4</v>
      </c>
      <c r="X203" s="196">
        <f>IFERROR(SUM(X200:X202),"0")</f>
        <v>4</v>
      </c>
      <c r="Y203" s="196">
        <f>IFERROR(IF(Y200="",0,Y200),"0")+IFERROR(IF(Y201="",0,Y201),"0")+IFERROR(IF(Y202="",0,Y202),"0")</f>
        <v>6.2E-2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22.4</v>
      </c>
      <c r="X204" s="196">
        <f>IFERROR(SUMPRODUCT(X200:X202*H200:H202),"0")</f>
        <v>22.4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4</v>
      </c>
      <c r="X208" s="195">
        <f t="shared" si="4"/>
        <v>4</v>
      </c>
      <c r="Y208" s="36">
        <f t="shared" si="5"/>
        <v>6.2E-2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4</v>
      </c>
      <c r="X213" s="196">
        <f>IFERROR(SUM(X207:X212),"0")</f>
        <v>4</v>
      </c>
      <c r="Y213" s="196">
        <f>IFERROR(IF(Y207="",0,Y207),"0")+IFERROR(IF(Y208="",0,Y208),"0")+IFERROR(IF(Y209="",0,Y209),"0")+IFERROR(IF(Y210="",0,Y210),"0")+IFERROR(IF(Y211="",0,Y211),"0")+IFERROR(IF(Y212="",0,Y212),"0")</f>
        <v>6.2E-2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22.4</v>
      </c>
      <c r="X214" s="196">
        <f>IFERROR(SUMPRODUCT(X207:X212*H207:H212),"0")</f>
        <v>22.4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12</v>
      </c>
      <c r="X218" s="195">
        <f>IFERROR(IF(W218="","",W218),"")</f>
        <v>12</v>
      </c>
      <c r="Y218" s="36">
        <f>IFERROR(IF(W218="","",W218*0.0155),"")</f>
        <v>0.186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12</v>
      </c>
      <c r="X221" s="196">
        <f>IFERROR(SUM(X217:X220),"0")</f>
        <v>12</v>
      </c>
      <c r="Y221" s="196">
        <f>IFERROR(IF(Y217="",0,Y217),"0")+IFERROR(IF(Y218="",0,Y218),"0")+IFERROR(IF(Y219="",0,Y219),"0")+IFERROR(IF(Y220="",0,Y220),"0")</f>
        <v>0.186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86.4</v>
      </c>
      <c r="X222" s="196">
        <f>IFERROR(SUMPRODUCT(X217:X220*H217:H220),"0")</f>
        <v>86.4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66</v>
      </c>
      <c r="X243" s="195">
        <f>IFERROR(IF(W243="","",W243),"")</f>
        <v>66</v>
      </c>
      <c r="Y243" s="36">
        <f>IFERROR(IF(W243="","",W243*0.0155),"")</f>
        <v>1.0229999999999999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66</v>
      </c>
      <c r="X244" s="196">
        <f>IFERROR(SUM(X243:X243),"0")</f>
        <v>66</v>
      </c>
      <c r="Y244" s="196">
        <f>IFERROR(IF(Y243="",0,Y243),"0")</f>
        <v>1.0229999999999999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330</v>
      </c>
      <c r="X245" s="196">
        <f>IFERROR(SUMPRODUCT(X243:X243*H243:H243),"0")</f>
        <v>330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70</v>
      </c>
      <c r="X261" s="195">
        <f>IFERROR(IF(W261="","",W261),"")</f>
        <v>70</v>
      </c>
      <c r="Y261" s="36">
        <f>IFERROR(IF(W261="","",W261*0.00502),"")</f>
        <v>0.35139999999999999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70</v>
      </c>
      <c r="X262" s="196">
        <f>IFERROR(SUM(X261:X261),"0")</f>
        <v>70</v>
      </c>
      <c r="Y262" s="196">
        <f>IFERROR(IF(Y261="",0,Y261),"0")</f>
        <v>0.35139999999999999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126</v>
      </c>
      <c r="X263" s="196">
        <f>IFERROR(SUMPRODUCT(X261:X261*H261:H261),"0")</f>
        <v>126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42</v>
      </c>
      <c r="X265" s="195">
        <f>IFERROR(IF(W265="","",W265),"")</f>
        <v>42</v>
      </c>
      <c r="Y265" s="36">
        <f>IFERROR(IF(W265="","",W265*0.0155),"")</f>
        <v>0.65100000000000002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42</v>
      </c>
      <c r="X267" s="196">
        <f>IFERROR(SUM(X265:X266),"0")</f>
        <v>42</v>
      </c>
      <c r="Y267" s="196">
        <f>IFERROR(IF(Y265="",0,Y265),"0")+IFERROR(IF(Y266="",0,Y266),"0")</f>
        <v>0.65100000000000002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252</v>
      </c>
      <c r="X268" s="196">
        <f>IFERROR(SUMPRODUCT(X265:X266*H265:H266),"0")</f>
        <v>252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310</v>
      </c>
      <c r="X272" s="195">
        <f>IFERROR(IF(W272="","",W272),"")</f>
        <v>310</v>
      </c>
      <c r="Y272" s="36">
        <f>IFERROR(IF(W272="","",W272*0.0155),"")</f>
        <v>4.8049999999999997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310</v>
      </c>
      <c r="X274" s="196">
        <f>IFERROR(SUM(X270:X273),"0")</f>
        <v>310</v>
      </c>
      <c r="Y274" s="196">
        <f>IFERROR(IF(Y270="",0,Y270),"0")+IFERROR(IF(Y271="",0,Y271),"0")+IFERROR(IF(Y272="",0,Y272),"0")+IFERROR(IF(Y273="",0,Y273),"0")</f>
        <v>4.8049999999999997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1550</v>
      </c>
      <c r="X275" s="196">
        <f>IFERROR(SUMPRODUCT(X270:X273*H270:H273),"0")</f>
        <v>1550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24</v>
      </c>
      <c r="X285" s="195">
        <f t="shared" si="6"/>
        <v>24</v>
      </c>
      <c r="Y285" s="36">
        <f>IFERROR(IF(W285="","",W285*0.00936),"")</f>
        <v>0.22464000000000001</v>
      </c>
      <c r="Z285" s="56"/>
      <c r="AA285" s="57"/>
      <c r="AE285" s="61"/>
      <c r="BB285" s="173" t="s">
        <v>76</v>
      </c>
    </row>
    <row r="286" spans="1:54" ht="27" hidden="1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24</v>
      </c>
      <c r="X297" s="196">
        <f>IFERROR(SUM(X277:X296),"0")</f>
        <v>24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0.22464000000000001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88.800000000000011</v>
      </c>
      <c r="X298" s="196">
        <f>IFERROR(SUMPRODUCT(X277:X296*H277:H296),"0")</f>
        <v>88.800000000000011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3923.6000000000004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3923.6000000000004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4260.1968000000006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4260.1968000000006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4535.1968000000006</v>
      </c>
      <c r="X302" s="196">
        <f>GrossWeightTotalR+PalletQtyTotalR*25</f>
        <v>4535.1968000000006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990</v>
      </c>
      <c r="X303" s="196">
        <f>IFERROR(X23+X32+X40+X49+X59+X65+X70+X77+X87+X94+X102+X110+X115+X123+X128+X134+X139+X145+X149+X154+X162+X167+X174+X179+X184+X189+X196+X203+X213+X221+X226+X232+X238+X244+X249+X257+X262+X267+X274+X297,"0")</f>
        <v>990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13.505800000000002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213</v>
      </c>
      <c r="D309" s="46">
        <f>IFERROR(W36*H36,"0")+IFERROR(W37*H37,"0")+IFERROR(W38*H38,"0")+IFERROR(W39*H39,"0")</f>
        <v>138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425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273.60000000000002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0</v>
      </c>
      <c r="M309" s="192"/>
      <c r="N309" s="46">
        <f>IFERROR(W106*H106,"0")+IFERROR(W107*H107,"0")+IFERROR(W108*H108,"0")+IFERROR(W109*H109,"0")</f>
        <v>183</v>
      </c>
      <c r="O309" s="46">
        <f>IFERROR(W114*H114,"0")</f>
        <v>90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123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22.4</v>
      </c>
      <c r="AC309" s="46">
        <f>IFERROR(W207*H207,"0")+IFERROR(W208*H208,"0")+IFERROR(W209*H209,"0")+IFERROR(W210*H210,"0")+IFERROR(W211*H211,"0")+IFERROR(W212*H212,"0")</f>
        <v>22.4</v>
      </c>
      <c r="AD309" s="46">
        <f>IFERROR(W217*H217,"0")+IFERROR(W218*H218,"0")+IFERROR(W219*H219,"0")+IFERROR(W220*H220,"0")</f>
        <v>86.4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330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2016.8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1024.1999999999998</v>
      </c>
      <c r="B312" s="60">
        <f>SUMPRODUCT(--(BB:BB="ПГП"),--(V:V="кор"),H:H,X:X)+SUMPRODUCT(--(BB:BB="ПГП"),--(V:V="кг"),X:X)</f>
        <v>2899.4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50,00"/>
        <filter val="11"/>
        <filter val="12,00"/>
        <filter val="123,00"/>
        <filter val="126,00"/>
        <filter val="138,00"/>
        <filter val="142,00"/>
        <filter val="183,00"/>
        <filter val="213,00"/>
        <filter val="22,40"/>
        <filter val="23,00"/>
        <filter val="24,00"/>
        <filter val="252,00"/>
        <filter val="26,00"/>
        <filter val="273,60"/>
        <filter val="3 923,60"/>
        <filter val="30,00"/>
        <filter val="310,00"/>
        <filter val="330,00"/>
        <filter val="35,00"/>
        <filter val="4 260,20"/>
        <filter val="4 535,20"/>
        <filter val="4,00"/>
        <filter val="41,00"/>
        <filter val="42,00"/>
        <filter val="425,00"/>
        <filter val="46,00"/>
        <filter val="61,00"/>
        <filter val="66,00"/>
        <filter val="70,00"/>
        <filter val="76,00"/>
        <filter val="85,00"/>
        <filter val="86,40"/>
        <filter val="88,80"/>
        <filter val="90,00"/>
        <filter val="990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