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50BD5F-0647-4B9F-BE40-8B527EB8A6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X504" i="1" s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Y478" i="1"/>
  <c r="X478" i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Y464" i="1"/>
  <c r="X464" i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X414" i="1"/>
  <c r="Y414" i="1" s="1"/>
  <c r="O414" i="1"/>
  <c r="X413" i="1"/>
  <c r="Y413" i="1" s="1"/>
  <c r="O413" i="1"/>
  <c r="Y412" i="1"/>
  <c r="X412" i="1"/>
  <c r="O412" i="1"/>
  <c r="W410" i="1"/>
  <c r="X409" i="1"/>
  <c r="W409" i="1"/>
  <c r="Y408" i="1"/>
  <c r="Y409" i="1" s="1"/>
  <c r="X408" i="1"/>
  <c r="X410" i="1" s="1"/>
  <c r="O408" i="1"/>
  <c r="W406" i="1"/>
  <c r="W405" i="1"/>
  <c r="X404" i="1"/>
  <c r="Y404" i="1" s="1"/>
  <c r="O404" i="1"/>
  <c r="X403" i="1"/>
  <c r="Y403" i="1" s="1"/>
  <c r="O403" i="1"/>
  <c r="X402" i="1"/>
  <c r="Y402" i="1" s="1"/>
  <c r="Y405" i="1" s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Y312" i="1" s="1"/>
  <c r="Y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Y295" i="1"/>
  <c r="X295" i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Y286" i="1" s="1"/>
  <c r="Y288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Y274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Y264" i="1"/>
  <c r="X264" i="1"/>
  <c r="O264" i="1"/>
  <c r="X263" i="1"/>
  <c r="Y263" i="1" s="1"/>
  <c r="O263" i="1"/>
  <c r="X262" i="1"/>
  <c r="Y262" i="1" s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X259" i="1" s="1"/>
  <c r="O255" i="1"/>
  <c r="W253" i="1"/>
  <c r="W252" i="1"/>
  <c r="X251" i="1"/>
  <c r="X253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Y238" i="1"/>
  <c r="X238" i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Y227" i="1"/>
  <c r="X227" i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O219" i="1"/>
  <c r="X218" i="1"/>
  <c r="Y218" i="1" s="1"/>
  <c r="O218" i="1"/>
  <c r="W216" i="1"/>
  <c r="W215" i="1"/>
  <c r="X214" i="1"/>
  <c r="Y214" i="1" s="1"/>
  <c r="O214" i="1"/>
  <c r="X213" i="1"/>
  <c r="Y213" i="1" s="1"/>
  <c r="O213" i="1"/>
  <c r="Y212" i="1"/>
  <c r="X212" i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O202" i="1"/>
  <c r="X201" i="1"/>
  <c r="O201" i="1"/>
  <c r="W199" i="1"/>
  <c r="W198" i="1"/>
  <c r="Y197" i="1"/>
  <c r="X197" i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Y189" i="1"/>
  <c r="X189" i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Y181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O174" i="1"/>
  <c r="W172" i="1"/>
  <c r="W171" i="1"/>
  <c r="X170" i="1"/>
  <c r="O170" i="1"/>
  <c r="X169" i="1"/>
  <c r="O169" i="1"/>
  <c r="W167" i="1"/>
  <c r="W166" i="1"/>
  <c r="Y165" i="1"/>
  <c r="X165" i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Y144" i="1" s="1"/>
  <c r="O144" i="1"/>
  <c r="W140" i="1"/>
  <c r="W139" i="1"/>
  <c r="Y138" i="1"/>
  <c r="X138" i="1"/>
  <c r="O138" i="1"/>
  <c r="X137" i="1"/>
  <c r="Y137" i="1" s="1"/>
  <c r="O137" i="1"/>
  <c r="X136" i="1"/>
  <c r="Y136" i="1" s="1"/>
  <c r="O136" i="1"/>
  <c r="X135" i="1"/>
  <c r="Y135" i="1" s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Y127" i="1"/>
  <c r="X127" i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Y107" i="1"/>
  <c r="X107" i="1"/>
  <c r="Y106" i="1"/>
  <c r="X106" i="1"/>
  <c r="W104" i="1"/>
  <c r="W103" i="1"/>
  <c r="X102" i="1"/>
  <c r="Y102" i="1" s="1"/>
  <c r="O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Y89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Y76" i="1"/>
  <c r="X76" i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O52" i="1"/>
  <c r="X51" i="1"/>
  <c r="Y51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O28" i="1"/>
  <c r="X27" i="1"/>
  <c r="O27" i="1"/>
  <c r="W25" i="1"/>
  <c r="W24" i="1"/>
  <c r="W541" i="1" s="1"/>
  <c r="X23" i="1"/>
  <c r="Y23" i="1" s="1"/>
  <c r="O23" i="1"/>
  <c r="X22" i="1"/>
  <c r="X25" i="1" s="1"/>
  <c r="H10" i="1"/>
  <c r="A9" i="1"/>
  <c r="F10" i="1" s="1"/>
  <c r="D7" i="1"/>
  <c r="P6" i="1"/>
  <c r="O2" i="1"/>
  <c r="Y360" i="1" l="1"/>
  <c r="W537" i="1"/>
  <c r="X35" i="1"/>
  <c r="J547" i="1"/>
  <c r="X221" i="1"/>
  <c r="X230" i="1"/>
  <c r="X300" i="1"/>
  <c r="Y308" i="1"/>
  <c r="Y309" i="1" s="1"/>
  <c r="Y497" i="1"/>
  <c r="Y504" i="1" s="1"/>
  <c r="Y27" i="1"/>
  <c r="X34" i="1"/>
  <c r="Y37" i="1"/>
  <c r="Y38" i="1" s="1"/>
  <c r="X38" i="1"/>
  <c r="Y41" i="1"/>
  <c r="Y42" i="1" s="1"/>
  <c r="X42" i="1"/>
  <c r="Y45" i="1"/>
  <c r="Y46" i="1" s="1"/>
  <c r="X46" i="1"/>
  <c r="X54" i="1"/>
  <c r="D547" i="1"/>
  <c r="E547" i="1"/>
  <c r="Y147" i="1"/>
  <c r="X171" i="1"/>
  <c r="Y169" i="1"/>
  <c r="X205" i="1"/>
  <c r="Y201" i="1"/>
  <c r="Y336" i="1"/>
  <c r="X352" i="1"/>
  <c r="X351" i="1"/>
  <c r="Y350" i="1"/>
  <c r="Y351" i="1" s="1"/>
  <c r="X441" i="1"/>
  <c r="X440" i="1"/>
  <c r="Y439" i="1"/>
  <c r="Y440" i="1" s="1"/>
  <c r="X445" i="1"/>
  <c r="X444" i="1"/>
  <c r="Y443" i="1"/>
  <c r="Y444" i="1" s="1"/>
  <c r="X160" i="1"/>
  <c r="Y151" i="1"/>
  <c r="Y160" i="1" s="1"/>
  <c r="X377" i="1"/>
  <c r="X376" i="1"/>
  <c r="Y375" i="1"/>
  <c r="Y376" i="1" s="1"/>
  <c r="X482" i="1"/>
  <c r="Y476" i="1"/>
  <c r="Y482" i="1" s="1"/>
  <c r="X520" i="1"/>
  <c r="Y514" i="1"/>
  <c r="Y520" i="1" s="1"/>
  <c r="X93" i="1"/>
  <c r="X103" i="1"/>
  <c r="X121" i="1"/>
  <c r="X131" i="1"/>
  <c r="X139" i="1"/>
  <c r="I547" i="1"/>
  <c r="X172" i="1"/>
  <c r="X178" i="1"/>
  <c r="X198" i="1"/>
  <c r="X206" i="1"/>
  <c r="X220" i="1"/>
  <c r="X278" i="1"/>
  <c r="X277" i="1"/>
  <c r="X343" i="1"/>
  <c r="X400" i="1"/>
  <c r="X416" i="1"/>
  <c r="X415" i="1"/>
  <c r="Y93" i="1"/>
  <c r="Y120" i="1"/>
  <c r="Y130" i="1"/>
  <c r="Y139" i="1"/>
  <c r="Y198" i="1"/>
  <c r="Y248" i="1"/>
  <c r="H9" i="1"/>
  <c r="A10" i="1"/>
  <c r="Y22" i="1"/>
  <c r="Y24" i="1" s="1"/>
  <c r="Y28" i="1"/>
  <c r="C547" i="1"/>
  <c r="Y52" i="1"/>
  <c r="Y53" i="1" s="1"/>
  <c r="X53" i="1"/>
  <c r="Y57" i="1"/>
  <c r="Y61" i="1" s="1"/>
  <c r="X61" i="1"/>
  <c r="Y65" i="1"/>
  <c r="Y86" i="1" s="1"/>
  <c r="X86" i="1"/>
  <c r="X94" i="1"/>
  <c r="X104" i="1"/>
  <c r="X120" i="1"/>
  <c r="X130" i="1"/>
  <c r="X147" i="1"/>
  <c r="Y164" i="1"/>
  <c r="Y166" i="1" s="1"/>
  <c r="X167" i="1"/>
  <c r="Y170" i="1"/>
  <c r="Y171" i="1" s="1"/>
  <c r="Y174" i="1"/>
  <c r="Y178" i="1" s="1"/>
  <c r="X179" i="1"/>
  <c r="X199" i="1"/>
  <c r="Y202" i="1"/>
  <c r="Y205" i="1" s="1"/>
  <c r="Y209" i="1"/>
  <c r="Y215" i="1" s="1"/>
  <c r="X216" i="1"/>
  <c r="Y219" i="1"/>
  <c r="Y220" i="1" s="1"/>
  <c r="Y224" i="1"/>
  <c r="Y230" i="1" s="1"/>
  <c r="X231" i="1"/>
  <c r="L547" i="1"/>
  <c r="N547" i="1"/>
  <c r="X248" i="1"/>
  <c r="Y251" i="1"/>
  <c r="Y252" i="1" s="1"/>
  <c r="X252" i="1"/>
  <c r="Y255" i="1"/>
  <c r="Y259" i="1" s="1"/>
  <c r="X260" i="1"/>
  <c r="X272" i="1"/>
  <c r="X271" i="1"/>
  <c r="Y277" i="1"/>
  <c r="X288" i="1"/>
  <c r="X305" i="1"/>
  <c r="Y302" i="1"/>
  <c r="Y304" i="1" s="1"/>
  <c r="X316" i="1"/>
  <c r="X315" i="1"/>
  <c r="X348" i="1"/>
  <c r="Y345" i="1"/>
  <c r="Y347" i="1" s="1"/>
  <c r="X365" i="1"/>
  <c r="F9" i="1"/>
  <c r="J9" i="1"/>
  <c r="B547" i="1"/>
  <c r="X539" i="1"/>
  <c r="X538" i="1"/>
  <c r="X24" i="1"/>
  <c r="X62" i="1"/>
  <c r="X87" i="1"/>
  <c r="Y96" i="1"/>
  <c r="Y103" i="1" s="1"/>
  <c r="F547" i="1"/>
  <c r="X140" i="1"/>
  <c r="G547" i="1"/>
  <c r="X148" i="1"/>
  <c r="H547" i="1"/>
  <c r="X161" i="1"/>
  <c r="X166" i="1"/>
  <c r="X215" i="1"/>
  <c r="X24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9" i="1"/>
  <c r="X528" i="1"/>
  <c r="Y523" i="1"/>
  <c r="Y528" i="1" s="1"/>
  <c r="X421" i="1"/>
  <c r="X505" i="1"/>
  <c r="X536" i="1"/>
  <c r="Y531" i="1"/>
  <c r="Y535" i="1" s="1"/>
  <c r="Y34" i="1" l="1"/>
  <c r="X537" i="1"/>
  <c r="X541" i="1"/>
  <c r="X540" i="1"/>
  <c r="Y542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<sst xmlns="http://schemas.openxmlformats.org/spreadsheetml/2006/main" count="2297" uniqueCount="751">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</sst>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750</v>
      </c>
      <c r="I5" s="418"/>
      <c r="J5" s="418"/>
      <c r="K5" s="418"/>
      <c r="L5" s="419"/>
      <c r="M5" s="59"/>
      <c r="O5" s="24" t="s">
        <v>10</v>
      </c>
      <c r="P5" s="745">
        <v>45425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Понедельник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0.33333333333333331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66</v>
      </c>
      <c r="X51" s="371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6.1111111111111107</v>
      </c>
      <c r="X53" s="372">
        <f>IFERROR(X51/H51,"0")+IFERROR(X52/H52,"0")</f>
        <v>7</v>
      </c>
      <c r="Y53" s="372">
        <f>IFERROR(IF(Y51="",0,Y51),"0")+IFERROR(IF(Y52="",0,Y52),"0")</f>
        <v>0.15225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66</v>
      </c>
      <c r="X54" s="372">
        <f>IFERROR(SUM(X51:X52),"0")</f>
        <v>75.600000000000009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140</v>
      </c>
      <c r="X57" s="371">
        <f>IFERROR(IF(W57="",0,CEILING((W57/$H57),1)*$H57),"")</f>
        <v>140.4</v>
      </c>
      <c r="Y57" s="36">
        <f>IFERROR(IF(X57=0,"",ROUNDUP(X57/H57,0)*0.02175),"")</f>
        <v>0.28275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198</v>
      </c>
      <c r="X59" s="371">
        <f>IFERROR(IF(W59="",0,CEILING((W59/$H59),1)*$H59),"")</f>
        <v>198</v>
      </c>
      <c r="Y59" s="36">
        <f>IFERROR(IF(X59=0,"",ROUNDUP(X59/H59,0)*0.00937),"")</f>
        <v>0.41227999999999998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56.962962962962962</v>
      </c>
      <c r="X61" s="372">
        <f>IFERROR(X57/H57,"0")+IFERROR(X58/H58,"0")+IFERROR(X59/H59,"0")+IFERROR(X60/H60,"0")</f>
        <v>57</v>
      </c>
      <c r="Y61" s="372">
        <f>IFERROR(IF(Y57="",0,Y57),"0")+IFERROR(IF(Y58="",0,Y58),"0")+IFERROR(IF(Y59="",0,Y59),"0")+IFERROR(IF(Y60="",0,Y60),"0")</f>
        <v>0.69503000000000004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338</v>
      </c>
      <c r="X62" s="372">
        <f>IFERROR(SUM(X57:X60),"0")</f>
        <v>338.4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66</v>
      </c>
      <c r="X69" s="371">
        <f t="shared" si="2"/>
        <v>75.600000000000009</v>
      </c>
      <c r="Y69" s="36">
        <f t="shared" si="3"/>
        <v>0.15225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24</v>
      </c>
      <c r="X73" s="371">
        <f t="shared" si="2"/>
        <v>24</v>
      </c>
      <c r="Y73" s="36">
        <f t="shared" ref="Y73:Y79" si="4">IFERROR(IF(X73=0,"",ROUNDUP(X73/H73,0)*0.00937),"")</f>
        <v>5.6219999999999999E-2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162</v>
      </c>
      <c r="X79" s="371">
        <f t="shared" si="2"/>
        <v>162</v>
      </c>
      <c r="Y79" s="36">
        <f t="shared" si="4"/>
        <v>0.33732000000000001</v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54</v>
      </c>
      <c r="X84" s="371">
        <f t="shared" si="2"/>
        <v>54</v>
      </c>
      <c r="Y84" s="36">
        <f>IFERROR(IF(X84=0,"",ROUNDUP(X84/H84,0)*0.00937),"")</f>
        <v>0.11244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60.111111111111114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0.65822999999999998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306</v>
      </c>
      <c r="X87" s="372">
        <f>IFERROR(SUM(X65:X85),"0")</f>
        <v>315.60000000000002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220</v>
      </c>
      <c r="X108" s="371">
        <f t="shared" si="6"/>
        <v>226.8</v>
      </c>
      <c r="Y108" s="36">
        <f>IFERROR(IF(X108=0,"",ROUNDUP(X108/H108,0)*0.02175),"")</f>
        <v>0.58724999999999994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54</v>
      </c>
      <c r="X114" s="371">
        <f t="shared" si="6"/>
        <v>54</v>
      </c>
      <c r="Y114" s="36">
        <f>IFERROR(IF(X114=0,"",ROUNDUP(X114/H114,0)*0.00753),"")</f>
        <v>0.15060000000000001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46.19047619047619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47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0.73784999999999989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274</v>
      </c>
      <c r="X121" s="372">
        <f>IFERROR(SUM(X106:X119),"0")</f>
        <v>280.8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5.9523809523809526</v>
      </c>
      <c r="X130" s="372">
        <f>IFERROR(X123/H123,"0")+IFERROR(X124/H124,"0")+IFERROR(X125/H125,"0")+IFERROR(X126/H126,"0")+IFERROR(X127/H127,"0")+IFERROR(X128/H128,"0")+IFERROR(X129/H129,"0")</f>
        <v>6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0.1305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50</v>
      </c>
      <c r="X131" s="372">
        <f>IFERROR(SUM(X123:X129),"0")</f>
        <v>50.400000000000006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280</v>
      </c>
      <c r="X134" s="371">
        <f>IFERROR(IF(W134="",0,CEILING((W134/$H134),1)*$H134),"")</f>
        <v>285.60000000000002</v>
      </c>
      <c r="Y134" s="36">
        <f>IFERROR(IF(X134=0,"",ROUNDUP(X134/H134,0)*0.02175),"")</f>
        <v>0.73949999999999994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54</v>
      </c>
      <c r="X137" s="371">
        <f>IFERROR(IF(W137="",0,CEILING((W137/$H137),1)*$H137),"")</f>
        <v>54</v>
      </c>
      <c r="Y137" s="36">
        <f>IFERROR(IF(X137=0,"",ROUNDUP(X137/H137,0)*0.00753),"")</f>
        <v>0.15060000000000001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53.333333333333329</v>
      </c>
      <c r="X139" s="372">
        <f>IFERROR(X134/H134,"0")+IFERROR(X135/H135,"0")+IFERROR(X136/H136,"0")+IFERROR(X137/H137,"0")+IFERROR(X138/H138,"0")</f>
        <v>54</v>
      </c>
      <c r="Y139" s="372">
        <f>IFERROR(IF(Y134="",0,Y134),"0")+IFERROR(IF(Y135="",0,Y135),"0")+IFERROR(IF(Y136="",0,Y136),"0")+IFERROR(IF(Y137="",0,Y137),"0")+IFERROR(IF(Y138="",0,Y138),"0")</f>
        <v>0.89009999999999989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334</v>
      </c>
      <c r="X140" s="372">
        <f>IFERROR(SUM(X134:X138),"0")</f>
        <v>339.6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21</v>
      </c>
      <c r="X154" s="371">
        <f t="shared" si="8"/>
        <v>21</v>
      </c>
      <c r="Y154" s="36">
        <f>IFERROR(IF(X154=0,"",ROUNDUP(X154/H154,0)*0.00502),"")</f>
        <v>5.0200000000000002E-2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94.5</v>
      </c>
      <c r="X156" s="371">
        <f t="shared" si="8"/>
        <v>94.5</v>
      </c>
      <c r="Y156" s="36">
        <f>IFERROR(IF(X156=0,"",ROUNDUP(X156/H156,0)*0.00502),"")</f>
        <v>0.22590000000000002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94.5</v>
      </c>
      <c r="X157" s="371">
        <f t="shared" si="8"/>
        <v>94.5</v>
      </c>
      <c r="Y157" s="36">
        <f>IFERROR(IF(X157=0,"",ROUNDUP(X157/H157,0)*0.00502),"")</f>
        <v>0.22590000000000002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100</v>
      </c>
      <c r="X160" s="372">
        <f>IFERROR(X151/H151,"0")+IFERROR(X152/H152,"0")+IFERROR(X153/H153,"0")+IFERROR(X154/H154,"0")+IFERROR(X155/H155,"0")+IFERROR(X156/H156,"0")+IFERROR(X157/H157,"0")+IFERROR(X158/H158,"0")+IFERROR(X159/H159,"0")</f>
        <v>100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0.502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210</v>
      </c>
      <c r="X161" s="372">
        <f>IFERROR(SUM(X151:X159),"0")</f>
        <v>210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60</v>
      </c>
      <c r="X174" s="37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60</v>
      </c>
      <c r="X175" s="371">
        <f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180</v>
      </c>
      <c r="X176" s="37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55.55555555555555</v>
      </c>
      <c r="X178" s="372">
        <f>IFERROR(X174/H174,"0")+IFERROR(X175/H175,"0")+IFERROR(X176/H176,"0")+IFERROR(X177/H177,"0")</f>
        <v>58</v>
      </c>
      <c r="Y178" s="372">
        <f>IFERROR(IF(Y174="",0,Y174),"0")+IFERROR(IF(Y175="",0,Y175),"0")+IFERROR(IF(Y176="",0,Y176),"0")+IFERROR(IF(Y177="",0,Y177),"0")</f>
        <v>0.54345999999999994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300</v>
      </c>
      <c r="X179" s="372">
        <f>IFERROR(SUM(X174:X177),"0")</f>
        <v>313.20000000000005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48</v>
      </c>
      <c r="X187" s="371">
        <f t="shared" si="9"/>
        <v>48</v>
      </c>
      <c r="Y187" s="36">
        <f>IFERROR(IF(X187=0,"",ROUNDUP(X187/H187,0)*0.00753),"")</f>
        <v>0.15060000000000001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136</v>
      </c>
      <c r="X189" s="371">
        <f t="shared" si="9"/>
        <v>136.79999999999998</v>
      </c>
      <c r="Y189" s="36">
        <f>IFERROR(IF(X189=0,"",ROUNDUP(X189/H189,0)*0.00753),"")</f>
        <v>0.42921000000000004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152</v>
      </c>
      <c r="X191" s="371">
        <f t="shared" si="9"/>
        <v>153.6</v>
      </c>
      <c r="Y191" s="36">
        <f t="shared" ref="Y191:Y197" si="10">IFERROR(IF(X191=0,"",ROUNDUP(X191/H191,0)*0.00753),"")</f>
        <v>0.48192000000000002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124</v>
      </c>
      <c r="X193" s="371">
        <f t="shared" si="9"/>
        <v>124.8</v>
      </c>
      <c r="Y193" s="36">
        <f t="shared" si="10"/>
        <v>0.39156000000000002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40</v>
      </c>
      <c r="X196" s="371">
        <f t="shared" si="9"/>
        <v>40.799999999999997</v>
      </c>
      <c r="Y196" s="36">
        <f t="shared" si="10"/>
        <v>0.12801000000000001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152</v>
      </c>
      <c r="X197" s="371">
        <f t="shared" si="9"/>
        <v>153.6</v>
      </c>
      <c r="Y197" s="36">
        <f t="shared" si="10"/>
        <v>0.48192000000000002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271.66666666666669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274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2.0632199999999998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652</v>
      </c>
      <c r="X199" s="372">
        <f>IFERROR(SUM(X181:X197),"0")</f>
        <v>657.6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115.5</v>
      </c>
      <c r="X218" s="371">
        <f>IFERROR(IF(W218="",0,CEILING((W218/$H218),1)*$H218),"")</f>
        <v>115.5</v>
      </c>
      <c r="Y218" s="36">
        <f>IFERROR(IF(X218=0,"",ROUNDUP(X218/H218,0)*0.00502),"")</f>
        <v>0.27610000000000001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55</v>
      </c>
      <c r="X220" s="372">
        <f>IFERROR(X218/H218,"0")+IFERROR(X219/H219,"0")</f>
        <v>55</v>
      </c>
      <c r="Y220" s="372">
        <f>IFERROR(IF(Y218="",0,Y218),"0")+IFERROR(IF(Y219="",0,Y219),"0")</f>
        <v>0.27610000000000001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115.5</v>
      </c>
      <c r="X221" s="372">
        <f>IFERROR(SUM(X218:X219),"0")</f>
        <v>115.5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hidden="1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hidden="1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190</v>
      </c>
      <c r="X275" s="371">
        <f>IFERROR(IF(W275="",0,CEILING((W275/$H275),1)*$H275),"")</f>
        <v>195</v>
      </c>
      <c r="Y275" s="36">
        <f>IFERROR(IF(X275=0,"",ROUNDUP(X275/H275,0)*0.02175),"")</f>
        <v>0.54374999999999996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24.358974358974361</v>
      </c>
      <c r="X277" s="372">
        <f>IFERROR(X274/H274,"0")+IFERROR(X275/H275,"0")+IFERROR(X276/H276,"0")</f>
        <v>25</v>
      </c>
      <c r="Y277" s="372">
        <f>IFERROR(IF(Y274="",0,Y274),"0")+IFERROR(IF(Y275="",0,Y275),"0")+IFERROR(IF(Y276="",0,Y276),"0")</f>
        <v>0.54374999999999996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190</v>
      </c>
      <c r="X278" s="372">
        <f>IFERROR(SUM(X274:X276),"0")</f>
        <v>195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8.5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3.3333333333333335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8.5</v>
      </c>
      <c r="X284" s="372">
        <f>IFERROR(SUM(X280:X282),"0")</f>
        <v>10.199999999999999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840</v>
      </c>
      <c r="X313" s="371">
        <f>IFERROR(IF(W313="",0,CEILING((W313/$H313),1)*$H313),"")</f>
        <v>840</v>
      </c>
      <c r="Y313" s="36">
        <f>IFERROR(IF(X313=0,"",ROUNDUP(X313/H313,0)*0.00753),"")</f>
        <v>3.012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245</v>
      </c>
      <c r="X314" s="37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516.66666666666663</v>
      </c>
      <c r="X315" s="372">
        <f>IFERROR(X312/H312,"0")+IFERROR(X313/H313,"0")+IFERROR(X314/H314,"0")</f>
        <v>517</v>
      </c>
      <c r="Y315" s="372">
        <f>IFERROR(IF(Y312="",0,Y312),"0")+IFERROR(IF(Y313="",0,Y313),"0")+IFERROR(IF(Y314="",0,Y314),"0")</f>
        <v>3.8930100000000003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1085</v>
      </c>
      <c r="X316" s="372">
        <f>IFERROR(SUM(X312:X314),"0")</f>
        <v>1085.7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2600</v>
      </c>
      <c r="X329" s="371">
        <f t="shared" si="17"/>
        <v>2610</v>
      </c>
      <c r="Y329" s="36">
        <f>IFERROR(IF(X329=0,"",ROUNDUP(X329/H329,0)*0.02175),"")</f>
        <v>3.7844999999999995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790</v>
      </c>
      <c r="X330" s="371">
        <f t="shared" si="17"/>
        <v>795</v>
      </c>
      <c r="Y330" s="36">
        <f>IFERROR(IF(X330=0,"",ROUNDUP(X330/H330,0)*0.02175),"")</f>
        <v>1.1527499999999999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770</v>
      </c>
      <c r="X332" s="371">
        <f t="shared" si="17"/>
        <v>780</v>
      </c>
      <c r="Y332" s="36">
        <f>IFERROR(IF(X332=0,"",ROUNDUP(X332/H332,0)*0.02175),"")</f>
        <v>1.131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15</v>
      </c>
      <c r="X334" s="371">
        <f t="shared" si="17"/>
        <v>15</v>
      </c>
      <c r="Y334" s="36">
        <f>IFERROR(IF(X334=0,"",ROUNDUP(X334/H334,0)*0.00937),"")</f>
        <v>2.811E-2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280.33333333333331</v>
      </c>
      <c r="X336" s="372">
        <f>IFERROR(X328/H328,"0")+IFERROR(X329/H329,"0")+IFERROR(X330/H330,"0")+IFERROR(X331/H331,"0")+IFERROR(X332/H332,"0")+IFERROR(X333/H333,"0")+IFERROR(X334/H334,"0")+IFERROR(X335/H335,"0")</f>
        <v>282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6.0963599999999998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4175</v>
      </c>
      <c r="X337" s="372">
        <f>IFERROR(SUM(X328:X335),"0")</f>
        <v>4200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1950</v>
      </c>
      <c r="X339" s="371">
        <f>IFERROR(IF(W339="",0,CEILING((W339/$H339),1)*$H339),"")</f>
        <v>1950</v>
      </c>
      <c r="Y339" s="36">
        <f>IFERROR(IF(X339=0,"",ROUNDUP(X339/H339,0)*0.02175),"")</f>
        <v>2.8274999999999997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130</v>
      </c>
      <c r="X342" s="372">
        <f>IFERROR(X339/H339,"0")+IFERROR(X340/H340,"0")+IFERROR(X341/H341,"0")</f>
        <v>130</v>
      </c>
      <c r="Y342" s="372">
        <f>IFERROR(IF(Y339="",0,Y339),"0")+IFERROR(IF(Y340="",0,Y340),"0")+IFERROR(IF(Y341="",0,Y341),"0")</f>
        <v>2.8274999999999997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1950</v>
      </c>
      <c r="X343" s="372">
        <f>IFERROR(SUM(X339:X341),"0")</f>
        <v>1950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60</v>
      </c>
      <c r="X346" s="371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58"/>
      <c r="BB346" s="259" t="s">
        <v>1</v>
      </c>
    </row>
    <row r="347" spans="1:54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7.6923076923076925</v>
      </c>
      <c r="X347" s="372">
        <f>IFERROR(X345/H345,"0")+IFERROR(X346/H346,"0")</f>
        <v>8</v>
      </c>
      <c r="Y347" s="372">
        <f>IFERROR(IF(Y345="",0,Y345),"0")+IFERROR(IF(Y346="",0,Y346),"0")</f>
        <v>0.17399999999999999</v>
      </c>
      <c r="Z347" s="373"/>
      <c r="AA347" s="373"/>
    </row>
    <row r="348" spans="1:54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60</v>
      </c>
      <c r="X348" s="372">
        <f>IFERROR(SUM(X345:X346),"0")</f>
        <v>62.4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48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33.6</v>
      </c>
      <c r="X389" s="371">
        <f t="shared" si="18"/>
        <v>33.6</v>
      </c>
      <c r="Y389" s="36">
        <f>IFERROR(IF(X389=0,"",ROUNDUP(X389/H389,0)*0.00753),"")</f>
        <v>0.15060000000000001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31.428571428571431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0.24096000000000001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81.599999999999994</v>
      </c>
      <c r="X400" s="372">
        <f>IFERROR(SUM(X386:X398),"0")</f>
        <v>84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48</v>
      </c>
      <c r="X424" s="371">
        <f t="shared" ref="X424:X430" si="20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11.428571428571429</v>
      </c>
      <c r="X431" s="372">
        <f>IFERROR(X424/H424,"0")+IFERROR(X425/H425,"0")+IFERROR(X426/H426,"0")+IFERROR(X427/H427,"0")+IFERROR(X428/H428,"0")+IFERROR(X429/H429,"0")+IFERROR(X430/H430,"0")</f>
        <v>12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48</v>
      </c>
      <c r="X432" s="372">
        <f>IFERROR(SUM(X424:X430),"0")</f>
        <v>50.400000000000006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80</v>
      </c>
      <c r="X458" s="371">
        <f t="shared" si="21"/>
        <v>84.48</v>
      </c>
      <c r="Y458" s="36">
        <f t="shared" si="22"/>
        <v>0.19136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60</v>
      </c>
      <c r="X461" s="371">
        <f t="shared" si="21"/>
        <v>63.36</v>
      </c>
      <c r="Y461" s="36">
        <f t="shared" si="22"/>
        <v>0.14352000000000001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26.515151515151516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28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0.33488000000000001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140</v>
      </c>
      <c r="X469" s="372">
        <f>IFERROR(SUM(X457:X467),"0")</f>
        <v>147.84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hidden="1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hidden="1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500</v>
      </c>
      <c r="X523" s="371">
        <f>IFERROR(IF(W523="",0,CEILING((W523/$H523),1)*$H523),"")</f>
        <v>507</v>
      </c>
      <c r="Y523" s="36">
        <f>IFERROR(IF(X523=0,"",ROUNDUP(X523/H523,0)*0.02175),"")</f>
        <v>1.4137499999999998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64.102564102564102</v>
      </c>
      <c r="X528" s="372">
        <f>IFERROR(X523/H523,"0")+IFERROR(X524/H524,"0")+IFERROR(X525/H525,"0")+IFERROR(X526/H526,"0")+IFERROR(X527/H527,"0")</f>
        <v>65</v>
      </c>
      <c r="Y528" s="372">
        <f>IFERROR(IF(Y523="",0,Y523),"0")+IFERROR(IF(Y524="",0,Y524),"0")+IFERROR(IF(Y525="",0,Y525),"0")+IFERROR(IF(Y526="",0,Y526),"0")+IFERROR(IF(Y527="",0,Y527),"0")</f>
        <v>1.4137499999999998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500</v>
      </c>
      <c r="X529" s="372">
        <f>IFERROR(SUM(X523:X527),"0")</f>
        <v>507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10983.6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11089.56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11596.589008769008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11708.395999999997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20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21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12096.589008769008</v>
      </c>
      <c r="X540" s="372">
        <f>GrossWeightTotalR+PalletQtyTotalR*25</f>
        <v>12233.395999999997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1825.6824656824656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1841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22.520669999999999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75.600000000000009</v>
      </c>
      <c r="D547" s="46">
        <f>IFERROR(X57*1,"0")+IFERROR(X58*1,"0")+IFERROR(X59*1,"0")+IFERROR(X60*1,"0")</f>
        <v>338.4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646.80000000000007</v>
      </c>
      <c r="F547" s="46">
        <f>IFERROR(X134*1,"0")+IFERROR(X135*1,"0")+IFERROR(X136*1,"0")+IFERROR(X137*1,"0")+IFERROR(X138*1,"0")</f>
        <v>339.6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210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970.8</v>
      </c>
      <c r="J547" s="46">
        <f>IFERROR(X209*1,"0")+IFERROR(X210*1,"0")+IFERROR(X211*1,"0")+IFERROR(X212*1,"0")+IFERROR(X213*1,"0")+IFERROR(X214*1,"0")+IFERROR(X218*1,"0")+IFERROR(X219*1,"0")</f>
        <v>115.5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205.2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205.2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1085.7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6212.4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50.400000000000006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248.16000000000003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5,00"/>
        <filter val="1 825,68"/>
        <filter val="1 950,00"/>
        <filter val="10 983,60"/>
        <filter val="100,00"/>
        <filter val="11 596,59"/>
        <filter val="11,43"/>
        <filter val="115,50"/>
        <filter val="12 096,59"/>
        <filter val="124,00"/>
        <filter val="130,00"/>
        <filter val="136,00"/>
        <filter val="140,00"/>
        <filter val="15,00"/>
        <filter val="152,00"/>
        <filter val="162,00"/>
        <filter val="18,94"/>
        <filter val="180,00"/>
        <filter val="190,00"/>
        <filter val="198,00"/>
        <filter val="2 600,00"/>
        <filter val="20"/>
        <filter val="21,00"/>
        <filter val="210,00"/>
        <filter val="220,00"/>
        <filter val="24,00"/>
        <filter val="24,36"/>
        <filter val="245,00"/>
        <filter val="26,52"/>
        <filter val="271,67"/>
        <filter val="274,00"/>
        <filter val="280,00"/>
        <filter val="280,33"/>
        <filter val="3,33"/>
        <filter val="300,00"/>
        <filter val="306,00"/>
        <filter val="31,43"/>
        <filter val="33,60"/>
        <filter val="334,00"/>
        <filter val="338,00"/>
        <filter val="4 175,00"/>
        <filter val="40,00"/>
        <filter val="46,19"/>
        <filter val="48,00"/>
        <filter val="5,95"/>
        <filter val="50,00"/>
        <filter val="500,00"/>
        <filter val="516,67"/>
        <filter val="53,33"/>
        <filter val="54,00"/>
        <filter val="55,00"/>
        <filter val="55,56"/>
        <filter val="56,96"/>
        <filter val="6,11"/>
        <filter val="60,00"/>
        <filter val="60,11"/>
        <filter val="64,10"/>
        <filter val="652,00"/>
        <filter val="66,00"/>
        <filter val="7,69"/>
        <filter val="770,00"/>
        <filter val="790,00"/>
        <filter val="8,50"/>
        <filter val="80,00"/>
        <filter val="81,60"/>
        <filter val="840,00"/>
        <filter val="94,5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