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064CAA-6A75-4C4B-AF13-E9A1877201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W507" i="1"/>
  <c r="X506" i="1"/>
  <c r="Y506" i="1" s="1"/>
  <c r="X505" i="1"/>
  <c r="Y505" i="1" s="1"/>
  <c r="X504" i="1"/>
  <c r="Y504" i="1" s="1"/>
  <c r="X503" i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W488" i="1"/>
  <c r="X487" i="1"/>
  <c r="O487" i="1"/>
  <c r="W485" i="1"/>
  <c r="W484" i="1"/>
  <c r="X483" i="1"/>
  <c r="Y483" i="1" s="1"/>
  <c r="O483" i="1"/>
  <c r="X482" i="1"/>
  <c r="O482" i="1"/>
  <c r="X481" i="1"/>
  <c r="Y481" i="1" s="1"/>
  <c r="O481" i="1"/>
  <c r="W479" i="1"/>
  <c r="W478" i="1"/>
  <c r="Y477" i="1"/>
  <c r="X477" i="1"/>
  <c r="O477" i="1"/>
  <c r="X476" i="1"/>
  <c r="Y476" i="1" s="1"/>
  <c r="O476" i="1"/>
  <c r="X475" i="1"/>
  <c r="Y475" i="1" s="1"/>
  <c r="O475" i="1"/>
  <c r="X474" i="1"/>
  <c r="Y474" i="1" s="1"/>
  <c r="O474" i="1"/>
  <c r="X473" i="1"/>
  <c r="Y473" i="1" s="1"/>
  <c r="O473" i="1"/>
  <c r="X472" i="1"/>
  <c r="O472" i="1"/>
  <c r="W470" i="1"/>
  <c r="W469" i="1"/>
  <c r="X468" i="1"/>
  <c r="Y468" i="1" s="1"/>
  <c r="O468" i="1"/>
  <c r="X467" i="1"/>
  <c r="O467" i="1"/>
  <c r="W465" i="1"/>
  <c r="W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Y457" i="1" s="1"/>
  <c r="O457" i="1"/>
  <c r="X456" i="1"/>
  <c r="Y456" i="1" s="1"/>
  <c r="O456" i="1"/>
  <c r="Y455" i="1"/>
  <c r="X455" i="1"/>
  <c r="O455" i="1"/>
  <c r="X454" i="1"/>
  <c r="O454" i="1"/>
  <c r="X453" i="1"/>
  <c r="Y453" i="1" s="1"/>
  <c r="O453" i="1"/>
  <c r="W449" i="1"/>
  <c r="W448" i="1"/>
  <c r="X447" i="1"/>
  <c r="Y447" i="1" s="1"/>
  <c r="X446" i="1"/>
  <c r="Y446" i="1" s="1"/>
  <c r="X445" i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X431" i="1"/>
  <c r="Y431" i="1" s="1"/>
  <c r="Y433" i="1" s="1"/>
  <c r="O431" i="1"/>
  <c r="W429" i="1"/>
  <c r="W428" i="1"/>
  <c r="Y427" i="1"/>
  <c r="X427" i="1"/>
  <c r="O427" i="1"/>
  <c r="X426" i="1"/>
  <c r="Y426" i="1" s="1"/>
  <c r="O426" i="1"/>
  <c r="X425" i="1"/>
  <c r="Y425" i="1" s="1"/>
  <c r="O425" i="1"/>
  <c r="X424" i="1"/>
  <c r="Y424" i="1" s="1"/>
  <c r="O424" i="1"/>
  <c r="X423" i="1"/>
  <c r="Y423" i="1" s="1"/>
  <c r="O423" i="1"/>
  <c r="X422" i="1"/>
  <c r="Y422" i="1" s="1"/>
  <c r="O422" i="1"/>
  <c r="X421" i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X410" i="1"/>
  <c r="Y410" i="1" s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X400" i="1"/>
  <c r="Y400" i="1" s="1"/>
  <c r="O400" i="1"/>
  <c r="X399" i="1"/>
  <c r="O399" i="1"/>
  <c r="W397" i="1"/>
  <c r="W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Y386" i="1" s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X378" i="1"/>
  <c r="Y378" i="1" s="1"/>
  <c r="Y380" i="1" s="1"/>
  <c r="O378" i="1"/>
  <c r="W374" i="1"/>
  <c r="W373" i="1"/>
  <c r="X372" i="1"/>
  <c r="O372" i="1"/>
  <c r="W370" i="1"/>
  <c r="W369" i="1"/>
  <c r="X368" i="1"/>
  <c r="Y368" i="1" s="1"/>
  <c r="O368" i="1"/>
  <c r="X367" i="1"/>
  <c r="Y367" i="1" s="1"/>
  <c r="O367" i="1"/>
  <c r="X366" i="1"/>
  <c r="Y366" i="1" s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X356" i="1"/>
  <c r="Y356" i="1" s="1"/>
  <c r="O356" i="1"/>
  <c r="X355" i="1"/>
  <c r="Y355" i="1" s="1"/>
  <c r="O355" i="1"/>
  <c r="X354" i="1"/>
  <c r="Y354" i="1" s="1"/>
  <c r="O354" i="1"/>
  <c r="X353" i="1"/>
  <c r="Y353" i="1" s="1"/>
  <c r="O353" i="1"/>
  <c r="X352" i="1"/>
  <c r="Y352" i="1" s="1"/>
  <c r="O352" i="1"/>
  <c r="W349" i="1"/>
  <c r="W348" i="1"/>
  <c r="X347" i="1"/>
  <c r="O347" i="1"/>
  <c r="W345" i="1"/>
  <c r="W344" i="1"/>
  <c r="X343" i="1"/>
  <c r="Y343" i="1" s="1"/>
  <c r="O343" i="1"/>
  <c r="X342" i="1"/>
  <c r="X344" i="1" s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X327" i="1"/>
  <c r="Y327" i="1" s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X311" i="1"/>
  <c r="Y311" i="1" s="1"/>
  <c r="O311" i="1"/>
  <c r="X310" i="1"/>
  <c r="Y310" i="1" s="1"/>
  <c r="O310" i="1"/>
  <c r="X309" i="1"/>
  <c r="Y309" i="1" s="1"/>
  <c r="Y312" i="1" s="1"/>
  <c r="O309" i="1"/>
  <c r="W307" i="1"/>
  <c r="W306" i="1"/>
  <c r="X305" i="1"/>
  <c r="X306" i="1" s="1"/>
  <c r="O305" i="1"/>
  <c r="W302" i="1"/>
  <c r="W301" i="1"/>
  <c r="X300" i="1"/>
  <c r="Y300" i="1" s="1"/>
  <c r="O300" i="1"/>
  <c r="X299" i="1"/>
  <c r="X301" i="1" s="1"/>
  <c r="O299" i="1"/>
  <c r="W297" i="1"/>
  <c r="W296" i="1"/>
  <c r="X295" i="1"/>
  <c r="Y295" i="1" s="1"/>
  <c r="O295" i="1"/>
  <c r="X294" i="1"/>
  <c r="Y294" i="1" s="1"/>
  <c r="O294" i="1"/>
  <c r="X293" i="1"/>
  <c r="Y293" i="1" s="1"/>
  <c r="O293" i="1"/>
  <c r="Y292" i="1"/>
  <c r="X292" i="1"/>
  <c r="O292" i="1"/>
  <c r="X291" i="1"/>
  <c r="Y291" i="1" s="1"/>
  <c r="O291" i="1"/>
  <c r="X290" i="1"/>
  <c r="Y290" i="1" s="1"/>
  <c r="O290" i="1"/>
  <c r="X289" i="1"/>
  <c r="O289" i="1"/>
  <c r="W286" i="1"/>
  <c r="W285" i="1"/>
  <c r="X284" i="1"/>
  <c r="Y284" i="1" s="1"/>
  <c r="O284" i="1"/>
  <c r="X283" i="1"/>
  <c r="Y283" i="1" s="1"/>
  <c r="Y285" i="1" s="1"/>
  <c r="O283" i="1"/>
  <c r="W281" i="1"/>
  <c r="W280" i="1"/>
  <c r="X279" i="1"/>
  <c r="Y279" i="1" s="1"/>
  <c r="O279" i="1"/>
  <c r="X278" i="1"/>
  <c r="Y278" i="1" s="1"/>
  <c r="X277" i="1"/>
  <c r="W275" i="1"/>
  <c r="W274" i="1"/>
  <c r="X273" i="1"/>
  <c r="Y273" i="1" s="1"/>
  <c r="O273" i="1"/>
  <c r="X272" i="1"/>
  <c r="Y272" i="1" s="1"/>
  <c r="O272" i="1"/>
  <c r="Y271" i="1"/>
  <c r="X271" i="1"/>
  <c r="O271" i="1"/>
  <c r="W269" i="1"/>
  <c r="W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Y261" i="1"/>
  <c r="X261" i="1"/>
  <c r="O261" i="1"/>
  <c r="X260" i="1"/>
  <c r="Y260" i="1" s="1"/>
  <c r="O260" i="1"/>
  <c r="X259" i="1"/>
  <c r="Y259" i="1" s="1"/>
  <c r="O259" i="1"/>
  <c r="W257" i="1"/>
  <c r="W256" i="1"/>
  <c r="X255" i="1"/>
  <c r="Y255" i="1" s="1"/>
  <c r="O255" i="1"/>
  <c r="X254" i="1"/>
  <c r="Y254" i="1" s="1"/>
  <c r="O254" i="1"/>
  <c r="X253" i="1"/>
  <c r="Y253" i="1" s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Y235" i="1"/>
  <c r="X235" i="1"/>
  <c r="O235" i="1"/>
  <c r="X234" i="1"/>
  <c r="Y234" i="1" s="1"/>
  <c r="O234" i="1"/>
  <c r="X233" i="1"/>
  <c r="Y233" i="1" s="1"/>
  <c r="O233" i="1"/>
  <c r="X232" i="1"/>
  <c r="Y232" i="1" s="1"/>
  <c r="O232" i="1"/>
  <c r="X231" i="1"/>
  <c r="Y231" i="1" s="1"/>
  <c r="O231" i="1"/>
  <c r="W228" i="1"/>
  <c r="W227" i="1"/>
  <c r="X226" i="1"/>
  <c r="Y226" i="1" s="1"/>
  <c r="O226" i="1"/>
  <c r="X225" i="1"/>
  <c r="Y225" i="1" s="1"/>
  <c r="O225" i="1"/>
  <c r="Y224" i="1"/>
  <c r="X224" i="1"/>
  <c r="O224" i="1"/>
  <c r="X223" i="1"/>
  <c r="Y223" i="1" s="1"/>
  <c r="O223" i="1"/>
  <c r="X222" i="1"/>
  <c r="Y222" i="1" s="1"/>
  <c r="O222" i="1"/>
  <c r="X221" i="1"/>
  <c r="O221" i="1"/>
  <c r="W218" i="1"/>
  <c r="W217" i="1"/>
  <c r="X216" i="1"/>
  <c r="Y216" i="1" s="1"/>
  <c r="O216" i="1"/>
  <c r="X215" i="1"/>
  <c r="Y215" i="1" s="1"/>
  <c r="Y217" i="1" s="1"/>
  <c r="O215" i="1"/>
  <c r="W213" i="1"/>
  <c r="W212" i="1"/>
  <c r="X211" i="1"/>
  <c r="Y211" i="1" s="1"/>
  <c r="O211" i="1"/>
  <c r="X210" i="1"/>
  <c r="Y210" i="1" s="1"/>
  <c r="O210" i="1"/>
  <c r="Y209" i="1"/>
  <c r="X209" i="1"/>
  <c r="O209" i="1"/>
  <c r="X208" i="1"/>
  <c r="Y208" i="1" s="1"/>
  <c r="O208" i="1"/>
  <c r="X207" i="1"/>
  <c r="Y207" i="1" s="1"/>
  <c r="O207" i="1"/>
  <c r="X206" i="1"/>
  <c r="O206" i="1"/>
  <c r="W203" i="1"/>
  <c r="W202" i="1"/>
  <c r="X201" i="1"/>
  <c r="Y201" i="1" s="1"/>
  <c r="O201" i="1"/>
  <c r="X200" i="1"/>
  <c r="Y200" i="1" s="1"/>
  <c r="O200" i="1"/>
  <c r="X199" i="1"/>
  <c r="Y199" i="1" s="1"/>
  <c r="O199" i="1"/>
  <c r="X198" i="1"/>
  <c r="O198" i="1"/>
  <c r="W196" i="1"/>
  <c r="W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Y179" i="1" s="1"/>
  <c r="O179" i="1"/>
  <c r="Y178" i="1"/>
  <c r="X178" i="1"/>
  <c r="O178" i="1"/>
  <c r="W176" i="1"/>
  <c r="W175" i="1"/>
  <c r="X174" i="1"/>
  <c r="Y174" i="1" s="1"/>
  <c r="O174" i="1"/>
  <c r="X173" i="1"/>
  <c r="Y173" i="1" s="1"/>
  <c r="O173" i="1"/>
  <c r="X172" i="1"/>
  <c r="Y172" i="1" s="1"/>
  <c r="O172" i="1"/>
  <c r="X171" i="1"/>
  <c r="O171" i="1"/>
  <c r="W169" i="1"/>
  <c r="W168" i="1"/>
  <c r="X167" i="1"/>
  <c r="Y167" i="1" s="1"/>
  <c r="O167" i="1"/>
  <c r="X166" i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X142" i="1"/>
  <c r="Y142" i="1" s="1"/>
  <c r="O142" i="1"/>
  <c r="X141" i="1"/>
  <c r="G543" i="1" s="1"/>
  <c r="O141" i="1"/>
  <c r="W137" i="1"/>
  <c r="W136" i="1"/>
  <c r="X135" i="1"/>
  <c r="Y135" i="1" s="1"/>
  <c r="O135" i="1"/>
  <c r="X134" i="1"/>
  <c r="Y134" i="1" s="1"/>
  <c r="O134" i="1"/>
  <c r="X133" i="1"/>
  <c r="Y133" i="1" s="1"/>
  <c r="O133" i="1"/>
  <c r="X132" i="1"/>
  <c r="Y132" i="1" s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X123" i="1"/>
  <c r="Y123" i="1" s="1"/>
  <c r="O123" i="1"/>
  <c r="X122" i="1"/>
  <c r="Y122" i="1" s="1"/>
  <c r="O122" i="1"/>
  <c r="X121" i="1"/>
  <c r="Y121" i="1" s="1"/>
  <c r="O121" i="1"/>
  <c r="X120" i="1"/>
  <c r="O120" i="1"/>
  <c r="W118" i="1"/>
  <c r="W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Y91" i="1"/>
  <c r="X91" i="1"/>
  <c r="O91" i="1"/>
  <c r="X90" i="1"/>
  <c r="Y90" i="1" s="1"/>
  <c r="O90" i="1"/>
  <c r="X89" i="1"/>
  <c r="Y89" i="1" s="1"/>
  <c r="O89" i="1"/>
  <c r="X88" i="1"/>
  <c r="X93" i="1" s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W62" i="1"/>
  <c r="W61" i="1"/>
  <c r="Y60" i="1"/>
  <c r="X60" i="1"/>
  <c r="Y59" i="1"/>
  <c r="X59" i="1"/>
  <c r="O59" i="1"/>
  <c r="X58" i="1"/>
  <c r="Y58" i="1" s="1"/>
  <c r="O58" i="1"/>
  <c r="X57" i="1"/>
  <c r="O57" i="1"/>
  <c r="W54" i="1"/>
  <c r="W53" i="1"/>
  <c r="X52" i="1"/>
  <c r="Y52" i="1" s="1"/>
  <c r="O52" i="1"/>
  <c r="X51" i="1"/>
  <c r="C543" i="1" s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X22" i="1"/>
  <c r="Y22" i="1" s="1"/>
  <c r="Y24" i="1" s="1"/>
  <c r="H10" i="1"/>
  <c r="A9" i="1"/>
  <c r="D7" i="1"/>
  <c r="P6" i="1"/>
  <c r="O2" i="1"/>
  <c r="Y85" i="1" l="1"/>
  <c r="Y357" i="1"/>
  <c r="Y305" i="1"/>
  <c r="Y306" i="1" s="1"/>
  <c r="X429" i="1"/>
  <c r="Y421" i="1"/>
  <c r="X469" i="1"/>
  <c r="Y467" i="1"/>
  <c r="Y469" i="1" s="1"/>
  <c r="X103" i="1"/>
  <c r="Y95" i="1"/>
  <c r="Y102" i="1" s="1"/>
  <c r="X168" i="1"/>
  <c r="Y166" i="1"/>
  <c r="Y168" i="1" s="1"/>
  <c r="X202" i="1"/>
  <c r="Y198" i="1"/>
  <c r="Y202" i="1" s="1"/>
  <c r="Y333" i="1"/>
  <c r="X349" i="1"/>
  <c r="X348" i="1"/>
  <c r="Y347" i="1"/>
  <c r="Y348" i="1" s="1"/>
  <c r="D543" i="1"/>
  <c r="Y57" i="1"/>
  <c r="Y61" i="1" s="1"/>
  <c r="J543" i="1"/>
  <c r="X228" i="1"/>
  <c r="X374" i="1"/>
  <c r="X373" i="1"/>
  <c r="Y372" i="1"/>
  <c r="Y373" i="1" s="1"/>
  <c r="U543" i="1"/>
  <c r="X448" i="1"/>
  <c r="Y445" i="1"/>
  <c r="Y448" i="1" s="1"/>
  <c r="X489" i="1"/>
  <c r="X488" i="1"/>
  <c r="Y487" i="1"/>
  <c r="Y488" i="1" s="1"/>
  <c r="X508" i="1"/>
  <c r="X507" i="1"/>
  <c r="Y503" i="1"/>
  <c r="Y507" i="1" s="1"/>
  <c r="X117" i="1"/>
  <c r="X127" i="1"/>
  <c r="X157" i="1"/>
  <c r="I543" i="1"/>
  <c r="X176" i="1"/>
  <c r="X196" i="1"/>
  <c r="X217" i="1"/>
  <c r="X275" i="1"/>
  <c r="X274" i="1"/>
  <c r="F10" i="1"/>
  <c r="J9" i="1"/>
  <c r="F9" i="1"/>
  <c r="A10" i="1"/>
  <c r="X35" i="1"/>
  <c r="H9" i="1"/>
  <c r="X25" i="1"/>
  <c r="X34" i="1"/>
  <c r="Y27" i="1"/>
  <c r="Y34" i="1" s="1"/>
  <c r="Y195" i="1"/>
  <c r="Y245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X92" i="1"/>
  <c r="X128" i="1"/>
  <c r="X137" i="1"/>
  <c r="X145" i="1"/>
  <c r="X158" i="1"/>
  <c r="X163" i="1"/>
  <c r="X169" i="1"/>
  <c r="X195" i="1"/>
  <c r="X256" i="1"/>
  <c r="X281" i="1"/>
  <c r="Y277" i="1"/>
  <c r="Y280" i="1" s="1"/>
  <c r="X280" i="1"/>
  <c r="X286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53" i="1"/>
  <c r="X61" i="1"/>
  <c r="X86" i="1"/>
  <c r="X102" i="1"/>
  <c r="X118" i="1"/>
  <c r="X175" i="1"/>
  <c r="X203" i="1"/>
  <c r="X212" i="1"/>
  <c r="X218" i="1"/>
  <c r="X227" i="1"/>
  <c r="X246" i="1"/>
  <c r="X250" i="1"/>
  <c r="Y268" i="1"/>
  <c r="O543" i="1"/>
  <c r="X296" i="1"/>
  <c r="Y289" i="1"/>
  <c r="Y296" i="1" s="1"/>
  <c r="X334" i="1"/>
  <c r="B543" i="1"/>
  <c r="X24" i="1"/>
  <c r="W533" i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<sst xmlns="http://schemas.openxmlformats.org/spreadsheetml/2006/main" count="2267" uniqueCount="740">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</sst>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5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3"/>
  <sheetViews>
    <sheetView showGridLines="0" tabSelected="1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36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06" t="s">
        <v>8</v>
      </c>
      <c r="B5" s="467"/>
      <c r="C5" s="468"/>
      <c r="D5" s="411"/>
      <c r="E5" s="413"/>
      <c r="F5" s="693" t="s">
        <v>9</v>
      </c>
      <c r="G5" s="468"/>
      <c r="H5" s="411" t="s">
        <v>739</v>
      </c>
      <c r="I5" s="412"/>
      <c r="J5" s="412"/>
      <c r="K5" s="412"/>
      <c r="L5" s="413"/>
      <c r="M5" s="59"/>
      <c r="O5" s="24" t="s">
        <v>10</v>
      </c>
      <c r="P5" s="697">
        <v>45425</v>
      </c>
      <c r="Q5" s="510"/>
      <c r="S5" s="608" t="s">
        <v>11</v>
      </c>
      <c r="T5" s="423"/>
      <c r="U5" s="609" t="s">
        <v>12</v>
      </c>
      <c r="V5" s="510"/>
      <c r="AA5" s="51"/>
      <c r="AB5" s="51"/>
      <c r="AC5" s="51"/>
    </row>
    <row r="6" spans="1:30" s="359" customFormat="1" ht="24" customHeight="1" x14ac:dyDescent="0.2">
      <c r="A6" s="506" t="s">
        <v>13</v>
      </c>
      <c r="B6" s="467"/>
      <c r="C6" s="468"/>
      <c r="D6" s="667" t="s">
        <v>14</v>
      </c>
      <c r="E6" s="668"/>
      <c r="F6" s="668"/>
      <c r="G6" s="668"/>
      <c r="H6" s="668"/>
      <c r="I6" s="668"/>
      <c r="J6" s="668"/>
      <c r="K6" s="668"/>
      <c r="L6" s="51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422" t="s">
        <v>16</v>
      </c>
      <c r="T6" s="423"/>
      <c r="U6" s="649" t="s">
        <v>17</v>
      </c>
      <c r="V6" s="627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14"/>
      <c r="M7" s="61"/>
      <c r="O7" s="24"/>
      <c r="P7" s="42"/>
      <c r="Q7" s="42"/>
      <c r="S7" s="375"/>
      <c r="T7" s="423"/>
      <c r="U7" s="650"/>
      <c r="V7" s="651"/>
      <c r="AA7" s="51"/>
      <c r="AB7" s="51"/>
      <c r="AC7" s="51"/>
    </row>
    <row r="8" spans="1:30" s="359" customFormat="1" ht="25.5" customHeight="1" x14ac:dyDescent="0.2">
      <c r="A8" s="738" t="s">
        <v>18</v>
      </c>
      <c r="B8" s="402"/>
      <c r="C8" s="403"/>
      <c r="D8" s="492" t="s">
        <v>19</v>
      </c>
      <c r="E8" s="493"/>
      <c r="F8" s="493"/>
      <c r="G8" s="493"/>
      <c r="H8" s="493"/>
      <c r="I8" s="493"/>
      <c r="J8" s="493"/>
      <c r="K8" s="493"/>
      <c r="L8" s="494"/>
      <c r="M8" s="62"/>
      <c r="O8" s="24" t="s">
        <v>20</v>
      </c>
      <c r="P8" s="513">
        <v>0.41666666666666669</v>
      </c>
      <c r="Q8" s="514"/>
      <c r="S8" s="375"/>
      <c r="T8" s="423"/>
      <c r="U8" s="650"/>
      <c r="V8" s="651"/>
      <c r="AA8" s="51"/>
      <c r="AB8" s="51"/>
      <c r="AC8" s="51"/>
    </row>
    <row r="9" spans="1:30" s="359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11"/>
      <c r="E9" s="390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07"/>
      <c r="Q9" s="508"/>
      <c r="S9" s="375"/>
      <c r="T9" s="423"/>
      <c r="U9" s="652"/>
      <c r="V9" s="65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11"/>
      <c r="E10" s="390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60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6"/>
      <c r="Q10" s="617"/>
      <c r="T10" s="24" t="s">
        <v>23</v>
      </c>
      <c r="U10" s="626" t="s">
        <v>24</v>
      </c>
      <c r="V10" s="627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09"/>
      <c r="Q11" s="510"/>
      <c r="T11" s="24" t="s">
        <v>27</v>
      </c>
      <c r="U11" s="604" t="s">
        <v>28</v>
      </c>
      <c r="V11" s="508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29</v>
      </c>
      <c r="B12" s="467"/>
      <c r="C12" s="467"/>
      <c r="D12" s="467"/>
      <c r="E12" s="467"/>
      <c r="F12" s="467"/>
      <c r="G12" s="467"/>
      <c r="H12" s="467"/>
      <c r="I12" s="467"/>
      <c r="J12" s="467"/>
      <c r="K12" s="467"/>
      <c r="L12" s="468"/>
      <c r="M12" s="63"/>
      <c r="O12" s="24" t="s">
        <v>30</v>
      </c>
      <c r="P12" s="513"/>
      <c r="Q12" s="514"/>
      <c r="R12" s="23"/>
      <c r="T12" s="24"/>
      <c r="U12" s="501"/>
      <c r="V12" s="375"/>
      <c r="AA12" s="51"/>
      <c r="AB12" s="51"/>
      <c r="AC12" s="51"/>
    </row>
    <row r="13" spans="1:30" s="359" customFormat="1" ht="23.25" customHeight="1" x14ac:dyDescent="0.2">
      <c r="A13" s="690" t="s">
        <v>31</v>
      </c>
      <c r="B13" s="467"/>
      <c r="C13" s="467"/>
      <c r="D13" s="467"/>
      <c r="E13" s="467"/>
      <c r="F13" s="467"/>
      <c r="G13" s="467"/>
      <c r="H13" s="467"/>
      <c r="I13" s="467"/>
      <c r="J13" s="467"/>
      <c r="K13" s="467"/>
      <c r="L13" s="468"/>
      <c r="M13" s="63"/>
      <c r="N13" s="26"/>
      <c r="O13" s="26" t="s">
        <v>32</v>
      </c>
      <c r="P13" s="604"/>
      <c r="Q13" s="508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33</v>
      </c>
      <c r="B14" s="467"/>
      <c r="C14" s="467"/>
      <c r="D14" s="467"/>
      <c r="E14" s="467"/>
      <c r="F14" s="467"/>
      <c r="G14" s="467"/>
      <c r="H14" s="467"/>
      <c r="I14" s="467"/>
      <c r="J14" s="467"/>
      <c r="K14" s="467"/>
      <c r="L14" s="468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696" t="s">
        <v>34</v>
      </c>
      <c r="B15" s="467"/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64"/>
      <c r="O15" s="542" t="s">
        <v>35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36</v>
      </c>
      <c r="B17" s="419" t="s">
        <v>37</v>
      </c>
      <c r="C17" s="523" t="s">
        <v>38</v>
      </c>
      <c r="D17" s="419" t="s">
        <v>39</v>
      </c>
      <c r="E17" s="427"/>
      <c r="F17" s="419" t="s">
        <v>40</v>
      </c>
      <c r="G17" s="419" t="s">
        <v>41</v>
      </c>
      <c r="H17" s="419" t="s">
        <v>42</v>
      </c>
      <c r="I17" s="419" t="s">
        <v>43</v>
      </c>
      <c r="J17" s="419" t="s">
        <v>44</v>
      </c>
      <c r="K17" s="419" t="s">
        <v>45</v>
      </c>
      <c r="L17" s="419" t="s">
        <v>46</v>
      </c>
      <c r="M17" s="419" t="s">
        <v>47</v>
      </c>
      <c r="N17" s="419" t="s">
        <v>48</v>
      </c>
      <c r="O17" s="419" t="s">
        <v>49</v>
      </c>
      <c r="P17" s="426"/>
      <c r="Q17" s="426"/>
      <c r="R17" s="426"/>
      <c r="S17" s="427"/>
      <c r="T17" s="726" t="s">
        <v>50</v>
      </c>
      <c r="U17" s="468"/>
      <c r="V17" s="419" t="s">
        <v>51</v>
      </c>
      <c r="W17" s="419" t="s">
        <v>52</v>
      </c>
      <c r="X17" s="748" t="s">
        <v>53</v>
      </c>
      <c r="Y17" s="419" t="s">
        <v>54</v>
      </c>
      <c r="Z17" s="469" t="s">
        <v>55</v>
      </c>
      <c r="AA17" s="469" t="s">
        <v>56</v>
      </c>
      <c r="AB17" s="469" t="s">
        <v>57</v>
      </c>
      <c r="AC17" s="470"/>
      <c r="AD17" s="471"/>
      <c r="AE17" s="483"/>
      <c r="BB17" s="725" t="s">
        <v>58</v>
      </c>
    </row>
    <row r="18" spans="1:54" ht="14.25" customHeight="1" x14ac:dyDescent="0.2">
      <c r="A18" s="420"/>
      <c r="B18" s="420"/>
      <c r="C18" s="420"/>
      <c r="D18" s="428"/>
      <c r="E18" s="430"/>
      <c r="F18" s="420"/>
      <c r="G18" s="420"/>
      <c r="H18" s="420"/>
      <c r="I18" s="420"/>
      <c r="J18" s="420"/>
      <c r="K18" s="420"/>
      <c r="L18" s="420"/>
      <c r="M18" s="420"/>
      <c r="N18" s="420"/>
      <c r="O18" s="428"/>
      <c r="P18" s="429"/>
      <c r="Q18" s="429"/>
      <c r="R18" s="429"/>
      <c r="S18" s="430"/>
      <c r="T18" s="360" t="s">
        <v>59</v>
      </c>
      <c r="U18" s="360" t="s">
        <v>60</v>
      </c>
      <c r="V18" s="420"/>
      <c r="W18" s="420"/>
      <c r="X18" s="749"/>
      <c r="Y18" s="420"/>
      <c r="Z18" s="621"/>
      <c r="AA18" s="621"/>
      <c r="AB18" s="472"/>
      <c r="AC18" s="473"/>
      <c r="AD18" s="474"/>
      <c r="AE18" s="484"/>
      <c r="BB18" s="375"/>
    </row>
    <row r="19" spans="1:54" ht="27.75" hidden="1" customHeight="1" x14ac:dyDescent="0.2">
      <c r="A19" s="487" t="s">
        <v>61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"/>
      <c r="AA19" s="48"/>
    </row>
    <row r="20" spans="1:54" ht="16.5" hidden="1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hidden="1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hidden="1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1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hidden="1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401" t="s">
        <v>73</v>
      </c>
      <c r="P24" s="402"/>
      <c r="Q24" s="402"/>
      <c r="R24" s="402"/>
      <c r="S24" s="402"/>
      <c r="T24" s="402"/>
      <c r="U24" s="403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hidden="1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401" t="s">
        <v>73</v>
      </c>
      <c r="P25" s="402"/>
      <c r="Q25" s="402"/>
      <c r="R25" s="402"/>
      <c r="S25" s="402"/>
      <c r="T25" s="402"/>
      <c r="U25" s="403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hidden="1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hidden="1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40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401" t="s">
        <v>73</v>
      </c>
      <c r="P34" s="402"/>
      <c r="Q34" s="402"/>
      <c r="R34" s="402"/>
      <c r="S34" s="402"/>
      <c r="T34" s="402"/>
      <c r="U34" s="403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hidden="1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401" t="s">
        <v>73</v>
      </c>
      <c r="P35" s="402"/>
      <c r="Q35" s="402"/>
      <c r="R35" s="402"/>
      <c r="S35" s="402"/>
      <c r="T35" s="402"/>
      <c r="U35" s="403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hidden="1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hidden="1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hidden="1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401" t="s">
        <v>73</v>
      </c>
      <c r="P38" s="402"/>
      <c r="Q38" s="402"/>
      <c r="R38" s="402"/>
      <c r="S38" s="402"/>
      <c r="T38" s="402"/>
      <c r="U38" s="403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hidden="1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401" t="s">
        <v>73</v>
      </c>
      <c r="P39" s="402"/>
      <c r="Q39" s="402"/>
      <c r="R39" s="402"/>
      <c r="S39" s="402"/>
      <c r="T39" s="402"/>
      <c r="U39" s="403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hidden="1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hidden="1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hidden="1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401" t="s">
        <v>73</v>
      </c>
      <c r="P42" s="402"/>
      <c r="Q42" s="402"/>
      <c r="R42" s="402"/>
      <c r="S42" s="402"/>
      <c r="T42" s="402"/>
      <c r="U42" s="403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hidden="1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401" t="s">
        <v>73</v>
      </c>
      <c r="P43" s="402"/>
      <c r="Q43" s="402"/>
      <c r="R43" s="402"/>
      <c r="S43" s="402"/>
      <c r="T43" s="402"/>
      <c r="U43" s="403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hidden="1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hidden="1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hidden="1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401" t="s">
        <v>73</v>
      </c>
      <c r="P46" s="402"/>
      <c r="Q46" s="402"/>
      <c r="R46" s="402"/>
      <c r="S46" s="402"/>
      <c r="T46" s="402"/>
      <c r="U46" s="403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hidden="1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401" t="s">
        <v>73</v>
      </c>
      <c r="P47" s="402"/>
      <c r="Q47" s="402"/>
      <c r="R47" s="402"/>
      <c r="S47" s="402"/>
      <c r="T47" s="402"/>
      <c r="U47" s="403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hidden="1" customHeight="1" x14ac:dyDescent="0.2">
      <c r="A48" s="487" t="s">
        <v>101</v>
      </c>
      <c r="B48" s="488"/>
      <c r="C48" s="488"/>
      <c r="D48" s="488"/>
      <c r="E48" s="488"/>
      <c r="F48" s="488"/>
      <c r="G48" s="488"/>
      <c r="H48" s="488"/>
      <c r="I48" s="488"/>
      <c r="J48" s="488"/>
      <c r="K48" s="488"/>
      <c r="L48" s="488"/>
      <c r="M48" s="488"/>
      <c r="N48" s="488"/>
      <c r="O48" s="488"/>
      <c r="P48" s="488"/>
      <c r="Q48" s="488"/>
      <c r="R48" s="488"/>
      <c r="S48" s="488"/>
      <c r="T48" s="488"/>
      <c r="U48" s="488"/>
      <c r="V48" s="488"/>
      <c r="W48" s="488"/>
      <c r="X48" s="488"/>
      <c r="Y48" s="488"/>
      <c r="Z48" s="48"/>
      <c r="AA48" s="48"/>
    </row>
    <row r="49" spans="1:54" ht="16.5" hidden="1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hidden="1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hidden="1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hidden="1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hidden="1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401" t="s">
        <v>73</v>
      </c>
      <c r="P53" s="402"/>
      <c r="Q53" s="402"/>
      <c r="R53" s="402"/>
      <c r="S53" s="402"/>
      <c r="T53" s="402"/>
      <c r="U53" s="403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hidden="1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401" t="s">
        <v>73</v>
      </c>
      <c r="P54" s="402"/>
      <c r="Q54" s="402"/>
      <c r="R54" s="402"/>
      <c r="S54" s="402"/>
      <c r="T54" s="402"/>
      <c r="U54" s="403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hidden="1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hidden="1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220</v>
      </c>
      <c r="X57" s="367">
        <f>IFERROR(IF(W57="",0,CEILING((W57/$H57),1)*$H57),"")</f>
        <v>226.8</v>
      </c>
      <c r="Y57" s="36">
        <f>IFERROR(IF(X57=0,"",ROUNDUP(X57/H57,0)*0.02175),"")</f>
        <v>0.45674999999999999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6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72</v>
      </c>
      <c r="X60" s="367">
        <f>IFERROR(IF(W60="",0,CEILING((W60/$H60),1)*$H60),"")</f>
        <v>72</v>
      </c>
      <c r="Y60" s="36">
        <f>IFERROR(IF(X60=0,"",ROUNDUP(X60/H60,0)*0.00937),"")</f>
        <v>0.16866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401" t="s">
        <v>73</v>
      </c>
      <c r="P61" s="402"/>
      <c r="Q61" s="402"/>
      <c r="R61" s="402"/>
      <c r="S61" s="402"/>
      <c r="T61" s="402"/>
      <c r="U61" s="403"/>
      <c r="V61" s="37" t="s">
        <v>74</v>
      </c>
      <c r="W61" s="368">
        <f>IFERROR(W57/H57,"0")+IFERROR(W58/H58,"0")+IFERROR(W59/H59,"0")+IFERROR(W60/H60,"0")</f>
        <v>38.370370370370367</v>
      </c>
      <c r="X61" s="368">
        <f>IFERROR(X57/H57,"0")+IFERROR(X58/H58,"0")+IFERROR(X59/H59,"0")+IFERROR(X60/H60,"0")</f>
        <v>39</v>
      </c>
      <c r="Y61" s="368">
        <f>IFERROR(IF(Y57="",0,Y57),"0")+IFERROR(IF(Y58="",0,Y58),"0")+IFERROR(IF(Y59="",0,Y59),"0")+IFERROR(IF(Y60="",0,Y60),"0")</f>
        <v>0.62541000000000002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401" t="s">
        <v>73</v>
      </c>
      <c r="P62" s="402"/>
      <c r="Q62" s="402"/>
      <c r="R62" s="402"/>
      <c r="S62" s="402"/>
      <c r="T62" s="402"/>
      <c r="U62" s="403"/>
      <c r="V62" s="37" t="s">
        <v>68</v>
      </c>
      <c r="W62" s="368">
        <f>IFERROR(SUM(W57:W60),"0")</f>
        <v>292</v>
      </c>
      <c r="X62" s="368">
        <f>IFERROR(SUM(X57:X60),"0")</f>
        <v>298.8</v>
      </c>
      <c r="Y62" s="37"/>
      <c r="Z62" s="369"/>
      <c r="AA62" s="369"/>
    </row>
    <row r="63" spans="1:54" ht="16.5" hidden="1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hidden="1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hidden="1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73</v>
      </c>
      <c r="X68" s="367">
        <f t="shared" si="2"/>
        <v>78.399999999999991</v>
      </c>
      <c r="Y68" s="36">
        <f t="shared" si="3"/>
        <v>0.15225</v>
      </c>
      <c r="Z68" s="56"/>
      <c r="AA68" s="57"/>
      <c r="AE68" s="58"/>
      <c r="BB68" s="86" t="s">
        <v>1</v>
      </c>
    </row>
    <row r="69" spans="1:54" ht="27" hidden="1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5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8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401" t="s">
        <v>73</v>
      </c>
      <c r="P85" s="402"/>
      <c r="Q85" s="402"/>
      <c r="R85" s="402"/>
      <c r="S85" s="402"/>
      <c r="T85" s="402"/>
      <c r="U85" s="403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6.5178571428571432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0.15225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401" t="s">
        <v>73</v>
      </c>
      <c r="P86" s="402"/>
      <c r="Q86" s="402"/>
      <c r="R86" s="402"/>
      <c r="S86" s="402"/>
      <c r="T86" s="402"/>
      <c r="U86" s="403"/>
      <c r="V86" s="37" t="s">
        <v>68</v>
      </c>
      <c r="W86" s="368">
        <f>IFERROR(SUM(W65:W84),"0")</f>
        <v>73</v>
      </c>
      <c r="X86" s="368">
        <f>IFERROR(SUM(X65:X84),"0")</f>
        <v>78.399999999999991</v>
      </c>
      <c r="Y86" s="37"/>
      <c r="Z86" s="369"/>
      <c r="AA86" s="369"/>
    </row>
    <row r="87" spans="1:54" ht="14.25" hidden="1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20</v>
      </c>
      <c r="X88" s="367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56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401" t="s">
        <v>73</v>
      </c>
      <c r="P92" s="402"/>
      <c r="Q92" s="402"/>
      <c r="R92" s="402"/>
      <c r="S92" s="402"/>
      <c r="T92" s="402"/>
      <c r="U92" s="403"/>
      <c r="V92" s="37" t="s">
        <v>74</v>
      </c>
      <c r="W92" s="368">
        <f>IFERROR(W88/H88,"0")+IFERROR(W89/H89,"0")+IFERROR(W90/H90,"0")+IFERROR(W91/H91,"0")</f>
        <v>1.8518518518518516</v>
      </c>
      <c r="X92" s="368">
        <f>IFERROR(X88/H88,"0")+IFERROR(X89/H89,"0")+IFERROR(X90/H90,"0")+IFERROR(X91/H91,"0")</f>
        <v>2</v>
      </c>
      <c r="Y92" s="368">
        <f>IFERROR(IF(Y88="",0,Y88),"0")+IFERROR(IF(Y89="",0,Y89),"0")+IFERROR(IF(Y90="",0,Y90),"0")+IFERROR(IF(Y91="",0,Y91),"0")</f>
        <v>4.3499999999999997E-2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401" t="s">
        <v>73</v>
      </c>
      <c r="P93" s="402"/>
      <c r="Q93" s="402"/>
      <c r="R93" s="402"/>
      <c r="S93" s="402"/>
      <c r="T93" s="402"/>
      <c r="U93" s="403"/>
      <c r="V93" s="37" t="s">
        <v>68</v>
      </c>
      <c r="W93" s="368">
        <f>IFERROR(SUM(W88:W91),"0")</f>
        <v>20</v>
      </c>
      <c r="X93" s="368">
        <f>IFERROR(SUM(X88:X91),"0")</f>
        <v>21.6</v>
      </c>
      <c r="Y93" s="37"/>
      <c r="Z93" s="369"/>
      <c r="AA93" s="369"/>
    </row>
    <row r="94" spans="1:54" ht="14.25" hidden="1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hidden="1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8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idden="1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401" t="s">
        <v>73</v>
      </c>
      <c r="P102" s="402"/>
      <c r="Q102" s="402"/>
      <c r="R102" s="402"/>
      <c r="S102" s="402"/>
      <c r="T102" s="402"/>
      <c r="U102" s="403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hidden="1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401" t="s">
        <v>73</v>
      </c>
      <c r="P103" s="402"/>
      <c r="Q103" s="402"/>
      <c r="R103" s="402"/>
      <c r="S103" s="402"/>
      <c r="T103" s="402"/>
      <c r="U103" s="403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hidden="1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hidden="1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7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hidden="1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5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hidden="1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hidden="1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4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hidden="1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hidden="1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hidden="1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hidden="1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6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hidden="1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1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5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idden="1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401" t="s">
        <v>73</v>
      </c>
      <c r="P117" s="402"/>
      <c r="Q117" s="402"/>
      <c r="R117" s="402"/>
      <c r="S117" s="402"/>
      <c r="T117" s="402"/>
      <c r="U117" s="403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hidden="1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401" t="s">
        <v>73</v>
      </c>
      <c r="P118" s="402"/>
      <c r="Q118" s="402"/>
      <c r="R118" s="402"/>
      <c r="S118" s="402"/>
      <c r="T118" s="402"/>
      <c r="U118" s="403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hidden="1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hidden="1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hidden="1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70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hidden="1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6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401" t="s">
        <v>73</v>
      </c>
      <c r="P127" s="402"/>
      <c r="Q127" s="402"/>
      <c r="R127" s="402"/>
      <c r="S127" s="402"/>
      <c r="T127" s="402"/>
      <c r="U127" s="403"/>
      <c r="V127" s="37" t="s">
        <v>74</v>
      </c>
      <c r="W127" s="368">
        <f>IFERROR(W120/H120,"0")+IFERROR(W121/H121,"0")+IFERROR(W122/H122,"0")+IFERROR(W123/H123,"0")+IFERROR(W124/H124,"0")+IFERROR(W125/H125,"0")+IFERROR(W126/H126,"0")</f>
        <v>8.3333333333333321</v>
      </c>
      <c r="X127" s="368">
        <f>IFERROR(X120/H120,"0")+IFERROR(X121/H121,"0")+IFERROR(X122/H122,"0")+IFERROR(X123/H123,"0")+IFERROR(X124/H124,"0")+IFERROR(X125/H125,"0")+IFERROR(X126/H126,"0")</f>
        <v>9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0.19574999999999998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401" t="s">
        <v>73</v>
      </c>
      <c r="P128" s="402"/>
      <c r="Q128" s="402"/>
      <c r="R128" s="402"/>
      <c r="S128" s="402"/>
      <c r="T128" s="402"/>
      <c r="U128" s="403"/>
      <c r="V128" s="37" t="s">
        <v>68</v>
      </c>
      <c r="W128" s="368">
        <f>IFERROR(SUM(W120:W126),"0")</f>
        <v>70</v>
      </c>
      <c r="X128" s="368">
        <f>IFERROR(SUM(X120:X126),"0")</f>
        <v>75.600000000000009</v>
      </c>
      <c r="Y128" s="37"/>
      <c r="Z128" s="369"/>
      <c r="AA128" s="369"/>
    </row>
    <row r="129" spans="1:54" ht="16.5" hidden="1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hidden="1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120</v>
      </c>
      <c r="X131" s="367">
        <f>IFERROR(IF(W131="",0,CEILING((W131/$H131),1)*$H131),"")</f>
        <v>126</v>
      </c>
      <c r="Y131" s="36">
        <f>IFERROR(IF(X131=0,"",ROUNDUP(X131/H131,0)*0.02175),"")</f>
        <v>0.32624999999999998</v>
      </c>
      <c r="Z131" s="56"/>
      <c r="AA131" s="57"/>
      <c r="AE131" s="58"/>
      <c r="BB131" s="133" t="s">
        <v>1</v>
      </c>
    </row>
    <row r="132" spans="1:54" ht="27" hidden="1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hidden="1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401" t="s">
        <v>73</v>
      </c>
      <c r="P136" s="402"/>
      <c r="Q136" s="402"/>
      <c r="R136" s="402"/>
      <c r="S136" s="402"/>
      <c r="T136" s="402"/>
      <c r="U136" s="403"/>
      <c r="V136" s="37" t="s">
        <v>74</v>
      </c>
      <c r="W136" s="368">
        <f>IFERROR(W131/H131,"0")+IFERROR(W132/H132,"0")+IFERROR(W133/H133,"0")+IFERROR(W134/H134,"0")+IFERROR(W135/H135,"0")</f>
        <v>14.285714285714285</v>
      </c>
      <c r="X136" s="368">
        <f>IFERROR(X131/H131,"0")+IFERROR(X132/H132,"0")+IFERROR(X133/H133,"0")+IFERROR(X134/H134,"0")+IFERROR(X135/H135,"0")</f>
        <v>15</v>
      </c>
      <c r="Y136" s="368">
        <f>IFERROR(IF(Y131="",0,Y131),"0")+IFERROR(IF(Y132="",0,Y132),"0")+IFERROR(IF(Y133="",0,Y133),"0")+IFERROR(IF(Y134="",0,Y134),"0")+IFERROR(IF(Y135="",0,Y135),"0")</f>
        <v>0.32624999999999998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401" t="s">
        <v>73</v>
      </c>
      <c r="P137" s="402"/>
      <c r="Q137" s="402"/>
      <c r="R137" s="402"/>
      <c r="S137" s="402"/>
      <c r="T137" s="402"/>
      <c r="U137" s="403"/>
      <c r="V137" s="37" t="s">
        <v>68</v>
      </c>
      <c r="W137" s="368">
        <f>IFERROR(SUM(W131:W135),"0")</f>
        <v>120</v>
      </c>
      <c r="X137" s="368">
        <f>IFERROR(SUM(X131:X135),"0")</f>
        <v>126</v>
      </c>
      <c r="Y137" s="37"/>
      <c r="Z137" s="369"/>
      <c r="AA137" s="369"/>
    </row>
    <row r="138" spans="1:54" ht="27.75" hidden="1" customHeight="1" x14ac:dyDescent="0.2">
      <c r="A138" s="487" t="s">
        <v>229</v>
      </c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"/>
      <c r="AA138" s="48"/>
    </row>
    <row r="139" spans="1:54" ht="16.5" hidden="1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hidden="1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hidden="1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hidden="1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hidden="1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idden="1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401" t="s">
        <v>73</v>
      </c>
      <c r="P144" s="402"/>
      <c r="Q144" s="402"/>
      <c r="R144" s="402"/>
      <c r="S144" s="402"/>
      <c r="T144" s="402"/>
      <c r="U144" s="403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hidden="1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401" t="s">
        <v>73</v>
      </c>
      <c r="P145" s="402"/>
      <c r="Q145" s="402"/>
      <c r="R145" s="402"/>
      <c r="S145" s="402"/>
      <c r="T145" s="402"/>
      <c r="U145" s="403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hidden="1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hidden="1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hidden="1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hidden="1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123</v>
      </c>
      <c r="X151" s="367">
        <f t="shared" si="8"/>
        <v>123.9</v>
      </c>
      <c r="Y151" s="36">
        <f>IFERROR(IF(X151=0,"",ROUNDUP(X151/H151,0)*0.00502),"")</f>
        <v>0.29618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123</v>
      </c>
      <c r="X154" s="367">
        <f t="shared" si="8"/>
        <v>123.9</v>
      </c>
      <c r="Y154" s="36">
        <f>IFERROR(IF(X154=0,"",ROUNDUP(X154/H154,0)*0.00502),"")</f>
        <v>0.29618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hidden="1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401" t="s">
        <v>73</v>
      </c>
      <c r="P157" s="402"/>
      <c r="Q157" s="402"/>
      <c r="R157" s="402"/>
      <c r="S157" s="402"/>
      <c r="T157" s="402"/>
      <c r="U157" s="403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117.14285714285714</v>
      </c>
      <c r="X157" s="368">
        <f>IFERROR(X148/H148,"0")+IFERROR(X149/H149,"0")+IFERROR(X150/H150,"0")+IFERROR(X151/H151,"0")+IFERROR(X152/H152,"0")+IFERROR(X153/H153,"0")+IFERROR(X154/H154,"0")+IFERROR(X155/H155,"0")+IFERROR(X156/H156,"0")</f>
        <v>118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0.59236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401" t="s">
        <v>73</v>
      </c>
      <c r="P158" s="402"/>
      <c r="Q158" s="402"/>
      <c r="R158" s="402"/>
      <c r="S158" s="402"/>
      <c r="T158" s="402"/>
      <c r="U158" s="403"/>
      <c r="V158" s="37" t="s">
        <v>68</v>
      </c>
      <c r="W158" s="368">
        <f>IFERROR(SUM(W148:W156),"0")</f>
        <v>246</v>
      </c>
      <c r="X158" s="368">
        <f>IFERROR(SUM(X148:X156),"0")</f>
        <v>247.8</v>
      </c>
      <c r="Y158" s="37"/>
      <c r="Z158" s="369"/>
      <c r="AA158" s="369"/>
    </row>
    <row r="159" spans="1:54" ht="16.5" hidden="1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hidden="1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hidden="1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hidden="1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hidden="1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401" t="s">
        <v>73</v>
      </c>
      <c r="P163" s="402"/>
      <c r="Q163" s="402"/>
      <c r="R163" s="402"/>
      <c r="S163" s="402"/>
      <c r="T163" s="402"/>
      <c r="U163" s="403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hidden="1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401" t="s">
        <v>73</v>
      </c>
      <c r="P164" s="402"/>
      <c r="Q164" s="402"/>
      <c r="R164" s="402"/>
      <c r="S164" s="402"/>
      <c r="T164" s="402"/>
      <c r="U164" s="403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hidden="1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hidden="1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hidden="1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hidden="1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401" t="s">
        <v>73</v>
      </c>
      <c r="P168" s="402"/>
      <c r="Q168" s="402"/>
      <c r="R168" s="402"/>
      <c r="S168" s="402"/>
      <c r="T168" s="402"/>
      <c r="U168" s="403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hidden="1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401" t="s">
        <v>73</v>
      </c>
      <c r="P169" s="402"/>
      <c r="Q169" s="402"/>
      <c r="R169" s="402"/>
      <c r="S169" s="402"/>
      <c r="T169" s="402"/>
      <c r="U169" s="403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hidden="1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40</v>
      </c>
      <c r="X171" s="367">
        <f>IFERROR(IF(W171="",0,CEILING((W171/$H171),1)*$H171),"")</f>
        <v>43.2</v>
      </c>
      <c r="Y171" s="36">
        <f>IFERROR(IF(X171=0,"",ROUNDUP(X171/H171,0)*0.00937),"")</f>
        <v>7.4959999999999999E-2</v>
      </c>
      <c r="Z171" s="56"/>
      <c r="AA171" s="57"/>
      <c r="AE171" s="58"/>
      <c r="BB171" s="154" t="s">
        <v>1</v>
      </c>
    </row>
    <row r="172" spans="1:54" ht="27" hidden="1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5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401" t="s">
        <v>73</v>
      </c>
      <c r="P175" s="402"/>
      <c r="Q175" s="402"/>
      <c r="R175" s="402"/>
      <c r="S175" s="402"/>
      <c r="T175" s="402"/>
      <c r="U175" s="403"/>
      <c r="V175" s="37" t="s">
        <v>74</v>
      </c>
      <c r="W175" s="368">
        <f>IFERROR(W171/H171,"0")+IFERROR(W172/H172,"0")+IFERROR(W173/H173,"0")+IFERROR(W174/H174,"0")</f>
        <v>7.4074074074074066</v>
      </c>
      <c r="X175" s="368">
        <f>IFERROR(X171/H171,"0")+IFERROR(X172/H172,"0")+IFERROR(X173/H173,"0")+IFERROR(X174/H174,"0")</f>
        <v>8</v>
      </c>
      <c r="Y175" s="368">
        <f>IFERROR(IF(Y171="",0,Y171),"0")+IFERROR(IF(Y172="",0,Y172),"0")+IFERROR(IF(Y173="",0,Y173),"0")+IFERROR(IF(Y174="",0,Y174),"0")</f>
        <v>7.4959999999999999E-2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401" t="s">
        <v>73</v>
      </c>
      <c r="P176" s="402"/>
      <c r="Q176" s="402"/>
      <c r="R176" s="402"/>
      <c r="S176" s="402"/>
      <c r="T176" s="402"/>
      <c r="U176" s="403"/>
      <c r="V176" s="37" t="s">
        <v>68</v>
      </c>
      <c r="W176" s="368">
        <f>IFERROR(SUM(W171:W174),"0")</f>
        <v>40</v>
      </c>
      <c r="X176" s="368">
        <f>IFERROR(SUM(X171:X174),"0")</f>
        <v>43.2</v>
      </c>
      <c r="Y176" s="37"/>
      <c r="Z176" s="369"/>
      <c r="AA176" s="369"/>
    </row>
    <row r="177" spans="1:54" ht="14.25" hidden="1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hidden="1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hidden="1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hidden="1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hidden="1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120</v>
      </c>
      <c r="X184" s="367">
        <f t="shared" si="9"/>
        <v>120</v>
      </c>
      <c r="Y184" s="36">
        <f>IFERROR(IF(X184=0,"",ROUNDUP(X184/H184,0)*0.00753),"")</f>
        <v>0.3765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70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60</v>
      </c>
      <c r="X190" s="367">
        <f t="shared" si="9"/>
        <v>60</v>
      </c>
      <c r="Y190" s="36">
        <f t="shared" si="10"/>
        <v>0.18825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3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hidden="1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4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401" t="s">
        <v>73</v>
      </c>
      <c r="P195" s="402"/>
      <c r="Q195" s="402"/>
      <c r="R195" s="402"/>
      <c r="S195" s="402"/>
      <c r="T195" s="402"/>
      <c r="U195" s="403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75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75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0.56474999999999997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401" t="s">
        <v>73</v>
      </c>
      <c r="P196" s="402"/>
      <c r="Q196" s="402"/>
      <c r="R196" s="402"/>
      <c r="S196" s="402"/>
      <c r="T196" s="402"/>
      <c r="U196" s="403"/>
      <c r="V196" s="37" t="s">
        <v>68</v>
      </c>
      <c r="W196" s="368">
        <f>IFERROR(SUM(W178:W194),"0")</f>
        <v>180</v>
      </c>
      <c r="X196" s="368">
        <f>IFERROR(SUM(X178:X194),"0")</f>
        <v>180</v>
      </c>
      <c r="Y196" s="37"/>
      <c r="Z196" s="369"/>
      <c r="AA196" s="369"/>
    </row>
    <row r="197" spans="1:54" ht="14.25" hidden="1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hidden="1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hidden="1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hidden="1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6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idden="1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401" t="s">
        <v>73</v>
      </c>
      <c r="P202" s="402"/>
      <c r="Q202" s="402"/>
      <c r="R202" s="402"/>
      <c r="S202" s="402"/>
      <c r="T202" s="402"/>
      <c r="U202" s="403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hidden="1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401" t="s">
        <v>73</v>
      </c>
      <c r="P203" s="402"/>
      <c r="Q203" s="402"/>
      <c r="R203" s="402"/>
      <c r="S203" s="402"/>
      <c r="T203" s="402"/>
      <c r="U203" s="403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hidden="1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hidden="1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hidden="1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hidden="1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150</v>
      </c>
      <c r="X208" s="367">
        <f t="shared" si="11"/>
        <v>150.79999999999998</v>
      </c>
      <c r="Y208" s="36">
        <f>IFERROR(IF(X208=0,"",ROUNDUP(X208/H208,0)*0.02175),"")</f>
        <v>0.28275</v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6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401" t="s">
        <v>73</v>
      </c>
      <c r="P212" s="402"/>
      <c r="Q212" s="402"/>
      <c r="R212" s="402"/>
      <c r="S212" s="402"/>
      <c r="T212" s="402"/>
      <c r="U212" s="403"/>
      <c r="V212" s="37" t="s">
        <v>74</v>
      </c>
      <c r="W212" s="368">
        <f>IFERROR(W206/H206,"0")+IFERROR(W207/H207,"0")+IFERROR(W208/H208,"0")+IFERROR(W209/H209,"0")+IFERROR(W210/H210,"0")+IFERROR(W211/H211,"0")</f>
        <v>12.931034482758621</v>
      </c>
      <c r="X212" s="368">
        <f>IFERROR(X206/H206,"0")+IFERROR(X207/H207,"0")+IFERROR(X208/H208,"0")+IFERROR(X209/H209,"0")+IFERROR(X210/H210,"0")+IFERROR(X211/H211,"0")</f>
        <v>12.999999999999998</v>
      </c>
      <c r="Y212" s="368">
        <f>IFERROR(IF(Y206="",0,Y206),"0")+IFERROR(IF(Y207="",0,Y207),"0")+IFERROR(IF(Y208="",0,Y208),"0")+IFERROR(IF(Y209="",0,Y209),"0")+IFERROR(IF(Y210="",0,Y210),"0")+IFERROR(IF(Y211="",0,Y211),"0")</f>
        <v>0.28275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401" t="s">
        <v>73</v>
      </c>
      <c r="P213" s="402"/>
      <c r="Q213" s="402"/>
      <c r="R213" s="402"/>
      <c r="S213" s="402"/>
      <c r="T213" s="402"/>
      <c r="U213" s="403"/>
      <c r="V213" s="37" t="s">
        <v>68</v>
      </c>
      <c r="W213" s="368">
        <f>IFERROR(SUM(W206:W211),"0")</f>
        <v>150</v>
      </c>
      <c r="X213" s="368">
        <f>IFERROR(SUM(X206:X211),"0")</f>
        <v>150.79999999999998</v>
      </c>
      <c r="Y213" s="37"/>
      <c r="Z213" s="369"/>
      <c r="AA213" s="369"/>
    </row>
    <row r="214" spans="1:54" ht="14.25" hidden="1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hidden="1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hidden="1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idden="1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401" t="s">
        <v>73</v>
      </c>
      <c r="P217" s="402"/>
      <c r="Q217" s="402"/>
      <c r="R217" s="402"/>
      <c r="S217" s="402"/>
      <c r="T217" s="402"/>
      <c r="U217" s="403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hidden="1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401" t="s">
        <v>73</v>
      </c>
      <c r="P218" s="402"/>
      <c r="Q218" s="402"/>
      <c r="R218" s="402"/>
      <c r="S218" s="402"/>
      <c r="T218" s="402"/>
      <c r="U218" s="403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hidden="1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hidden="1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hidden="1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hidden="1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16</v>
      </c>
      <c r="X224" s="367">
        <f t="shared" si="12"/>
        <v>16</v>
      </c>
      <c r="Y224" s="36">
        <f>IFERROR(IF(X224=0,"",ROUNDUP(X224/H224,0)*0.00937),"")</f>
        <v>3.7479999999999999E-2</v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401" t="s">
        <v>73</v>
      </c>
      <c r="P227" s="402"/>
      <c r="Q227" s="402"/>
      <c r="R227" s="402"/>
      <c r="S227" s="402"/>
      <c r="T227" s="402"/>
      <c r="U227" s="403"/>
      <c r="V227" s="37" t="s">
        <v>74</v>
      </c>
      <c r="W227" s="368">
        <f>IFERROR(W221/H221,"0")+IFERROR(W222/H222,"0")+IFERROR(W223/H223,"0")+IFERROR(W224/H224,"0")+IFERROR(W225/H225,"0")+IFERROR(W226/H226,"0")</f>
        <v>4</v>
      </c>
      <c r="X227" s="368">
        <f>IFERROR(X221/H221,"0")+IFERROR(X222/H222,"0")+IFERROR(X223/H223,"0")+IFERROR(X224/H224,"0")+IFERROR(X225/H225,"0")+IFERROR(X226/H226,"0")</f>
        <v>4</v>
      </c>
      <c r="Y227" s="368">
        <f>IFERROR(IF(Y221="",0,Y221),"0")+IFERROR(IF(Y222="",0,Y222),"0")+IFERROR(IF(Y223="",0,Y223),"0")+IFERROR(IF(Y224="",0,Y224),"0")+IFERROR(IF(Y225="",0,Y225),"0")+IFERROR(IF(Y226="",0,Y226),"0")</f>
        <v>3.7479999999999999E-2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401" t="s">
        <v>73</v>
      </c>
      <c r="P228" s="402"/>
      <c r="Q228" s="402"/>
      <c r="R228" s="402"/>
      <c r="S228" s="402"/>
      <c r="T228" s="402"/>
      <c r="U228" s="403"/>
      <c r="V228" s="37" t="s">
        <v>68</v>
      </c>
      <c r="W228" s="368">
        <f>IFERROR(SUM(W221:W226),"0")</f>
        <v>16</v>
      </c>
      <c r="X228" s="368">
        <f>IFERROR(SUM(X221:X226),"0")</f>
        <v>16</v>
      </c>
      <c r="Y228" s="37"/>
      <c r="Z228" s="369"/>
      <c r="AA228" s="369"/>
    </row>
    <row r="229" spans="1:54" ht="16.5" hidden="1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hidden="1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hidden="1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hidden="1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56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1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7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idden="1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401" t="s">
        <v>73</v>
      </c>
      <c r="P245" s="402"/>
      <c r="Q245" s="402"/>
      <c r="R245" s="402"/>
      <c r="S245" s="402"/>
      <c r="T245" s="402"/>
      <c r="U245" s="403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hidden="1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401" t="s">
        <v>73</v>
      </c>
      <c r="P246" s="402"/>
      <c r="Q246" s="402"/>
      <c r="R246" s="402"/>
      <c r="S246" s="402"/>
      <c r="T246" s="402"/>
      <c r="U246" s="403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hidden="1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hidden="1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hidden="1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401" t="s">
        <v>73</v>
      </c>
      <c r="P249" s="402"/>
      <c r="Q249" s="402"/>
      <c r="R249" s="402"/>
      <c r="S249" s="402"/>
      <c r="T249" s="402"/>
      <c r="U249" s="403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hidden="1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401" t="s">
        <v>73</v>
      </c>
      <c r="P250" s="402"/>
      <c r="Q250" s="402"/>
      <c r="R250" s="402"/>
      <c r="S250" s="402"/>
      <c r="T250" s="402"/>
      <c r="U250" s="403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hidden="1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hidden="1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hidden="1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hidden="1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hidden="1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hidden="1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401" t="s">
        <v>73</v>
      </c>
      <c r="P256" s="402"/>
      <c r="Q256" s="402"/>
      <c r="R256" s="402"/>
      <c r="S256" s="402"/>
      <c r="T256" s="402"/>
      <c r="U256" s="403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hidden="1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401" t="s">
        <v>73</v>
      </c>
      <c r="P257" s="402"/>
      <c r="Q257" s="402"/>
      <c r="R257" s="402"/>
      <c r="S257" s="402"/>
      <c r="T257" s="402"/>
      <c r="U257" s="403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hidden="1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hidden="1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hidden="1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hidden="1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hidden="1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hidden="1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47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idden="1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401" t="s">
        <v>73</v>
      </c>
      <c r="P268" s="402"/>
      <c r="Q268" s="402"/>
      <c r="R268" s="402"/>
      <c r="S268" s="402"/>
      <c r="T268" s="402"/>
      <c r="U268" s="403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hidden="1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401" t="s">
        <v>73</v>
      </c>
      <c r="P269" s="402"/>
      <c r="Q269" s="402"/>
      <c r="R269" s="402"/>
      <c r="S269" s="402"/>
      <c r="T269" s="402"/>
      <c r="U269" s="403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hidden="1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hidden="1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200</v>
      </c>
      <c r="X272" s="367">
        <f>IFERROR(IF(W272="",0,CEILING((W272/$H272),1)*$H272),"")</f>
        <v>202.79999999999998</v>
      </c>
      <c r="Y272" s="36">
        <f>IFERROR(IF(X272=0,"",ROUNDUP(X272/H272,0)*0.02175),"")</f>
        <v>0.5655</v>
      </c>
      <c r="Z272" s="56"/>
      <c r="AA272" s="57"/>
      <c r="AE272" s="58"/>
      <c r="BB272" s="222" t="s">
        <v>1</v>
      </c>
    </row>
    <row r="273" spans="1:54" ht="16.5" hidden="1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401" t="s">
        <v>73</v>
      </c>
      <c r="P274" s="402"/>
      <c r="Q274" s="402"/>
      <c r="R274" s="402"/>
      <c r="S274" s="402"/>
      <c r="T274" s="402"/>
      <c r="U274" s="403"/>
      <c r="V274" s="37" t="s">
        <v>74</v>
      </c>
      <c r="W274" s="368">
        <f>IFERROR(W271/H271,"0")+IFERROR(W272/H272,"0")+IFERROR(W273/H273,"0")</f>
        <v>25.641025641025642</v>
      </c>
      <c r="X274" s="368">
        <f>IFERROR(X271/H271,"0")+IFERROR(X272/H272,"0")+IFERROR(X273/H273,"0")</f>
        <v>26</v>
      </c>
      <c r="Y274" s="368">
        <f>IFERROR(IF(Y271="",0,Y271),"0")+IFERROR(IF(Y272="",0,Y272),"0")+IFERROR(IF(Y273="",0,Y273),"0")</f>
        <v>0.5655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401" t="s">
        <v>73</v>
      </c>
      <c r="P275" s="402"/>
      <c r="Q275" s="402"/>
      <c r="R275" s="402"/>
      <c r="S275" s="402"/>
      <c r="T275" s="402"/>
      <c r="U275" s="403"/>
      <c r="V275" s="37" t="s">
        <v>68</v>
      </c>
      <c r="W275" s="368">
        <f>IFERROR(SUM(W271:W273),"0")</f>
        <v>200</v>
      </c>
      <c r="X275" s="368">
        <f>IFERROR(SUM(X271:X273),"0")</f>
        <v>202.79999999999998</v>
      </c>
      <c r="Y275" s="37"/>
      <c r="Z275" s="369"/>
      <c r="AA275" s="369"/>
    </row>
    <row r="276" spans="1:54" ht="14.25" hidden="1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hidden="1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3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hidden="1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5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hidden="1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hidden="1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401" t="s">
        <v>73</v>
      </c>
      <c r="P280" s="402"/>
      <c r="Q280" s="402"/>
      <c r="R280" s="402"/>
      <c r="S280" s="402"/>
      <c r="T280" s="402"/>
      <c r="U280" s="403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hidden="1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401" t="s">
        <v>73</v>
      </c>
      <c r="P281" s="402"/>
      <c r="Q281" s="402"/>
      <c r="R281" s="402"/>
      <c r="S281" s="402"/>
      <c r="T281" s="402"/>
      <c r="U281" s="403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hidden="1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hidden="1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hidden="1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hidden="1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401" t="s">
        <v>73</v>
      </c>
      <c r="P285" s="402"/>
      <c r="Q285" s="402"/>
      <c r="R285" s="402"/>
      <c r="S285" s="402"/>
      <c r="T285" s="402"/>
      <c r="U285" s="403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hidden="1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401" t="s">
        <v>73</v>
      </c>
      <c r="P286" s="402"/>
      <c r="Q286" s="402"/>
      <c r="R286" s="402"/>
      <c r="S286" s="402"/>
      <c r="T286" s="402"/>
      <c r="U286" s="403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hidden="1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hidden="1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hidden="1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hidden="1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hidden="1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hidden="1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7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hidden="1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401" t="s">
        <v>73</v>
      </c>
      <c r="P296" s="402"/>
      <c r="Q296" s="402"/>
      <c r="R296" s="402"/>
      <c r="S296" s="402"/>
      <c r="T296" s="402"/>
      <c r="U296" s="403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hidden="1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401" t="s">
        <v>73</v>
      </c>
      <c r="P297" s="402"/>
      <c r="Q297" s="402"/>
      <c r="R297" s="402"/>
      <c r="S297" s="402"/>
      <c r="T297" s="402"/>
      <c r="U297" s="403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hidden="1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hidden="1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hidden="1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hidden="1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401" t="s">
        <v>73</v>
      </c>
      <c r="P301" s="402"/>
      <c r="Q301" s="402"/>
      <c r="R301" s="402"/>
      <c r="S301" s="402"/>
      <c r="T301" s="402"/>
      <c r="U301" s="403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hidden="1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401" t="s">
        <v>73</v>
      </c>
      <c r="P302" s="402"/>
      <c r="Q302" s="402"/>
      <c r="R302" s="402"/>
      <c r="S302" s="402"/>
      <c r="T302" s="402"/>
      <c r="U302" s="403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hidden="1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hidden="1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18</v>
      </c>
      <c r="X305" s="367">
        <f>IFERROR(IF(W305="",0,CEILING((W305/$H305),1)*$H305),"")</f>
        <v>18</v>
      </c>
      <c r="Y305" s="36">
        <f>IFERROR(IF(X305=0,"",ROUNDUP(X305/H305,0)*0.00753),"")</f>
        <v>7.5300000000000006E-2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401" t="s">
        <v>73</v>
      </c>
      <c r="P306" s="402"/>
      <c r="Q306" s="402"/>
      <c r="R306" s="402"/>
      <c r="S306" s="402"/>
      <c r="T306" s="402"/>
      <c r="U306" s="403"/>
      <c r="V306" s="37" t="s">
        <v>74</v>
      </c>
      <c r="W306" s="368">
        <f>IFERROR(W305/H305,"0")</f>
        <v>10</v>
      </c>
      <c r="X306" s="368">
        <f>IFERROR(X305/H305,"0")</f>
        <v>10</v>
      </c>
      <c r="Y306" s="368">
        <f>IFERROR(IF(Y305="",0,Y305),"0")</f>
        <v>7.5300000000000006E-2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401" t="s">
        <v>73</v>
      </c>
      <c r="P307" s="402"/>
      <c r="Q307" s="402"/>
      <c r="R307" s="402"/>
      <c r="S307" s="402"/>
      <c r="T307" s="402"/>
      <c r="U307" s="403"/>
      <c r="V307" s="37" t="s">
        <v>68</v>
      </c>
      <c r="W307" s="368">
        <f>IFERROR(SUM(W305:W305),"0")</f>
        <v>18</v>
      </c>
      <c r="X307" s="368">
        <f>IFERROR(SUM(X305:X305),"0")</f>
        <v>18</v>
      </c>
      <c r="Y307" s="37"/>
      <c r="Z307" s="369"/>
      <c r="AA307" s="369"/>
    </row>
    <row r="308" spans="1:54" ht="14.25" hidden="1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hidden="1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hidden="1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hidden="1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hidden="1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401" t="s">
        <v>73</v>
      </c>
      <c r="P312" s="402"/>
      <c r="Q312" s="402"/>
      <c r="R312" s="402"/>
      <c r="S312" s="402"/>
      <c r="T312" s="402"/>
      <c r="U312" s="403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hidden="1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401" t="s">
        <v>73</v>
      </c>
      <c r="P313" s="402"/>
      <c r="Q313" s="402"/>
      <c r="R313" s="402"/>
      <c r="S313" s="402"/>
      <c r="T313" s="402"/>
      <c r="U313" s="403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hidden="1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hidden="1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hidden="1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401" t="s">
        <v>73</v>
      </c>
      <c r="P316" s="402"/>
      <c r="Q316" s="402"/>
      <c r="R316" s="402"/>
      <c r="S316" s="402"/>
      <c r="T316" s="402"/>
      <c r="U316" s="403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hidden="1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401" t="s">
        <v>73</v>
      </c>
      <c r="P317" s="402"/>
      <c r="Q317" s="402"/>
      <c r="R317" s="402"/>
      <c r="S317" s="402"/>
      <c r="T317" s="402"/>
      <c r="U317" s="403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hidden="1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hidden="1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hidden="1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401" t="s">
        <v>73</v>
      </c>
      <c r="P320" s="402"/>
      <c r="Q320" s="402"/>
      <c r="R320" s="402"/>
      <c r="S320" s="402"/>
      <c r="T320" s="402"/>
      <c r="U320" s="403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hidden="1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401" t="s">
        <v>73</v>
      </c>
      <c r="P321" s="402"/>
      <c r="Q321" s="402"/>
      <c r="R321" s="402"/>
      <c r="S321" s="402"/>
      <c r="T321" s="402"/>
      <c r="U321" s="403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hidden="1" customHeight="1" x14ac:dyDescent="0.2">
      <c r="A322" s="487" t="s">
        <v>452</v>
      </c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"/>
      <c r="AA322" s="48"/>
    </row>
    <row r="323" spans="1:54" ht="16.5" hidden="1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hidden="1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hidden="1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8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hidden="1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0</v>
      </c>
      <c r="X326" s="367">
        <f t="shared" si="17"/>
        <v>0</v>
      </c>
      <c r="Y326" s="36" t="str">
        <f>IFERROR(IF(X326=0,"",ROUNDUP(X326/H326,0)*0.02175),"")</f>
        <v/>
      </c>
      <c r="Z326" s="56"/>
      <c r="AA326" s="57"/>
      <c r="AE326" s="58"/>
      <c r="BB326" s="245" t="s">
        <v>1</v>
      </c>
    </row>
    <row r="327" spans="1:54" ht="27" hidden="1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hidden="1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hidden="1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49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hidden="1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401" t="s">
        <v>73</v>
      </c>
      <c r="P333" s="402"/>
      <c r="Q333" s="402"/>
      <c r="R333" s="402"/>
      <c r="S333" s="402"/>
      <c r="T333" s="402"/>
      <c r="U333" s="403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0</v>
      </c>
      <c r="X333" s="368">
        <f>IFERROR(X325/H325,"0")+IFERROR(X326/H326,"0")+IFERROR(X327/H327,"0")+IFERROR(X328/H328,"0")+IFERROR(X329/H329,"0")+IFERROR(X330/H330,"0")+IFERROR(X331/H331,"0")+IFERROR(X332/H332,"0")</f>
        <v>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</v>
      </c>
      <c r="Z333" s="369"/>
      <c r="AA333" s="369"/>
    </row>
    <row r="334" spans="1:54" hidden="1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401" t="s">
        <v>73</v>
      </c>
      <c r="P334" s="402"/>
      <c r="Q334" s="402"/>
      <c r="R334" s="402"/>
      <c r="S334" s="402"/>
      <c r="T334" s="402"/>
      <c r="U334" s="403"/>
      <c r="V334" s="37" t="s">
        <v>68</v>
      </c>
      <c r="W334" s="368">
        <f>IFERROR(SUM(W325:W332),"0")</f>
        <v>0</v>
      </c>
      <c r="X334" s="368">
        <f>IFERROR(SUM(X325:X332),"0")</f>
        <v>0</v>
      </c>
      <c r="Y334" s="37"/>
      <c r="Z334" s="369"/>
      <c r="AA334" s="369"/>
    </row>
    <row r="335" spans="1:54" ht="14.25" hidden="1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300</v>
      </c>
      <c r="X336" s="367">
        <f>IFERROR(IF(W336="",0,CEILING((W336/$H336),1)*$H336),"")</f>
        <v>300</v>
      </c>
      <c r="Y336" s="36">
        <f>IFERROR(IF(X336=0,"",ROUNDUP(X336/H336,0)*0.02175),"")</f>
        <v>0.43499999999999994</v>
      </c>
      <c r="Z336" s="56"/>
      <c r="AA336" s="57"/>
      <c r="AE336" s="58"/>
      <c r="BB336" s="252" t="s">
        <v>1</v>
      </c>
    </row>
    <row r="337" spans="1:54" ht="16.5" hidden="1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hidden="1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401" t="s">
        <v>73</v>
      </c>
      <c r="P339" s="402"/>
      <c r="Q339" s="402"/>
      <c r="R339" s="402"/>
      <c r="S339" s="402"/>
      <c r="T339" s="402"/>
      <c r="U339" s="403"/>
      <c r="V339" s="37" t="s">
        <v>74</v>
      </c>
      <c r="W339" s="368">
        <f>IFERROR(W336/H336,"0")+IFERROR(W337/H337,"0")+IFERROR(W338/H338,"0")</f>
        <v>20</v>
      </c>
      <c r="X339" s="368">
        <f>IFERROR(X336/H336,"0")+IFERROR(X337/H337,"0")+IFERROR(X338/H338,"0")</f>
        <v>20</v>
      </c>
      <c r="Y339" s="368">
        <f>IFERROR(IF(Y336="",0,Y336),"0")+IFERROR(IF(Y337="",0,Y337),"0")+IFERROR(IF(Y338="",0,Y338),"0")</f>
        <v>0.43499999999999994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401" t="s">
        <v>73</v>
      </c>
      <c r="P340" s="402"/>
      <c r="Q340" s="402"/>
      <c r="R340" s="402"/>
      <c r="S340" s="402"/>
      <c r="T340" s="402"/>
      <c r="U340" s="403"/>
      <c r="V340" s="37" t="s">
        <v>68</v>
      </c>
      <c r="W340" s="368">
        <f>IFERROR(SUM(W336:W338),"0")</f>
        <v>300</v>
      </c>
      <c r="X340" s="368">
        <f>IFERROR(SUM(X336:X338),"0")</f>
        <v>300</v>
      </c>
      <c r="Y340" s="37"/>
      <c r="Z340" s="369"/>
      <c r="AA340" s="369"/>
    </row>
    <row r="341" spans="1:54" ht="14.25" hidden="1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hidden="1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hidden="1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6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hidden="1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401" t="s">
        <v>73</v>
      </c>
      <c r="P344" s="402"/>
      <c r="Q344" s="402"/>
      <c r="R344" s="402"/>
      <c r="S344" s="402"/>
      <c r="T344" s="402"/>
      <c r="U344" s="403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hidden="1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401" t="s">
        <v>73</v>
      </c>
      <c r="P345" s="402"/>
      <c r="Q345" s="402"/>
      <c r="R345" s="402"/>
      <c r="S345" s="402"/>
      <c r="T345" s="402"/>
      <c r="U345" s="403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hidden="1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hidden="1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hidden="1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401" t="s">
        <v>73</v>
      </c>
      <c r="P348" s="402"/>
      <c r="Q348" s="402"/>
      <c r="R348" s="402"/>
      <c r="S348" s="402"/>
      <c r="T348" s="402"/>
      <c r="U348" s="403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hidden="1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401" t="s">
        <v>73</v>
      </c>
      <c r="P349" s="402"/>
      <c r="Q349" s="402"/>
      <c r="R349" s="402"/>
      <c r="S349" s="402"/>
      <c r="T349" s="402"/>
      <c r="U349" s="403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hidden="1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hidden="1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hidden="1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hidden="1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hidden="1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hidden="1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hidden="1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401" t="s">
        <v>73</v>
      </c>
      <c r="P357" s="402"/>
      <c r="Q357" s="402"/>
      <c r="R357" s="402"/>
      <c r="S357" s="402"/>
      <c r="T357" s="402"/>
      <c r="U357" s="403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hidden="1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401" t="s">
        <v>73</v>
      </c>
      <c r="P358" s="402"/>
      <c r="Q358" s="402"/>
      <c r="R358" s="402"/>
      <c r="S358" s="402"/>
      <c r="T358" s="402"/>
      <c r="U358" s="403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hidden="1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hidden="1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hidden="1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hidden="1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401" t="s">
        <v>73</v>
      </c>
      <c r="P362" s="402"/>
      <c r="Q362" s="402"/>
      <c r="R362" s="402"/>
      <c r="S362" s="402"/>
      <c r="T362" s="402"/>
      <c r="U362" s="403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hidden="1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401" t="s">
        <v>73</v>
      </c>
      <c r="P363" s="402"/>
      <c r="Q363" s="402"/>
      <c r="R363" s="402"/>
      <c r="S363" s="402"/>
      <c r="T363" s="402"/>
      <c r="U363" s="403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hidden="1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hidden="1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hidden="1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hidden="1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hidden="1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hidden="1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401" t="s">
        <v>73</v>
      </c>
      <c r="P369" s="402"/>
      <c r="Q369" s="402"/>
      <c r="R369" s="402"/>
      <c r="S369" s="402"/>
      <c r="T369" s="402"/>
      <c r="U369" s="403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hidden="1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401" t="s">
        <v>73</v>
      </c>
      <c r="P370" s="402"/>
      <c r="Q370" s="402"/>
      <c r="R370" s="402"/>
      <c r="S370" s="402"/>
      <c r="T370" s="402"/>
      <c r="U370" s="403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hidden="1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hidden="1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hidden="1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401" t="s">
        <v>73</v>
      </c>
      <c r="P373" s="402"/>
      <c r="Q373" s="402"/>
      <c r="R373" s="402"/>
      <c r="S373" s="402"/>
      <c r="T373" s="402"/>
      <c r="U373" s="403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hidden="1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401" t="s">
        <v>73</v>
      </c>
      <c r="P374" s="402"/>
      <c r="Q374" s="402"/>
      <c r="R374" s="402"/>
      <c r="S374" s="402"/>
      <c r="T374" s="402"/>
      <c r="U374" s="403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hidden="1" customHeight="1" x14ac:dyDescent="0.2">
      <c r="A375" s="487" t="s">
        <v>504</v>
      </c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"/>
      <c r="AA375" s="48"/>
    </row>
    <row r="376" spans="1:54" ht="16.5" hidden="1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hidden="1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hidden="1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hidden="1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5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hidden="1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401" t="s">
        <v>73</v>
      </c>
      <c r="P380" s="402"/>
      <c r="Q380" s="402"/>
      <c r="R380" s="402"/>
      <c r="S380" s="402"/>
      <c r="T380" s="402"/>
      <c r="U380" s="403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hidden="1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401" t="s">
        <v>73</v>
      </c>
      <c r="P381" s="402"/>
      <c r="Q381" s="402"/>
      <c r="R381" s="402"/>
      <c r="S381" s="402"/>
      <c r="T381" s="402"/>
      <c r="U381" s="403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hidden="1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hidden="1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hidden="1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4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hidden="1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hidden="1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hidden="1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hidden="1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6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idden="1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401" t="s">
        <v>73</v>
      </c>
      <c r="P396" s="402"/>
      <c r="Q396" s="402"/>
      <c r="R396" s="402"/>
      <c r="S396" s="402"/>
      <c r="T396" s="402"/>
      <c r="U396" s="403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hidden="1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401" t="s">
        <v>73</v>
      </c>
      <c r="P397" s="402"/>
      <c r="Q397" s="402"/>
      <c r="R397" s="402"/>
      <c r="S397" s="402"/>
      <c r="T397" s="402"/>
      <c r="U397" s="403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hidden="1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hidden="1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hidden="1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401" t="s">
        <v>73</v>
      </c>
      <c r="P402" s="402"/>
      <c r="Q402" s="402"/>
      <c r="R402" s="402"/>
      <c r="S402" s="402"/>
      <c r="T402" s="402"/>
      <c r="U402" s="403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hidden="1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401" t="s">
        <v>73</v>
      </c>
      <c r="P403" s="402"/>
      <c r="Q403" s="402"/>
      <c r="R403" s="402"/>
      <c r="S403" s="402"/>
      <c r="T403" s="402"/>
      <c r="U403" s="403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hidden="1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hidden="1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hidden="1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401" t="s">
        <v>73</v>
      </c>
      <c r="P406" s="402"/>
      <c r="Q406" s="402"/>
      <c r="R406" s="402"/>
      <c r="S406" s="402"/>
      <c r="T406" s="402"/>
      <c r="U406" s="403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hidden="1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401" t="s">
        <v>73</v>
      </c>
      <c r="P407" s="402"/>
      <c r="Q407" s="402"/>
      <c r="R407" s="402"/>
      <c r="S407" s="402"/>
      <c r="T407" s="402"/>
      <c r="U407" s="403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hidden="1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hidden="1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hidden="1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4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hidden="1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hidden="1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401" t="s">
        <v>73</v>
      </c>
      <c r="P412" s="402"/>
      <c r="Q412" s="402"/>
      <c r="R412" s="402"/>
      <c r="S412" s="402"/>
      <c r="T412" s="402"/>
      <c r="U412" s="403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hidden="1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401" t="s">
        <v>73</v>
      </c>
      <c r="P413" s="402"/>
      <c r="Q413" s="402"/>
      <c r="R413" s="402"/>
      <c r="S413" s="402"/>
      <c r="T413" s="402"/>
      <c r="U413" s="403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hidden="1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hidden="1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hidden="1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hidden="1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hidden="1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401" t="s">
        <v>73</v>
      </c>
      <c r="P418" s="402"/>
      <c r="Q418" s="402"/>
      <c r="R418" s="402"/>
      <c r="S418" s="402"/>
      <c r="T418" s="402"/>
      <c r="U418" s="403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hidden="1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401" t="s">
        <v>73</v>
      </c>
      <c r="P419" s="402"/>
      <c r="Q419" s="402"/>
      <c r="R419" s="402"/>
      <c r="S419" s="402"/>
      <c r="T419" s="402"/>
      <c r="U419" s="403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hidden="1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hidden="1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hidden="1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9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hidden="1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4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hidden="1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6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idden="1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401" t="s">
        <v>73</v>
      </c>
      <c r="P428" s="402"/>
      <c r="Q428" s="402"/>
      <c r="R428" s="402"/>
      <c r="S428" s="402"/>
      <c r="T428" s="402"/>
      <c r="U428" s="403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hidden="1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401" t="s">
        <v>73</v>
      </c>
      <c r="P429" s="402"/>
      <c r="Q429" s="402"/>
      <c r="R429" s="402"/>
      <c r="S429" s="402"/>
      <c r="T429" s="402"/>
      <c r="U429" s="403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hidden="1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hidden="1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hidden="1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401" t="s">
        <v>73</v>
      </c>
      <c r="P433" s="402"/>
      <c r="Q433" s="402"/>
      <c r="R433" s="402"/>
      <c r="S433" s="402"/>
      <c r="T433" s="402"/>
      <c r="U433" s="403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hidden="1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401" t="s">
        <v>73</v>
      </c>
      <c r="P434" s="402"/>
      <c r="Q434" s="402"/>
      <c r="R434" s="402"/>
      <c r="S434" s="402"/>
      <c r="T434" s="402"/>
      <c r="U434" s="403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hidden="1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13</v>
      </c>
      <c r="X436" s="367">
        <f>IFERROR(IF(W436="",0,CEILING((W436/$H436),1)*$H436),"")</f>
        <v>13.200000000000001</v>
      </c>
      <c r="Y436" s="36">
        <f>IFERROR(IF(X436=0,"",ROUNDUP(X436/H436,0)*0.00627),"")</f>
        <v>6.2700000000000006E-2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401" t="s">
        <v>73</v>
      </c>
      <c r="P437" s="402"/>
      <c r="Q437" s="402"/>
      <c r="R437" s="402"/>
      <c r="S437" s="402"/>
      <c r="T437" s="402"/>
      <c r="U437" s="403"/>
      <c r="V437" s="37" t="s">
        <v>74</v>
      </c>
      <c r="W437" s="368">
        <f>IFERROR(W436/H436,"0")</f>
        <v>9.8484848484848477</v>
      </c>
      <c r="X437" s="368">
        <f>IFERROR(X436/H436,"0")</f>
        <v>10</v>
      </c>
      <c r="Y437" s="368">
        <f>IFERROR(IF(Y436="",0,Y436),"0")</f>
        <v>6.2700000000000006E-2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401" t="s">
        <v>73</v>
      </c>
      <c r="P438" s="402"/>
      <c r="Q438" s="402"/>
      <c r="R438" s="402"/>
      <c r="S438" s="402"/>
      <c r="T438" s="402"/>
      <c r="U438" s="403"/>
      <c r="V438" s="37" t="s">
        <v>68</v>
      </c>
      <c r="W438" s="368">
        <f>IFERROR(SUM(W436:W436),"0")</f>
        <v>13</v>
      </c>
      <c r="X438" s="368">
        <f>IFERROR(SUM(X436:X436),"0")</f>
        <v>13.200000000000001</v>
      </c>
      <c r="Y438" s="37"/>
      <c r="Z438" s="369"/>
      <c r="AA438" s="369"/>
    </row>
    <row r="439" spans="1:54" ht="14.25" hidden="1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hidden="1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hidden="1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401" t="s">
        <v>73</v>
      </c>
      <c r="P441" s="402"/>
      <c r="Q441" s="402"/>
      <c r="R441" s="402"/>
      <c r="S441" s="402"/>
      <c r="T441" s="402"/>
      <c r="U441" s="403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hidden="1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401" t="s">
        <v>73</v>
      </c>
      <c r="P442" s="402"/>
      <c r="Q442" s="402"/>
      <c r="R442" s="402"/>
      <c r="S442" s="402"/>
      <c r="T442" s="402"/>
      <c r="U442" s="403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hidden="1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hidden="1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hidden="1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45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hidden="1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0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hidden="1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60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hidden="1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401" t="s">
        <v>73</v>
      </c>
      <c r="P448" s="402"/>
      <c r="Q448" s="402"/>
      <c r="R448" s="402"/>
      <c r="S448" s="402"/>
      <c r="T448" s="402"/>
      <c r="U448" s="403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hidden="1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401" t="s">
        <v>73</v>
      </c>
      <c r="P449" s="402"/>
      <c r="Q449" s="402"/>
      <c r="R449" s="402"/>
      <c r="S449" s="402"/>
      <c r="T449" s="402"/>
      <c r="U449" s="403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hidden="1" customHeight="1" x14ac:dyDescent="0.2">
      <c r="A450" s="487" t="s">
        <v>590</v>
      </c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"/>
      <c r="AA450" s="48"/>
    </row>
    <row r="451" spans="1:54" ht="16.5" hidden="1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hidden="1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hidden="1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39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1700</v>
      </c>
      <c r="X454" s="367">
        <f t="shared" si="21"/>
        <v>1700.16</v>
      </c>
      <c r="Y454" s="36">
        <f t="shared" si="22"/>
        <v>3.8511199999999999</v>
      </c>
      <c r="Z454" s="56"/>
      <c r="AA454" s="57"/>
      <c r="AE454" s="58"/>
      <c r="BB454" s="309" t="s">
        <v>1</v>
      </c>
    </row>
    <row r="455" spans="1:54" ht="27" hidden="1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hidden="1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550</v>
      </c>
      <c r="X457" s="367">
        <f t="shared" si="21"/>
        <v>554.4</v>
      </c>
      <c r="Y457" s="36">
        <f t="shared" si="22"/>
        <v>1.2558</v>
      </c>
      <c r="Z457" s="56"/>
      <c r="AA457" s="57"/>
      <c r="AE457" s="58"/>
      <c r="BB457" s="312" t="s">
        <v>1</v>
      </c>
    </row>
    <row r="458" spans="1:54" ht="16.5" hidden="1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hidden="1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57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hidden="1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hidden="1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7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401" t="s">
        <v>73</v>
      </c>
      <c r="P464" s="402"/>
      <c r="Q464" s="402"/>
      <c r="R464" s="402"/>
      <c r="S464" s="402"/>
      <c r="T464" s="402"/>
      <c r="U464" s="403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426.13636363636363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427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5.1069199999999997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401" t="s">
        <v>73</v>
      </c>
      <c r="P465" s="402"/>
      <c r="Q465" s="402"/>
      <c r="R465" s="402"/>
      <c r="S465" s="402"/>
      <c r="T465" s="402"/>
      <c r="U465" s="403"/>
      <c r="V465" s="37" t="s">
        <v>68</v>
      </c>
      <c r="W465" s="368">
        <f>IFERROR(SUM(W453:W463),"0")</f>
        <v>2250</v>
      </c>
      <c r="X465" s="368">
        <f>IFERROR(SUM(X453:X463),"0")</f>
        <v>2254.56</v>
      </c>
      <c r="Y465" s="37"/>
      <c r="Z465" s="369"/>
      <c r="AA465" s="369"/>
    </row>
    <row r="466" spans="1:54" ht="14.25" hidden="1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200</v>
      </c>
      <c r="X467" s="367">
        <f>IFERROR(IF(W467="",0,CEILING((W467/$H467),1)*$H467),"")</f>
        <v>200.64000000000001</v>
      </c>
      <c r="Y467" s="36">
        <f>IFERROR(IF(X467=0,"",ROUNDUP(X467/H467,0)*0.01196),"")</f>
        <v>0.45448</v>
      </c>
      <c r="Z467" s="56"/>
      <c r="AA467" s="57"/>
      <c r="AE467" s="58"/>
      <c r="BB467" s="319" t="s">
        <v>1</v>
      </c>
    </row>
    <row r="468" spans="1:54" ht="16.5" hidden="1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401" t="s">
        <v>73</v>
      </c>
      <c r="P469" s="402"/>
      <c r="Q469" s="402"/>
      <c r="R469" s="402"/>
      <c r="S469" s="402"/>
      <c r="T469" s="402"/>
      <c r="U469" s="403"/>
      <c r="V469" s="37" t="s">
        <v>74</v>
      </c>
      <c r="W469" s="368">
        <f>IFERROR(W467/H467,"0")+IFERROR(W468/H468,"0")</f>
        <v>37.878787878787875</v>
      </c>
      <c r="X469" s="368">
        <f>IFERROR(X467/H467,"0")+IFERROR(X468/H468,"0")</f>
        <v>38</v>
      </c>
      <c r="Y469" s="368">
        <f>IFERROR(IF(Y467="",0,Y467),"0")+IFERROR(IF(Y468="",0,Y468),"0")</f>
        <v>0.45448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401" t="s">
        <v>73</v>
      </c>
      <c r="P470" s="402"/>
      <c r="Q470" s="402"/>
      <c r="R470" s="402"/>
      <c r="S470" s="402"/>
      <c r="T470" s="402"/>
      <c r="U470" s="403"/>
      <c r="V470" s="37" t="s">
        <v>68</v>
      </c>
      <c r="W470" s="368">
        <f>IFERROR(SUM(W467:W468),"0")</f>
        <v>200</v>
      </c>
      <c r="X470" s="368">
        <f>IFERROR(SUM(X467:X468),"0")</f>
        <v>200.64000000000001</v>
      </c>
      <c r="Y470" s="37"/>
      <c r="Z470" s="369"/>
      <c r="AA470" s="369"/>
    </row>
    <row r="471" spans="1:54" ht="14.25" hidden="1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hidden="1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hidden="1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hidden="1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7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hidden="1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hidden="1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hidden="1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6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hidden="1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401" t="s">
        <v>73</v>
      </c>
      <c r="P478" s="402"/>
      <c r="Q478" s="402"/>
      <c r="R478" s="402"/>
      <c r="S478" s="402"/>
      <c r="T478" s="402"/>
      <c r="U478" s="403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hidden="1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401" t="s">
        <v>73</v>
      </c>
      <c r="P479" s="402"/>
      <c r="Q479" s="402"/>
      <c r="R479" s="402"/>
      <c r="S479" s="402"/>
      <c r="T479" s="402"/>
      <c r="U479" s="403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hidden="1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hidden="1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5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hidden="1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hidden="1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hidden="1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401" t="s">
        <v>73</v>
      </c>
      <c r="P484" s="402"/>
      <c r="Q484" s="402"/>
      <c r="R484" s="402"/>
      <c r="S484" s="402"/>
      <c r="T484" s="402"/>
      <c r="U484" s="403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hidden="1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401" t="s">
        <v>73</v>
      </c>
      <c r="P485" s="402"/>
      <c r="Q485" s="402"/>
      <c r="R485" s="402"/>
      <c r="S485" s="402"/>
      <c r="T485" s="402"/>
      <c r="U485" s="403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hidden="1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hidden="1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hidden="1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401" t="s">
        <v>73</v>
      </c>
      <c r="P488" s="402"/>
      <c r="Q488" s="402"/>
      <c r="R488" s="402"/>
      <c r="S488" s="402"/>
      <c r="T488" s="402"/>
      <c r="U488" s="403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hidden="1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401" t="s">
        <v>73</v>
      </c>
      <c r="P489" s="402"/>
      <c r="Q489" s="402"/>
      <c r="R489" s="402"/>
      <c r="S489" s="402"/>
      <c r="T489" s="402"/>
      <c r="U489" s="403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hidden="1" customHeight="1" x14ac:dyDescent="0.2">
      <c r="A490" s="487" t="s">
        <v>637</v>
      </c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"/>
      <c r="AA490" s="48"/>
    </row>
    <row r="491" spans="1:54" ht="16.5" hidden="1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hidden="1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hidden="1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3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hidden="1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51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hidden="1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713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hidden="1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578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hidden="1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05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hidden="1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401" t="s">
        <v>73</v>
      </c>
      <c r="P500" s="402"/>
      <c r="Q500" s="402"/>
      <c r="R500" s="402"/>
      <c r="S500" s="402"/>
      <c r="T500" s="402"/>
      <c r="U500" s="403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hidden="1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401" t="s">
        <v>73</v>
      </c>
      <c r="P501" s="402"/>
      <c r="Q501" s="402"/>
      <c r="R501" s="402"/>
      <c r="S501" s="402"/>
      <c r="T501" s="402"/>
      <c r="U501" s="403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hidden="1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hidden="1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5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hidden="1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0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hidden="1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hidden="1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24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hidden="1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401" t="s">
        <v>73</v>
      </c>
      <c r="P507" s="402"/>
      <c r="Q507" s="402"/>
      <c r="R507" s="402"/>
      <c r="S507" s="402"/>
      <c r="T507" s="402"/>
      <c r="U507" s="403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hidden="1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401" t="s">
        <v>73</v>
      </c>
      <c r="P508" s="402"/>
      <c r="Q508" s="402"/>
      <c r="R508" s="402"/>
      <c r="S508" s="402"/>
      <c r="T508" s="402"/>
      <c r="U508" s="403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hidden="1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hidden="1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2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hidden="1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39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hidden="1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23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hidden="1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hidden="1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646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2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hidden="1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401" t="s">
        <v>73</v>
      </c>
      <c r="P516" s="402"/>
      <c r="Q516" s="402"/>
      <c r="R516" s="402"/>
      <c r="S516" s="402"/>
      <c r="T516" s="402"/>
      <c r="U516" s="403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hidden="1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401" t="s">
        <v>73</v>
      </c>
      <c r="P517" s="402"/>
      <c r="Q517" s="402"/>
      <c r="R517" s="402"/>
      <c r="S517" s="402"/>
      <c r="T517" s="402"/>
      <c r="U517" s="403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hidden="1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hidden="1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4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hidden="1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6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hidden="1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5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hidden="1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hidden="1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16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hidden="1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401" t="s">
        <v>73</v>
      </c>
      <c r="P524" s="402"/>
      <c r="Q524" s="402"/>
      <c r="R524" s="402"/>
      <c r="S524" s="402"/>
      <c r="T524" s="402"/>
      <c r="U524" s="403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hidden="1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401" t="s">
        <v>73</v>
      </c>
      <c r="P525" s="402"/>
      <c r="Q525" s="402"/>
      <c r="R525" s="402"/>
      <c r="S525" s="402"/>
      <c r="T525" s="402"/>
      <c r="U525" s="403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hidden="1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hidden="1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1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hidden="1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1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hidden="1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15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hidden="1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33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hidden="1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401" t="s">
        <v>73</v>
      </c>
      <c r="P531" s="402"/>
      <c r="Q531" s="402"/>
      <c r="R531" s="402"/>
      <c r="S531" s="402"/>
      <c r="T531" s="402"/>
      <c r="U531" s="403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hidden="1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401" t="s">
        <v>73</v>
      </c>
      <c r="P532" s="402"/>
      <c r="Q532" s="402"/>
      <c r="R532" s="402"/>
      <c r="S532" s="402"/>
      <c r="T532" s="402"/>
      <c r="U532" s="403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91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6" t="s">
        <v>713</v>
      </c>
      <c r="P533" s="467"/>
      <c r="Q533" s="467"/>
      <c r="R533" s="467"/>
      <c r="S533" s="467"/>
      <c r="T533" s="467"/>
      <c r="U533" s="468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4188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4227.4000000000005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6" t="s">
        <v>714</v>
      </c>
      <c r="P534" s="467"/>
      <c r="Q534" s="467"/>
      <c r="R534" s="467"/>
      <c r="S534" s="467"/>
      <c r="T534" s="467"/>
      <c r="U534" s="468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4460.4826918675199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4502.1599999999989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6" t="s">
        <v>715</v>
      </c>
      <c r="P535" s="467"/>
      <c r="Q535" s="467"/>
      <c r="R535" s="467"/>
      <c r="S535" s="467"/>
      <c r="T535" s="467"/>
      <c r="U535" s="468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6" t="s">
        <v>717</v>
      </c>
      <c r="P536" s="467"/>
      <c r="Q536" s="467"/>
      <c r="R536" s="467"/>
      <c r="S536" s="467"/>
      <c r="T536" s="467"/>
      <c r="U536" s="468"/>
      <c r="V536" s="37" t="s">
        <v>68</v>
      </c>
      <c r="W536" s="368">
        <f>GrossWeightTotal+PalletQtyTotal*25</f>
        <v>4660.4826918675199</v>
      </c>
      <c r="X536" s="368">
        <f>GrossWeightTotalR+PalletQtyTotalR*25</f>
        <v>4702.1599999999989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6" t="s">
        <v>718</v>
      </c>
      <c r="P537" s="467"/>
      <c r="Q537" s="467"/>
      <c r="R537" s="467"/>
      <c r="S537" s="467"/>
      <c r="T537" s="467"/>
      <c r="U537" s="468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815.3450880218121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821</v>
      </c>
      <c r="Y537" s="37"/>
      <c r="Z537" s="369"/>
      <c r="AA537" s="369"/>
    </row>
    <row r="538" spans="1:54" ht="14.25" hidden="1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6" t="s">
        <v>719</v>
      </c>
      <c r="P538" s="467"/>
      <c r="Q538" s="467"/>
      <c r="R538" s="467"/>
      <c r="S538" s="467"/>
      <c r="T538" s="467"/>
      <c r="U538" s="468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9.5953599999999994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31"/>
      <c r="E540" s="431"/>
      <c r="F540" s="432"/>
      <c r="G540" s="376" t="s">
        <v>229</v>
      </c>
      <c r="H540" s="431"/>
      <c r="I540" s="431"/>
      <c r="J540" s="431"/>
      <c r="K540" s="431"/>
      <c r="L540" s="431"/>
      <c r="M540" s="431"/>
      <c r="N540" s="431"/>
      <c r="O540" s="431"/>
      <c r="P540" s="432"/>
      <c r="Q540" s="376" t="s">
        <v>452</v>
      </c>
      <c r="R540" s="432"/>
      <c r="S540" s="376" t="s">
        <v>504</v>
      </c>
      <c r="T540" s="431"/>
      <c r="U540" s="432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5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6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298.8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175.60000000000002</v>
      </c>
      <c r="F543" s="46">
        <f>IFERROR(X131*1,"0")+IFERROR(X132*1,"0")+IFERROR(X133*1,"0")+IFERROR(X134*1,"0")+IFERROR(X135*1,"0")</f>
        <v>126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247.8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223.2</v>
      </c>
      <c r="J543" s="46">
        <f>IFERROR(X206*1,"0")+IFERROR(X207*1,"0")+IFERROR(X208*1,"0")+IFERROR(X209*1,"0")+IFERROR(X210*1,"0")+IFERROR(X211*1,"0")+IFERROR(X215*1,"0")+IFERROR(X216*1,"0")</f>
        <v>150.79999999999998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202.79999999999998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202.79999999999998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18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300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13.200000000000001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2455.1999999999998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700,00"/>
        <filter val="1,85"/>
        <filter val="10,00"/>
        <filter val="117,14"/>
        <filter val="12,93"/>
        <filter val="120,00"/>
        <filter val="123,00"/>
        <filter val="13,00"/>
        <filter val="14,29"/>
        <filter val="150,00"/>
        <filter val="16,00"/>
        <filter val="18,00"/>
        <filter val="180,00"/>
        <filter val="2 250,00"/>
        <filter val="20,00"/>
        <filter val="200,00"/>
        <filter val="220,00"/>
        <filter val="246,00"/>
        <filter val="25,64"/>
        <filter val="292,00"/>
        <filter val="300,00"/>
        <filter val="37,88"/>
        <filter val="38,37"/>
        <filter val="4 188,00"/>
        <filter val="4 460,48"/>
        <filter val="4 660,48"/>
        <filter val="4,00"/>
        <filter val="40,00"/>
        <filter val="426,14"/>
        <filter val="550,00"/>
        <filter val="6,52"/>
        <filter val="60,00"/>
        <filter val="7,41"/>
        <filter val="70,00"/>
        <filter val="72,00"/>
        <filter val="73,00"/>
        <filter val="75,00"/>
        <filter val="8"/>
        <filter val="8,33"/>
        <filter val="815,35"/>
        <filter val="9,85"/>
      </filters>
    </filterColumn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A428:N429"/>
    <mergeCell ref="O195:U195"/>
    <mergeCell ref="O24:U24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D237:E237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D521:E521"/>
    <mergeCell ref="O272:S27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O498:S498"/>
    <mergeCell ref="D336:E336"/>
    <mergeCell ref="O327:S327"/>
    <mergeCell ref="O183:S183"/>
    <mergeCell ref="D171:E171"/>
    <mergeCell ref="O319:S319"/>
    <mergeCell ref="D101:E101"/>
    <mergeCell ref="A492:Y492"/>
    <mergeCell ref="O189:S189"/>
    <mergeCell ref="D294:E294"/>
    <mergeCell ref="O487:S487"/>
    <mergeCell ref="O238:S238"/>
    <mergeCell ref="O407:U407"/>
    <mergeCell ref="O474:S474"/>
    <mergeCell ref="D254:E254"/>
    <mergeCell ref="O441:U441"/>
    <mergeCell ref="O495:S495"/>
    <mergeCell ref="O295:S295"/>
    <mergeCell ref="A287:Y287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A9:C9"/>
    <mergeCell ref="D58:E58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3:U53"/>
    <mergeCell ref="O145:U145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D461:E461"/>
    <mergeCell ref="D200:E200"/>
    <mergeCell ref="D436:E436"/>
    <mergeCell ref="O381:U381"/>
    <mergeCell ref="D292:E292"/>
    <mergeCell ref="O187:S187"/>
    <mergeCell ref="D519:E519"/>
    <mergeCell ref="O445:S445"/>
    <mergeCell ref="D476:E476"/>
    <mergeCell ref="A443:Y443"/>
    <mergeCell ref="O514:S514"/>
    <mergeCell ref="O477:S477"/>
    <mergeCell ref="O427:S427"/>
    <mergeCell ref="A380:N381"/>
    <mergeCell ref="A280:N281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361:S361"/>
    <mergeCell ref="O217:U217"/>
    <mergeCell ref="A139:Y139"/>
    <mergeCell ref="O267:S267"/>
    <mergeCell ref="O62:U62"/>
    <mergeCell ref="D7:L7"/>
    <mergeCell ref="O343:S343"/>
    <mergeCell ref="O210:S210"/>
    <mergeCell ref="A19:Y19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O259:S259"/>
    <mergeCell ref="O88:S88"/>
    <mergeCell ref="O330:S330"/>
    <mergeCell ref="D41:E41"/>
    <mergeCell ref="D277:E277"/>
    <mergeCell ref="O124:S124"/>
    <mergeCell ref="O422:S422"/>
    <mergeCell ref="A38:N39"/>
    <mergeCell ref="O360:S360"/>
    <mergeCell ref="O74:S74"/>
    <mergeCell ref="O201:S201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69:S69"/>
    <mergeCell ref="D244:E244"/>
    <mergeCell ref="D342:E342"/>
    <mergeCell ref="A245:N246"/>
    <mergeCell ref="O95:S95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