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5C5D18-645C-4FCE-A6F3-003CFE1F26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Y217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Y178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G543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Y28" i="1"/>
  <c r="X28" i="1"/>
  <c r="O28" i="1"/>
  <c r="X27" i="1"/>
  <c r="O27" i="1"/>
  <c r="W25" i="1"/>
  <c r="W24" i="1"/>
  <c r="W537" i="1" s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Y85" i="1" l="1"/>
  <c r="Y357" i="1"/>
  <c r="Y305" i="1"/>
  <c r="Y306" i="1" s="1"/>
  <c r="X103" i="1"/>
  <c r="Y95" i="1"/>
  <c r="Y102" i="1" s="1"/>
  <c r="X168" i="1"/>
  <c r="Y166" i="1"/>
  <c r="Y168" i="1" s="1"/>
  <c r="X202" i="1"/>
  <c r="Y198" i="1"/>
  <c r="Y202" i="1" s="1"/>
  <c r="Y333" i="1"/>
  <c r="X349" i="1"/>
  <c r="X348" i="1"/>
  <c r="Y347" i="1"/>
  <c r="Y348" i="1" s="1"/>
  <c r="X429" i="1"/>
  <c r="Y421" i="1"/>
  <c r="Y428" i="1" s="1"/>
  <c r="X469" i="1"/>
  <c r="Y467" i="1"/>
  <c r="Y469" i="1" s="1"/>
  <c r="X34" i="1"/>
  <c r="D543" i="1"/>
  <c r="Y57" i="1"/>
  <c r="Y61" i="1" s="1"/>
  <c r="J543" i="1"/>
  <c r="X228" i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117" i="1"/>
  <c r="X127" i="1"/>
  <c r="X157" i="1"/>
  <c r="I543" i="1"/>
  <c r="X176" i="1"/>
  <c r="X196" i="1"/>
  <c r="X217" i="1"/>
  <c r="X275" i="1"/>
  <c r="X274" i="1"/>
  <c r="Y195" i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6" i="1"/>
  <c r="X537" i="1"/>
  <c r="X533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<sst xmlns="http://schemas.openxmlformats.org/spreadsheetml/2006/main" count="2267" uniqueCount="740">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</sst>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36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06" t="s">
        <v>8</v>
      </c>
      <c r="B5" s="467"/>
      <c r="C5" s="468"/>
      <c r="D5" s="411"/>
      <c r="E5" s="413"/>
      <c r="F5" s="693" t="s">
        <v>9</v>
      </c>
      <c r="G5" s="468"/>
      <c r="H5" s="411" t="s">
        <v>739</v>
      </c>
      <c r="I5" s="412"/>
      <c r="J5" s="412"/>
      <c r="K5" s="412"/>
      <c r="L5" s="413"/>
      <c r="M5" s="59"/>
      <c r="O5" s="24" t="s">
        <v>10</v>
      </c>
      <c r="P5" s="697">
        <v>45425</v>
      </c>
      <c r="Q5" s="510"/>
      <c r="S5" s="608" t="s">
        <v>11</v>
      </c>
      <c r="T5" s="423"/>
      <c r="U5" s="609" t="s">
        <v>12</v>
      </c>
      <c r="V5" s="510"/>
      <c r="AA5" s="51"/>
      <c r="AB5" s="51"/>
      <c r="AC5" s="51"/>
    </row>
    <row r="6" spans="1:30" s="359" customFormat="1" ht="24" customHeight="1" x14ac:dyDescent="0.2">
      <c r="A6" s="506" t="s">
        <v>13</v>
      </c>
      <c r="B6" s="467"/>
      <c r="C6" s="468"/>
      <c r="D6" s="667" t="s">
        <v>14</v>
      </c>
      <c r="E6" s="668"/>
      <c r="F6" s="668"/>
      <c r="G6" s="668"/>
      <c r="H6" s="668"/>
      <c r="I6" s="668"/>
      <c r="J6" s="668"/>
      <c r="K6" s="668"/>
      <c r="L6" s="51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Понедельник</v>
      </c>
      <c r="Q6" s="371"/>
      <c r="S6" s="422" t="s">
        <v>16</v>
      </c>
      <c r="T6" s="423"/>
      <c r="U6" s="649" t="s">
        <v>17</v>
      </c>
      <c r="V6" s="627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14"/>
      <c r="M7" s="61"/>
      <c r="O7" s="24"/>
      <c r="P7" s="42"/>
      <c r="Q7" s="42"/>
      <c r="S7" s="375"/>
      <c r="T7" s="423"/>
      <c r="U7" s="650"/>
      <c r="V7" s="651"/>
      <c r="AA7" s="51"/>
      <c r="AB7" s="51"/>
      <c r="AC7" s="51"/>
    </row>
    <row r="8" spans="1:30" s="359" customFormat="1" ht="25.5" customHeight="1" x14ac:dyDescent="0.2">
      <c r="A8" s="738" t="s">
        <v>18</v>
      </c>
      <c r="B8" s="402"/>
      <c r="C8" s="403"/>
      <c r="D8" s="492" t="s">
        <v>19</v>
      </c>
      <c r="E8" s="493"/>
      <c r="F8" s="493"/>
      <c r="G8" s="493"/>
      <c r="H8" s="493"/>
      <c r="I8" s="493"/>
      <c r="J8" s="493"/>
      <c r="K8" s="493"/>
      <c r="L8" s="494"/>
      <c r="M8" s="62"/>
      <c r="O8" s="24" t="s">
        <v>20</v>
      </c>
      <c r="P8" s="513">
        <v>0.375</v>
      </c>
      <c r="Q8" s="514"/>
      <c r="S8" s="375"/>
      <c r="T8" s="423"/>
      <c r="U8" s="650"/>
      <c r="V8" s="651"/>
      <c r="AA8" s="51"/>
      <c r="AB8" s="51"/>
      <c r="AC8" s="51"/>
    </row>
    <row r="9" spans="1:30" s="359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11"/>
      <c r="E9" s="390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07"/>
      <c r="Q9" s="508"/>
      <c r="S9" s="375"/>
      <c r="T9" s="423"/>
      <c r="U9" s="652"/>
      <c r="V9" s="65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11"/>
      <c r="E10" s="390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60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6"/>
      <c r="Q10" s="617"/>
      <c r="T10" s="24" t="s">
        <v>23</v>
      </c>
      <c r="U10" s="626" t="s">
        <v>24</v>
      </c>
      <c r="V10" s="627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09"/>
      <c r="Q11" s="510"/>
      <c r="T11" s="24" t="s">
        <v>27</v>
      </c>
      <c r="U11" s="604" t="s">
        <v>28</v>
      </c>
      <c r="V11" s="508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29</v>
      </c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8"/>
      <c r="M12" s="63"/>
      <c r="O12" s="24" t="s">
        <v>30</v>
      </c>
      <c r="P12" s="513"/>
      <c r="Q12" s="514"/>
      <c r="R12" s="23"/>
      <c r="T12" s="24"/>
      <c r="U12" s="501"/>
      <c r="V12" s="375"/>
      <c r="AA12" s="51"/>
      <c r="AB12" s="51"/>
      <c r="AC12" s="51"/>
    </row>
    <row r="13" spans="1:30" s="359" customFormat="1" ht="23.25" customHeight="1" x14ac:dyDescent="0.2">
      <c r="A13" s="690" t="s">
        <v>31</v>
      </c>
      <c r="B13" s="467"/>
      <c r="C13" s="467"/>
      <c r="D13" s="467"/>
      <c r="E13" s="467"/>
      <c r="F13" s="467"/>
      <c r="G13" s="467"/>
      <c r="H13" s="467"/>
      <c r="I13" s="467"/>
      <c r="J13" s="467"/>
      <c r="K13" s="467"/>
      <c r="L13" s="468"/>
      <c r="M13" s="63"/>
      <c r="N13" s="26"/>
      <c r="O13" s="26" t="s">
        <v>32</v>
      </c>
      <c r="P13" s="604"/>
      <c r="Q13" s="508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33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8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696" t="s">
        <v>34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64"/>
      <c r="O15" s="542" t="s">
        <v>35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36</v>
      </c>
      <c r="B17" s="419" t="s">
        <v>37</v>
      </c>
      <c r="C17" s="523" t="s">
        <v>38</v>
      </c>
      <c r="D17" s="419" t="s">
        <v>39</v>
      </c>
      <c r="E17" s="427"/>
      <c r="F17" s="419" t="s">
        <v>40</v>
      </c>
      <c r="G17" s="419" t="s">
        <v>41</v>
      </c>
      <c r="H17" s="419" t="s">
        <v>42</v>
      </c>
      <c r="I17" s="419" t="s">
        <v>43</v>
      </c>
      <c r="J17" s="419" t="s">
        <v>44</v>
      </c>
      <c r="K17" s="419" t="s">
        <v>45</v>
      </c>
      <c r="L17" s="419" t="s">
        <v>46</v>
      </c>
      <c r="M17" s="419" t="s">
        <v>47</v>
      </c>
      <c r="N17" s="419" t="s">
        <v>48</v>
      </c>
      <c r="O17" s="419" t="s">
        <v>49</v>
      </c>
      <c r="P17" s="426"/>
      <c r="Q17" s="426"/>
      <c r="R17" s="426"/>
      <c r="S17" s="427"/>
      <c r="T17" s="726" t="s">
        <v>50</v>
      </c>
      <c r="U17" s="468"/>
      <c r="V17" s="419" t="s">
        <v>51</v>
      </c>
      <c r="W17" s="419" t="s">
        <v>52</v>
      </c>
      <c r="X17" s="748" t="s">
        <v>53</v>
      </c>
      <c r="Y17" s="419" t="s">
        <v>54</v>
      </c>
      <c r="Z17" s="469" t="s">
        <v>55</v>
      </c>
      <c r="AA17" s="469" t="s">
        <v>56</v>
      </c>
      <c r="AB17" s="469" t="s">
        <v>57</v>
      </c>
      <c r="AC17" s="470"/>
      <c r="AD17" s="471"/>
      <c r="AE17" s="483"/>
      <c r="BB17" s="725" t="s">
        <v>58</v>
      </c>
    </row>
    <row r="18" spans="1:54" ht="14.25" customHeight="1" x14ac:dyDescent="0.2">
      <c r="A18" s="420"/>
      <c r="B18" s="420"/>
      <c r="C18" s="420"/>
      <c r="D18" s="428"/>
      <c r="E18" s="430"/>
      <c r="F18" s="420"/>
      <c r="G18" s="420"/>
      <c r="H18" s="420"/>
      <c r="I18" s="420"/>
      <c r="J18" s="420"/>
      <c r="K18" s="420"/>
      <c r="L18" s="420"/>
      <c r="M18" s="420"/>
      <c r="N18" s="420"/>
      <c r="O18" s="428"/>
      <c r="P18" s="429"/>
      <c r="Q18" s="429"/>
      <c r="R18" s="429"/>
      <c r="S18" s="430"/>
      <c r="T18" s="360" t="s">
        <v>59</v>
      </c>
      <c r="U18" s="360" t="s">
        <v>60</v>
      </c>
      <c r="V18" s="420"/>
      <c r="W18" s="420"/>
      <c r="X18" s="749"/>
      <c r="Y18" s="420"/>
      <c r="Z18" s="621"/>
      <c r="AA18" s="621"/>
      <c r="AB18" s="472"/>
      <c r="AC18" s="473"/>
      <c r="AD18" s="474"/>
      <c r="AE18" s="484"/>
      <c r="BB18" s="375"/>
    </row>
    <row r="19" spans="1:54" ht="27.75" hidden="1" customHeight="1" x14ac:dyDescent="0.2">
      <c r="A19" s="487" t="s">
        <v>61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"/>
      <c r="AA19" s="48"/>
    </row>
    <row r="20" spans="1:54" ht="16.5" hidden="1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hidden="1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1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401" t="s">
        <v>73</v>
      </c>
      <c r="P24" s="402"/>
      <c r="Q24" s="402"/>
      <c r="R24" s="402"/>
      <c r="S24" s="402"/>
      <c r="T24" s="402"/>
      <c r="U24" s="40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401" t="s">
        <v>73</v>
      </c>
      <c r="P25" s="402"/>
      <c r="Q25" s="402"/>
      <c r="R25" s="402"/>
      <c r="S25" s="402"/>
      <c r="T25" s="402"/>
      <c r="U25" s="40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401" t="s">
        <v>73</v>
      </c>
      <c r="P34" s="402"/>
      <c r="Q34" s="402"/>
      <c r="R34" s="402"/>
      <c r="S34" s="402"/>
      <c r="T34" s="402"/>
      <c r="U34" s="40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401" t="s">
        <v>73</v>
      </c>
      <c r="P35" s="402"/>
      <c r="Q35" s="402"/>
      <c r="R35" s="402"/>
      <c r="S35" s="402"/>
      <c r="T35" s="402"/>
      <c r="U35" s="40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401" t="s">
        <v>73</v>
      </c>
      <c r="P38" s="402"/>
      <c r="Q38" s="402"/>
      <c r="R38" s="402"/>
      <c r="S38" s="402"/>
      <c r="T38" s="402"/>
      <c r="U38" s="40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401" t="s">
        <v>73</v>
      </c>
      <c r="P39" s="402"/>
      <c r="Q39" s="402"/>
      <c r="R39" s="402"/>
      <c r="S39" s="402"/>
      <c r="T39" s="402"/>
      <c r="U39" s="40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401" t="s">
        <v>73</v>
      </c>
      <c r="P42" s="402"/>
      <c r="Q42" s="402"/>
      <c r="R42" s="402"/>
      <c r="S42" s="402"/>
      <c r="T42" s="402"/>
      <c r="U42" s="40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401" t="s">
        <v>73</v>
      </c>
      <c r="P43" s="402"/>
      <c r="Q43" s="402"/>
      <c r="R43" s="402"/>
      <c r="S43" s="402"/>
      <c r="T43" s="402"/>
      <c r="U43" s="40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401" t="s">
        <v>73</v>
      </c>
      <c r="P46" s="402"/>
      <c r="Q46" s="402"/>
      <c r="R46" s="402"/>
      <c r="S46" s="402"/>
      <c r="T46" s="402"/>
      <c r="U46" s="40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401" t="s">
        <v>73</v>
      </c>
      <c r="P47" s="402"/>
      <c r="Q47" s="402"/>
      <c r="R47" s="402"/>
      <c r="S47" s="402"/>
      <c r="T47" s="402"/>
      <c r="U47" s="40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87" t="s">
        <v>101</v>
      </c>
      <c r="B48" s="488"/>
      <c r="C48" s="488"/>
      <c r="D48" s="488"/>
      <c r="E48" s="488"/>
      <c r="F48" s="488"/>
      <c r="G48" s="488"/>
      <c r="H48" s="488"/>
      <c r="I48" s="488"/>
      <c r="J48" s="488"/>
      <c r="K48" s="488"/>
      <c r="L48" s="488"/>
      <c r="M48" s="488"/>
      <c r="N48" s="488"/>
      <c r="O48" s="488"/>
      <c r="P48" s="488"/>
      <c r="Q48" s="488"/>
      <c r="R48" s="488"/>
      <c r="S48" s="488"/>
      <c r="T48" s="488"/>
      <c r="U48" s="488"/>
      <c r="V48" s="488"/>
      <c r="W48" s="488"/>
      <c r="X48" s="488"/>
      <c r="Y48" s="488"/>
      <c r="Z48" s="48"/>
      <c r="AA48" s="48"/>
    </row>
    <row r="49" spans="1:54" ht="16.5" hidden="1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hidden="1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160</v>
      </c>
      <c r="X51" s="367">
        <f>IFERROR(IF(W51="",0,CEILING((W51/$H51),1)*$H51),"")</f>
        <v>162</v>
      </c>
      <c r="Y51" s="36">
        <f>IFERROR(IF(X51=0,"",ROUNDUP(X51/H51,0)*0.02175),"")</f>
        <v>0.32624999999999998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401" t="s">
        <v>73</v>
      </c>
      <c r="P53" s="402"/>
      <c r="Q53" s="402"/>
      <c r="R53" s="402"/>
      <c r="S53" s="402"/>
      <c r="T53" s="402"/>
      <c r="U53" s="403"/>
      <c r="V53" s="37" t="s">
        <v>74</v>
      </c>
      <c r="W53" s="368">
        <f>IFERROR(W51/H51,"0")+IFERROR(W52/H52,"0")</f>
        <v>14.814814814814813</v>
      </c>
      <c r="X53" s="368">
        <f>IFERROR(X51/H51,"0")+IFERROR(X52/H52,"0")</f>
        <v>14.999999999999998</v>
      </c>
      <c r="Y53" s="368">
        <f>IFERROR(IF(Y51="",0,Y51),"0")+IFERROR(IF(Y52="",0,Y52),"0")</f>
        <v>0.32624999999999998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401" t="s">
        <v>73</v>
      </c>
      <c r="P54" s="402"/>
      <c r="Q54" s="402"/>
      <c r="R54" s="402"/>
      <c r="S54" s="402"/>
      <c r="T54" s="402"/>
      <c r="U54" s="403"/>
      <c r="V54" s="37" t="s">
        <v>68</v>
      </c>
      <c r="W54" s="368">
        <f>IFERROR(SUM(W51:W52),"0")</f>
        <v>160</v>
      </c>
      <c r="X54" s="368">
        <f>IFERROR(SUM(X51:X52),"0")</f>
        <v>162</v>
      </c>
      <c r="Y54" s="37"/>
      <c r="Z54" s="369"/>
      <c r="AA54" s="369"/>
    </row>
    <row r="55" spans="1:54" ht="16.5" hidden="1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hidden="1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428</v>
      </c>
      <c r="X57" s="367">
        <f>IFERROR(IF(W57="",0,CEILING((W57/$H57),1)*$H57),"")</f>
        <v>432</v>
      </c>
      <c r="Y57" s="36">
        <f>IFERROR(IF(X57=0,"",ROUNDUP(X57/H57,0)*0.02175),"")</f>
        <v>0.86999999999999988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6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322</v>
      </c>
      <c r="X60" s="367">
        <f>IFERROR(IF(W60="",0,CEILING((W60/$H60),1)*$H60),"")</f>
        <v>324</v>
      </c>
      <c r="Y60" s="36">
        <f>IFERROR(IF(X60=0,"",ROUNDUP(X60/H60,0)*0.00937),"")</f>
        <v>0.75897000000000003</v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401" t="s">
        <v>73</v>
      </c>
      <c r="P61" s="402"/>
      <c r="Q61" s="402"/>
      <c r="R61" s="402"/>
      <c r="S61" s="402"/>
      <c r="T61" s="402"/>
      <c r="U61" s="403"/>
      <c r="V61" s="37" t="s">
        <v>74</v>
      </c>
      <c r="W61" s="368">
        <f>IFERROR(W57/H57,"0")+IFERROR(W58/H58,"0")+IFERROR(W59/H59,"0")+IFERROR(W60/H60,"0")</f>
        <v>120.12962962962962</v>
      </c>
      <c r="X61" s="368">
        <f>IFERROR(X57/H57,"0")+IFERROR(X58/H58,"0")+IFERROR(X59/H59,"0")+IFERROR(X60/H60,"0")</f>
        <v>121</v>
      </c>
      <c r="Y61" s="368">
        <f>IFERROR(IF(Y57="",0,Y57),"0")+IFERROR(IF(Y58="",0,Y58),"0")+IFERROR(IF(Y59="",0,Y59),"0")+IFERROR(IF(Y60="",0,Y60),"0")</f>
        <v>1.6289699999999998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401" t="s">
        <v>73</v>
      </c>
      <c r="P62" s="402"/>
      <c r="Q62" s="402"/>
      <c r="R62" s="402"/>
      <c r="S62" s="402"/>
      <c r="T62" s="402"/>
      <c r="U62" s="403"/>
      <c r="V62" s="37" t="s">
        <v>68</v>
      </c>
      <c r="W62" s="368">
        <f>IFERROR(SUM(W57:W60),"0")</f>
        <v>750</v>
      </c>
      <c r="X62" s="368">
        <f>IFERROR(SUM(X57:X60),"0")</f>
        <v>756</v>
      </c>
      <c r="Y62" s="37"/>
      <c r="Z62" s="369"/>
      <c r="AA62" s="369"/>
    </row>
    <row r="63" spans="1:54" ht="16.5" hidden="1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hidden="1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1346</v>
      </c>
      <c r="X67" s="367">
        <f t="shared" si="2"/>
        <v>1355.1999999999998</v>
      </c>
      <c r="Y67" s="36">
        <f t="shared" si="3"/>
        <v>2.6317499999999998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500</v>
      </c>
      <c r="X69" s="367">
        <f t="shared" si="2"/>
        <v>507.6</v>
      </c>
      <c r="Y69" s="36">
        <f t="shared" si="3"/>
        <v>1.0222499999999999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508</v>
      </c>
      <c r="X70" s="367">
        <f t="shared" si="2"/>
        <v>515.19999999999993</v>
      </c>
      <c r="Y70" s="36">
        <f t="shared" si="3"/>
        <v>1.0004999999999999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172</v>
      </c>
      <c r="X74" s="367">
        <f t="shared" si="2"/>
        <v>173.9</v>
      </c>
      <c r="Y74" s="36">
        <f t="shared" si="4"/>
        <v>0.44039</v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444</v>
      </c>
      <c r="X78" s="367">
        <f t="shared" si="2"/>
        <v>445.5</v>
      </c>
      <c r="Y78" s="36">
        <f t="shared" si="4"/>
        <v>0.92762999999999995</v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136</v>
      </c>
      <c r="X83" s="367">
        <f t="shared" si="2"/>
        <v>139.5</v>
      </c>
      <c r="Y83" s="36">
        <f>IFERROR(IF(X83=0,"",ROUNDUP(X83/H83,0)*0.00937),"")</f>
        <v>0.29047000000000001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401" t="s">
        <v>73</v>
      </c>
      <c r="P85" s="402"/>
      <c r="Q85" s="402"/>
      <c r="R85" s="402"/>
      <c r="S85" s="402"/>
      <c r="T85" s="402"/>
      <c r="U85" s="40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387.20738595738601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391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6.3129899999999992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401" t="s">
        <v>73</v>
      </c>
      <c r="P86" s="402"/>
      <c r="Q86" s="402"/>
      <c r="R86" s="402"/>
      <c r="S86" s="402"/>
      <c r="T86" s="402"/>
      <c r="U86" s="403"/>
      <c r="V86" s="37" t="s">
        <v>68</v>
      </c>
      <c r="W86" s="368">
        <f>IFERROR(SUM(W65:W84),"0")</f>
        <v>3106</v>
      </c>
      <c r="X86" s="368">
        <f>IFERROR(SUM(X65:X84),"0")</f>
        <v>3136.8999999999996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132</v>
      </c>
      <c r="X88" s="367">
        <f>IFERROR(IF(W88="",0,CEILING((W88/$H88),1)*$H88),"")</f>
        <v>140.4</v>
      </c>
      <c r="Y88" s="36">
        <f>IFERROR(IF(X88=0,"",ROUNDUP(X88/H88,0)*0.02175),"")</f>
        <v>0.28275</v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6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84</v>
      </c>
      <c r="X91" s="367">
        <f>IFERROR(IF(W91="",0,CEILING((W91/$H91),1)*$H91),"")</f>
        <v>84</v>
      </c>
      <c r="Y91" s="36">
        <f>IFERROR(IF(X91=0,"",ROUNDUP(X91/H91,0)*0.00753),"")</f>
        <v>0.26355000000000001</v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401" t="s">
        <v>73</v>
      </c>
      <c r="P92" s="402"/>
      <c r="Q92" s="402"/>
      <c r="R92" s="402"/>
      <c r="S92" s="402"/>
      <c r="T92" s="402"/>
      <c r="U92" s="403"/>
      <c r="V92" s="37" t="s">
        <v>74</v>
      </c>
      <c r="W92" s="368">
        <f>IFERROR(W88/H88,"0")+IFERROR(W89/H89,"0")+IFERROR(W90/H90,"0")+IFERROR(W91/H91,"0")</f>
        <v>47.222222222222221</v>
      </c>
      <c r="X92" s="368">
        <f>IFERROR(X88/H88,"0")+IFERROR(X89/H89,"0")+IFERROR(X90/H90,"0")+IFERROR(X91/H91,"0")</f>
        <v>48</v>
      </c>
      <c r="Y92" s="368">
        <f>IFERROR(IF(Y88="",0,Y88),"0")+IFERROR(IF(Y89="",0,Y89),"0")+IFERROR(IF(Y90="",0,Y90),"0")+IFERROR(IF(Y91="",0,Y91),"0")</f>
        <v>0.54630000000000001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401" t="s">
        <v>73</v>
      </c>
      <c r="P93" s="402"/>
      <c r="Q93" s="402"/>
      <c r="R93" s="402"/>
      <c r="S93" s="402"/>
      <c r="T93" s="402"/>
      <c r="U93" s="403"/>
      <c r="V93" s="37" t="s">
        <v>68</v>
      </c>
      <c r="W93" s="368">
        <f>IFERROR(SUM(W88:W91),"0")</f>
        <v>216</v>
      </c>
      <c r="X93" s="368">
        <f>IFERROR(SUM(X88:X91),"0")</f>
        <v>224.4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401" t="s">
        <v>73</v>
      </c>
      <c r="P102" s="402"/>
      <c r="Q102" s="402"/>
      <c r="R102" s="402"/>
      <c r="S102" s="402"/>
      <c r="T102" s="402"/>
      <c r="U102" s="40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401" t="s">
        <v>73</v>
      </c>
      <c r="P103" s="402"/>
      <c r="Q103" s="402"/>
      <c r="R103" s="402"/>
      <c r="S103" s="402"/>
      <c r="T103" s="402"/>
      <c r="U103" s="40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7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5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182</v>
      </c>
      <c r="X108" s="367">
        <f t="shared" si="6"/>
        <v>184.8</v>
      </c>
      <c r="Y108" s="36">
        <f>IFERROR(IF(X108=0,"",ROUNDUP(X108/H108,0)*0.02175),"")</f>
        <v>0.47849999999999998</v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53</v>
      </c>
      <c r="X111" s="367">
        <f t="shared" si="6"/>
        <v>54</v>
      </c>
      <c r="Y111" s="36">
        <f>IFERROR(IF(X111=0,"",ROUNDUP(X111/H111,0)*0.00753),"")</f>
        <v>0.15060000000000001</v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271</v>
      </c>
      <c r="X112" s="367">
        <f t="shared" si="6"/>
        <v>272.70000000000005</v>
      </c>
      <c r="Y112" s="36">
        <f>IFERROR(IF(X112=0,"",ROUNDUP(X112/H112,0)*0.00937),"")</f>
        <v>0.94636999999999993</v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5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401" t="s">
        <v>73</v>
      </c>
      <c r="P117" s="402"/>
      <c r="Q117" s="402"/>
      <c r="R117" s="402"/>
      <c r="S117" s="402"/>
      <c r="T117" s="402"/>
      <c r="U117" s="40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141.66666666666666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143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1.5754699999999999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401" t="s">
        <v>73</v>
      </c>
      <c r="P118" s="402"/>
      <c r="Q118" s="402"/>
      <c r="R118" s="402"/>
      <c r="S118" s="402"/>
      <c r="T118" s="402"/>
      <c r="U118" s="403"/>
      <c r="V118" s="37" t="s">
        <v>68</v>
      </c>
      <c r="W118" s="368">
        <f>IFERROR(SUM(W105:W116),"0")</f>
        <v>506</v>
      </c>
      <c r="X118" s="368">
        <f>IFERROR(SUM(X105:X116),"0")</f>
        <v>511.50000000000006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69</v>
      </c>
      <c r="X122" s="367">
        <f t="shared" si="7"/>
        <v>75.600000000000009</v>
      </c>
      <c r="Y122" s="36">
        <f>IFERROR(IF(X122=0,"",ROUNDUP(X122/H122,0)*0.02175),"")</f>
        <v>0.19574999999999998</v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15</v>
      </c>
      <c r="X126" s="367">
        <f t="shared" si="7"/>
        <v>16.8</v>
      </c>
      <c r="Y126" s="36">
        <f>IFERROR(IF(X126=0,"",ROUNDUP(X126/H126,0)*0.00753),"")</f>
        <v>5.271E-2</v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401" t="s">
        <v>73</v>
      </c>
      <c r="P127" s="402"/>
      <c r="Q127" s="402"/>
      <c r="R127" s="402"/>
      <c r="S127" s="402"/>
      <c r="T127" s="402"/>
      <c r="U127" s="40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14.464285714285714</v>
      </c>
      <c r="X127" s="368">
        <f>IFERROR(X120/H120,"0")+IFERROR(X121/H121,"0")+IFERROR(X122/H122,"0")+IFERROR(X123/H123,"0")+IFERROR(X124/H124,"0")+IFERROR(X125/H125,"0")+IFERROR(X126/H126,"0")</f>
        <v>16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0.24845999999999999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401" t="s">
        <v>73</v>
      </c>
      <c r="P128" s="402"/>
      <c r="Q128" s="402"/>
      <c r="R128" s="402"/>
      <c r="S128" s="402"/>
      <c r="T128" s="402"/>
      <c r="U128" s="403"/>
      <c r="V128" s="37" t="s">
        <v>68</v>
      </c>
      <c r="W128" s="368">
        <f>IFERROR(SUM(W120:W126),"0")</f>
        <v>84</v>
      </c>
      <c r="X128" s="368">
        <f>IFERROR(SUM(X120:X126),"0")</f>
        <v>92.4</v>
      </c>
      <c r="Y128" s="37"/>
      <c r="Z128" s="369"/>
      <c r="AA128" s="369"/>
    </row>
    <row r="129" spans="1:54" ht="16.5" hidden="1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hidden="1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207</v>
      </c>
      <c r="X131" s="367">
        <f>IFERROR(IF(W131="",0,CEILING((W131/$H131),1)*$H131),"")</f>
        <v>210</v>
      </c>
      <c r="Y131" s="36">
        <f>IFERROR(IF(X131=0,"",ROUNDUP(X131/H131,0)*0.02175),"")</f>
        <v>0.54374999999999996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175</v>
      </c>
      <c r="X134" s="367">
        <f>IFERROR(IF(W134="",0,CEILING((W134/$H134),1)*$H134),"")</f>
        <v>175.5</v>
      </c>
      <c r="Y134" s="36">
        <f>IFERROR(IF(X134=0,"",ROUNDUP(X134/H134,0)*0.00753),"")</f>
        <v>0.48945</v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401" t="s">
        <v>73</v>
      </c>
      <c r="P136" s="402"/>
      <c r="Q136" s="402"/>
      <c r="R136" s="402"/>
      <c r="S136" s="402"/>
      <c r="T136" s="402"/>
      <c r="U136" s="403"/>
      <c r="V136" s="37" t="s">
        <v>74</v>
      </c>
      <c r="W136" s="368">
        <f>IFERROR(W131/H131,"0")+IFERROR(W132/H132,"0")+IFERROR(W133/H133,"0")+IFERROR(W134/H134,"0")+IFERROR(W135/H135,"0")</f>
        <v>89.457671957671948</v>
      </c>
      <c r="X136" s="368">
        <f>IFERROR(X131/H131,"0")+IFERROR(X132/H132,"0")+IFERROR(X133/H133,"0")+IFERROR(X134/H134,"0")+IFERROR(X135/H135,"0")</f>
        <v>90</v>
      </c>
      <c r="Y136" s="368">
        <f>IFERROR(IF(Y131="",0,Y131),"0")+IFERROR(IF(Y132="",0,Y132),"0")+IFERROR(IF(Y133="",0,Y133),"0")+IFERROR(IF(Y134="",0,Y134),"0")+IFERROR(IF(Y135="",0,Y135),"0")</f>
        <v>1.0331999999999999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401" t="s">
        <v>73</v>
      </c>
      <c r="P137" s="402"/>
      <c r="Q137" s="402"/>
      <c r="R137" s="402"/>
      <c r="S137" s="402"/>
      <c r="T137" s="402"/>
      <c r="U137" s="403"/>
      <c r="V137" s="37" t="s">
        <v>68</v>
      </c>
      <c r="W137" s="368">
        <f>IFERROR(SUM(W131:W135),"0")</f>
        <v>382</v>
      </c>
      <c r="X137" s="368">
        <f>IFERROR(SUM(X131:X135),"0")</f>
        <v>385.5</v>
      </c>
      <c r="Y137" s="37"/>
      <c r="Z137" s="369"/>
      <c r="AA137" s="369"/>
    </row>
    <row r="138" spans="1:54" ht="27.75" hidden="1" customHeight="1" x14ac:dyDescent="0.2">
      <c r="A138" s="487" t="s">
        <v>229</v>
      </c>
      <c r="B138" s="488"/>
      <c r="C138" s="488"/>
      <c r="D138" s="488"/>
      <c r="E138" s="488"/>
      <c r="F138" s="488"/>
      <c r="G138" s="488"/>
      <c r="H138" s="488"/>
      <c r="I138" s="488"/>
      <c r="J138" s="488"/>
      <c r="K138" s="488"/>
      <c r="L138" s="488"/>
      <c r="M138" s="488"/>
      <c r="N138" s="488"/>
      <c r="O138" s="488"/>
      <c r="P138" s="488"/>
      <c r="Q138" s="488"/>
      <c r="R138" s="488"/>
      <c r="S138" s="488"/>
      <c r="T138" s="488"/>
      <c r="U138" s="488"/>
      <c r="V138" s="488"/>
      <c r="W138" s="488"/>
      <c r="X138" s="488"/>
      <c r="Y138" s="488"/>
      <c r="Z138" s="48"/>
      <c r="AA138" s="48"/>
    </row>
    <row r="139" spans="1:54" ht="16.5" hidden="1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hidden="1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401" t="s">
        <v>73</v>
      </c>
      <c r="P144" s="402"/>
      <c r="Q144" s="402"/>
      <c r="R144" s="402"/>
      <c r="S144" s="402"/>
      <c r="T144" s="402"/>
      <c r="U144" s="40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401" t="s">
        <v>73</v>
      </c>
      <c r="P145" s="402"/>
      <c r="Q145" s="402"/>
      <c r="R145" s="402"/>
      <c r="S145" s="402"/>
      <c r="T145" s="402"/>
      <c r="U145" s="40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hidden="1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245</v>
      </c>
      <c r="X151" s="367">
        <f t="shared" si="8"/>
        <v>245.70000000000002</v>
      </c>
      <c r="Y151" s="36">
        <f>IFERROR(IF(X151=0,"",ROUNDUP(X151/H151,0)*0.00502),"")</f>
        <v>0.58733999999999997</v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299</v>
      </c>
      <c r="X154" s="367">
        <f t="shared" si="8"/>
        <v>300.3</v>
      </c>
      <c r="Y154" s="36">
        <f>IFERROR(IF(X154=0,"",ROUNDUP(X154/H154,0)*0.00502),"")</f>
        <v>0.71786000000000005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401" t="s">
        <v>73</v>
      </c>
      <c r="P157" s="402"/>
      <c r="Q157" s="402"/>
      <c r="R157" s="402"/>
      <c r="S157" s="402"/>
      <c r="T157" s="402"/>
      <c r="U157" s="40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259.04761904761904</v>
      </c>
      <c r="X157" s="368">
        <f>IFERROR(X148/H148,"0")+IFERROR(X149/H149,"0")+IFERROR(X150/H150,"0")+IFERROR(X151/H151,"0")+IFERROR(X152/H152,"0")+IFERROR(X153/H153,"0")+IFERROR(X154/H154,"0")+IFERROR(X155/H155,"0")+IFERROR(X156/H156,"0")</f>
        <v>260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1.3052000000000001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401" t="s">
        <v>73</v>
      </c>
      <c r="P158" s="402"/>
      <c r="Q158" s="402"/>
      <c r="R158" s="402"/>
      <c r="S158" s="402"/>
      <c r="T158" s="402"/>
      <c r="U158" s="403"/>
      <c r="V158" s="37" t="s">
        <v>68</v>
      </c>
      <c r="W158" s="368">
        <f>IFERROR(SUM(W148:W156),"0")</f>
        <v>544</v>
      </c>
      <c r="X158" s="368">
        <f>IFERROR(SUM(X148:X156),"0")</f>
        <v>546</v>
      </c>
      <c r="Y158" s="37"/>
      <c r="Z158" s="369"/>
      <c r="AA158" s="369"/>
    </row>
    <row r="159" spans="1:54" ht="16.5" hidden="1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hidden="1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401" t="s">
        <v>73</v>
      </c>
      <c r="P163" s="402"/>
      <c r="Q163" s="402"/>
      <c r="R163" s="402"/>
      <c r="S163" s="402"/>
      <c r="T163" s="402"/>
      <c r="U163" s="403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401" t="s">
        <v>73</v>
      </c>
      <c r="P164" s="402"/>
      <c r="Q164" s="402"/>
      <c r="R164" s="402"/>
      <c r="S164" s="402"/>
      <c r="T164" s="402"/>
      <c r="U164" s="403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113</v>
      </c>
      <c r="X167" s="367">
        <f>IFERROR(IF(W167="",0,CEILING((W167/$H167),1)*$H167),"")</f>
        <v>113.4</v>
      </c>
      <c r="Y167" s="36">
        <f>IFERROR(IF(X167=0,"",ROUNDUP(X167/H167,0)*0.00753),"")</f>
        <v>0.40662000000000004</v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401" t="s">
        <v>73</v>
      </c>
      <c r="P168" s="402"/>
      <c r="Q168" s="402"/>
      <c r="R168" s="402"/>
      <c r="S168" s="402"/>
      <c r="T168" s="402"/>
      <c r="U168" s="403"/>
      <c r="V168" s="37" t="s">
        <v>74</v>
      </c>
      <c r="W168" s="368">
        <f>IFERROR(W166/H166,"0")+IFERROR(W167/H167,"0")</f>
        <v>53.80952380952381</v>
      </c>
      <c r="X168" s="368">
        <f>IFERROR(X166/H166,"0")+IFERROR(X167/H167,"0")</f>
        <v>54</v>
      </c>
      <c r="Y168" s="368">
        <f>IFERROR(IF(Y166="",0,Y166),"0")+IFERROR(IF(Y167="",0,Y167),"0")</f>
        <v>0.40662000000000004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401" t="s">
        <v>73</v>
      </c>
      <c r="P169" s="402"/>
      <c r="Q169" s="402"/>
      <c r="R169" s="402"/>
      <c r="S169" s="402"/>
      <c r="T169" s="402"/>
      <c r="U169" s="403"/>
      <c r="V169" s="37" t="s">
        <v>68</v>
      </c>
      <c r="W169" s="368">
        <f>IFERROR(SUM(W166:W167),"0")</f>
        <v>113</v>
      </c>
      <c r="X169" s="368">
        <f>IFERROR(SUM(X166:X167),"0")</f>
        <v>113.4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156</v>
      </c>
      <c r="X172" s="367">
        <f>IFERROR(IF(W172="",0,CEILING((W172/$H172),1)*$H172),"")</f>
        <v>156.60000000000002</v>
      </c>
      <c r="Y172" s="36">
        <f>IFERROR(IF(X172=0,"",ROUNDUP(X172/H172,0)*0.00937),"")</f>
        <v>0.27172999999999997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401" t="s">
        <v>73</v>
      </c>
      <c r="P175" s="402"/>
      <c r="Q175" s="402"/>
      <c r="R175" s="402"/>
      <c r="S175" s="402"/>
      <c r="T175" s="402"/>
      <c r="U175" s="403"/>
      <c r="V175" s="37" t="s">
        <v>74</v>
      </c>
      <c r="W175" s="368">
        <f>IFERROR(W171/H171,"0")+IFERROR(W172/H172,"0")+IFERROR(W173/H173,"0")+IFERROR(W174/H174,"0")</f>
        <v>28.888888888888886</v>
      </c>
      <c r="X175" s="368">
        <f>IFERROR(X171/H171,"0")+IFERROR(X172/H172,"0")+IFERROR(X173/H173,"0")+IFERROR(X174/H174,"0")</f>
        <v>29.000000000000004</v>
      </c>
      <c r="Y175" s="368">
        <f>IFERROR(IF(Y171="",0,Y171),"0")+IFERROR(IF(Y172="",0,Y172),"0")+IFERROR(IF(Y173="",0,Y173),"0")+IFERROR(IF(Y174="",0,Y174),"0")</f>
        <v>0.27172999999999997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401" t="s">
        <v>73</v>
      </c>
      <c r="P176" s="402"/>
      <c r="Q176" s="402"/>
      <c r="R176" s="402"/>
      <c r="S176" s="402"/>
      <c r="T176" s="402"/>
      <c r="U176" s="403"/>
      <c r="V176" s="37" t="s">
        <v>68</v>
      </c>
      <c r="W176" s="368">
        <f>IFERROR(SUM(W171:W174),"0")</f>
        <v>156</v>
      </c>
      <c r="X176" s="368">
        <f>IFERROR(SUM(X171:X174),"0")</f>
        <v>156.60000000000002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200</v>
      </c>
      <c r="X186" s="367">
        <f t="shared" si="9"/>
        <v>201.6</v>
      </c>
      <c r="Y186" s="36">
        <f>IFERROR(IF(X186=0,"",ROUNDUP(X186/H186,0)*0.00753),"")</f>
        <v>0.63251999999999997</v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58</v>
      </c>
      <c r="X188" s="367">
        <f t="shared" si="9"/>
        <v>60</v>
      </c>
      <c r="Y188" s="36">
        <f t="shared" ref="Y188:Y194" si="10">IFERROR(IF(X188=0,"",ROUNDUP(X188/H188,0)*0.00753),"")</f>
        <v>0.18825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70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400</v>
      </c>
      <c r="X190" s="367">
        <f t="shared" si="9"/>
        <v>400.8</v>
      </c>
      <c r="Y190" s="36">
        <f t="shared" si="10"/>
        <v>1.2575100000000001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422</v>
      </c>
      <c r="X191" s="367">
        <f t="shared" si="9"/>
        <v>422.4</v>
      </c>
      <c r="Y191" s="36">
        <f t="shared" si="10"/>
        <v>1.32528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4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49</v>
      </c>
      <c r="X194" s="367">
        <f t="shared" si="9"/>
        <v>50.4</v>
      </c>
      <c r="Y194" s="36">
        <f t="shared" si="10"/>
        <v>0.15812999999999999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401" t="s">
        <v>73</v>
      </c>
      <c r="P195" s="402"/>
      <c r="Q195" s="402"/>
      <c r="R195" s="402"/>
      <c r="S195" s="402"/>
      <c r="T195" s="402"/>
      <c r="U195" s="40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470.41666666666669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473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3.5616900000000005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401" t="s">
        <v>73</v>
      </c>
      <c r="P196" s="402"/>
      <c r="Q196" s="402"/>
      <c r="R196" s="402"/>
      <c r="S196" s="402"/>
      <c r="T196" s="402"/>
      <c r="U196" s="403"/>
      <c r="V196" s="37" t="s">
        <v>68</v>
      </c>
      <c r="W196" s="368">
        <f>IFERROR(SUM(W178:W194),"0")</f>
        <v>1129</v>
      </c>
      <c r="X196" s="368">
        <f>IFERROR(SUM(X178:X194),"0")</f>
        <v>1135.2000000000003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72</v>
      </c>
      <c r="X201" s="367">
        <f>IFERROR(IF(W201="",0,CEILING((W201/$H201),1)*$H201),"")</f>
        <v>72</v>
      </c>
      <c r="Y201" s="36">
        <f>IFERROR(IF(X201=0,"",ROUNDUP(X201/H201,0)*0.00753),"")</f>
        <v>0.22590000000000002</v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401" t="s">
        <v>73</v>
      </c>
      <c r="P202" s="402"/>
      <c r="Q202" s="402"/>
      <c r="R202" s="402"/>
      <c r="S202" s="402"/>
      <c r="T202" s="402"/>
      <c r="U202" s="403"/>
      <c r="V202" s="37" t="s">
        <v>74</v>
      </c>
      <c r="W202" s="368">
        <f>IFERROR(W198/H198,"0")+IFERROR(W199/H199,"0")+IFERROR(W200/H200,"0")+IFERROR(W201/H201,"0")</f>
        <v>30</v>
      </c>
      <c r="X202" s="368">
        <f>IFERROR(X198/H198,"0")+IFERROR(X199/H199,"0")+IFERROR(X200/H200,"0")+IFERROR(X201/H201,"0")</f>
        <v>30</v>
      </c>
      <c r="Y202" s="368">
        <f>IFERROR(IF(Y198="",0,Y198),"0")+IFERROR(IF(Y199="",0,Y199),"0")+IFERROR(IF(Y200="",0,Y200),"0")+IFERROR(IF(Y201="",0,Y201),"0")</f>
        <v>0.22590000000000002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401" t="s">
        <v>73</v>
      </c>
      <c r="P203" s="402"/>
      <c r="Q203" s="402"/>
      <c r="R203" s="402"/>
      <c r="S203" s="402"/>
      <c r="T203" s="402"/>
      <c r="U203" s="403"/>
      <c r="V203" s="37" t="s">
        <v>68</v>
      </c>
      <c r="W203" s="368">
        <f>IFERROR(SUM(W198:W201),"0")</f>
        <v>72</v>
      </c>
      <c r="X203" s="368">
        <f>IFERROR(SUM(X198:X201),"0")</f>
        <v>72</v>
      </c>
      <c r="Y203" s="37"/>
      <c r="Z203" s="369"/>
      <c r="AA203" s="369"/>
    </row>
    <row r="204" spans="1:54" ht="16.5" hidden="1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hidden="1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50</v>
      </c>
      <c r="X208" s="367">
        <f t="shared" si="11"/>
        <v>58</v>
      </c>
      <c r="Y208" s="36">
        <f>IFERROR(IF(X208=0,"",ROUNDUP(X208/H208,0)*0.02175),"")</f>
        <v>0.10874999999999999</v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401" t="s">
        <v>73</v>
      </c>
      <c r="P212" s="402"/>
      <c r="Q212" s="402"/>
      <c r="R212" s="402"/>
      <c r="S212" s="402"/>
      <c r="T212" s="402"/>
      <c r="U212" s="403"/>
      <c r="V212" s="37" t="s">
        <v>74</v>
      </c>
      <c r="W212" s="368">
        <f>IFERROR(W206/H206,"0")+IFERROR(W207/H207,"0")+IFERROR(W208/H208,"0")+IFERROR(W209/H209,"0")+IFERROR(W210/H210,"0")+IFERROR(W211/H211,"0")</f>
        <v>4.3103448275862073</v>
      </c>
      <c r="X212" s="368">
        <f>IFERROR(X206/H206,"0")+IFERROR(X207/H207,"0")+IFERROR(X208/H208,"0")+IFERROR(X209/H209,"0")+IFERROR(X210/H210,"0")+IFERROR(X211/H211,"0")</f>
        <v>5</v>
      </c>
      <c r="Y212" s="368">
        <f>IFERROR(IF(Y206="",0,Y206),"0")+IFERROR(IF(Y207="",0,Y207),"0")+IFERROR(IF(Y208="",0,Y208),"0")+IFERROR(IF(Y209="",0,Y209),"0")+IFERROR(IF(Y210="",0,Y210),"0")+IFERROR(IF(Y211="",0,Y211),"0")</f>
        <v>0.10874999999999999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401" t="s">
        <v>73</v>
      </c>
      <c r="P213" s="402"/>
      <c r="Q213" s="402"/>
      <c r="R213" s="402"/>
      <c r="S213" s="402"/>
      <c r="T213" s="402"/>
      <c r="U213" s="403"/>
      <c r="V213" s="37" t="s">
        <v>68</v>
      </c>
      <c r="W213" s="368">
        <f>IFERROR(SUM(W206:W211),"0")</f>
        <v>50</v>
      </c>
      <c r="X213" s="368">
        <f>IFERROR(SUM(X206:X211),"0")</f>
        <v>58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401" t="s">
        <v>73</v>
      </c>
      <c r="P217" s="402"/>
      <c r="Q217" s="402"/>
      <c r="R217" s="402"/>
      <c r="S217" s="402"/>
      <c r="T217" s="402"/>
      <c r="U217" s="40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401" t="s">
        <v>73</v>
      </c>
      <c r="P218" s="402"/>
      <c r="Q218" s="402"/>
      <c r="R218" s="402"/>
      <c r="S218" s="402"/>
      <c r="T218" s="402"/>
      <c r="U218" s="40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hidden="1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100</v>
      </c>
      <c r="X221" s="367">
        <f t="shared" ref="X221:X226" si="12">IFERROR(IF(W221="",0,CEILING((W221/$H221),1)*$H221),"")</f>
        <v>104.39999999999999</v>
      </c>
      <c r="Y221" s="36">
        <f>IFERROR(IF(X221=0,"",ROUNDUP(X221/H221,0)*0.02175),"")</f>
        <v>0.19574999999999998</v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401" t="s">
        <v>73</v>
      </c>
      <c r="P227" s="402"/>
      <c r="Q227" s="402"/>
      <c r="R227" s="402"/>
      <c r="S227" s="402"/>
      <c r="T227" s="402"/>
      <c r="U227" s="403"/>
      <c r="V227" s="37" t="s">
        <v>74</v>
      </c>
      <c r="W227" s="368">
        <f>IFERROR(W221/H221,"0")+IFERROR(W222/H222,"0")+IFERROR(W223/H223,"0")+IFERROR(W224/H224,"0")+IFERROR(W225/H225,"0")+IFERROR(W226/H226,"0")</f>
        <v>8.6206896551724146</v>
      </c>
      <c r="X227" s="368">
        <f>IFERROR(X221/H221,"0")+IFERROR(X222/H222,"0")+IFERROR(X223/H223,"0")+IFERROR(X224/H224,"0")+IFERROR(X225/H225,"0")+IFERROR(X226/H226,"0")</f>
        <v>9</v>
      </c>
      <c r="Y227" s="368">
        <f>IFERROR(IF(Y221="",0,Y221),"0")+IFERROR(IF(Y222="",0,Y222),"0")+IFERROR(IF(Y223="",0,Y223),"0")+IFERROR(IF(Y224="",0,Y224),"0")+IFERROR(IF(Y225="",0,Y225),"0")+IFERROR(IF(Y226="",0,Y226),"0")</f>
        <v>0.19574999999999998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401" t="s">
        <v>73</v>
      </c>
      <c r="P228" s="402"/>
      <c r="Q228" s="402"/>
      <c r="R228" s="402"/>
      <c r="S228" s="402"/>
      <c r="T228" s="402"/>
      <c r="U228" s="403"/>
      <c r="V228" s="37" t="s">
        <v>68</v>
      </c>
      <c r="W228" s="368">
        <f>IFERROR(SUM(W221:W226),"0")</f>
        <v>100</v>
      </c>
      <c r="X228" s="368">
        <f>IFERROR(SUM(X221:X226),"0")</f>
        <v>104.39999999999999</v>
      </c>
      <c r="Y228" s="37"/>
      <c r="Z228" s="369"/>
      <c r="AA228" s="369"/>
    </row>
    <row r="229" spans="1:54" ht="16.5" hidden="1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hidden="1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7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401" t="s">
        <v>73</v>
      </c>
      <c r="P245" s="402"/>
      <c r="Q245" s="402"/>
      <c r="R245" s="402"/>
      <c r="S245" s="402"/>
      <c r="T245" s="402"/>
      <c r="U245" s="40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401" t="s">
        <v>73</v>
      </c>
      <c r="P246" s="402"/>
      <c r="Q246" s="402"/>
      <c r="R246" s="402"/>
      <c r="S246" s="402"/>
      <c r="T246" s="402"/>
      <c r="U246" s="40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401" t="s">
        <v>73</v>
      </c>
      <c r="P249" s="402"/>
      <c r="Q249" s="402"/>
      <c r="R249" s="402"/>
      <c r="S249" s="402"/>
      <c r="T249" s="402"/>
      <c r="U249" s="40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401" t="s">
        <v>73</v>
      </c>
      <c r="P250" s="402"/>
      <c r="Q250" s="402"/>
      <c r="R250" s="402"/>
      <c r="S250" s="402"/>
      <c r="T250" s="402"/>
      <c r="U250" s="40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401" t="s">
        <v>73</v>
      </c>
      <c r="P256" s="402"/>
      <c r="Q256" s="402"/>
      <c r="R256" s="402"/>
      <c r="S256" s="402"/>
      <c r="T256" s="402"/>
      <c r="U256" s="403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401" t="s">
        <v>73</v>
      </c>
      <c r="P257" s="402"/>
      <c r="Q257" s="402"/>
      <c r="R257" s="402"/>
      <c r="S257" s="402"/>
      <c r="T257" s="402"/>
      <c r="U257" s="403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108</v>
      </c>
      <c r="X265" s="367">
        <f t="shared" si="15"/>
        <v>108</v>
      </c>
      <c r="Y265" s="36">
        <f>IFERROR(IF(X265=0,"",ROUNDUP(X265/H265,0)*0.00753),"")</f>
        <v>0.30120000000000002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4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401" t="s">
        <v>73</v>
      </c>
      <c r="P268" s="402"/>
      <c r="Q268" s="402"/>
      <c r="R268" s="402"/>
      <c r="S268" s="402"/>
      <c r="T268" s="402"/>
      <c r="U268" s="40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40</v>
      </c>
      <c r="X268" s="368">
        <f>IFERROR(X259/H259,"0")+IFERROR(X260/H260,"0")+IFERROR(X261/H261,"0")+IFERROR(X262/H262,"0")+IFERROR(X263/H263,"0")+IFERROR(X264/H264,"0")+IFERROR(X265/H265,"0")+IFERROR(X266/H266,"0")+IFERROR(X267/H267,"0")</f>
        <v>40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0.30120000000000002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401" t="s">
        <v>73</v>
      </c>
      <c r="P269" s="402"/>
      <c r="Q269" s="402"/>
      <c r="R269" s="402"/>
      <c r="S269" s="402"/>
      <c r="T269" s="402"/>
      <c r="U269" s="403"/>
      <c r="V269" s="37" t="s">
        <v>68</v>
      </c>
      <c r="W269" s="368">
        <f>IFERROR(SUM(W259:W267),"0")</f>
        <v>108</v>
      </c>
      <c r="X269" s="368">
        <f>IFERROR(SUM(X259:X267),"0")</f>
        <v>108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107</v>
      </c>
      <c r="X271" s="367">
        <f>IFERROR(IF(W271="",0,CEILING((W271/$H271),1)*$H271),"")</f>
        <v>109.2</v>
      </c>
      <c r="Y271" s="36">
        <f>IFERROR(IF(X271=0,"",ROUNDUP(X271/H271,0)*0.02175),"")</f>
        <v>0.28275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154</v>
      </c>
      <c r="X272" s="367">
        <f>IFERROR(IF(W272="",0,CEILING((W272/$H272),1)*$H272),"")</f>
        <v>156</v>
      </c>
      <c r="Y272" s="36">
        <f>IFERROR(IF(X272=0,"",ROUNDUP(X272/H272,0)*0.02175),"")</f>
        <v>0.43499999999999994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134</v>
      </c>
      <c r="X273" s="367">
        <f>IFERROR(IF(W273="",0,CEILING((W273/$H273),1)*$H273),"")</f>
        <v>134.4</v>
      </c>
      <c r="Y273" s="36">
        <f>IFERROR(IF(X273=0,"",ROUNDUP(X273/H273,0)*0.02175),"")</f>
        <v>0.34799999999999998</v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401" t="s">
        <v>73</v>
      </c>
      <c r="P274" s="402"/>
      <c r="Q274" s="402"/>
      <c r="R274" s="402"/>
      <c r="S274" s="402"/>
      <c r="T274" s="402"/>
      <c r="U274" s="403"/>
      <c r="V274" s="37" t="s">
        <v>74</v>
      </c>
      <c r="W274" s="368">
        <f>IFERROR(W271/H271,"0")+IFERROR(W272/H272,"0")+IFERROR(W273/H273,"0")</f>
        <v>48.434065934065927</v>
      </c>
      <c r="X274" s="368">
        <f>IFERROR(X271/H271,"0")+IFERROR(X272/H272,"0")+IFERROR(X273/H273,"0")</f>
        <v>49</v>
      </c>
      <c r="Y274" s="368">
        <f>IFERROR(IF(Y271="",0,Y271),"0")+IFERROR(IF(Y272="",0,Y272),"0")+IFERROR(IF(Y273="",0,Y273),"0")</f>
        <v>1.06575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401" t="s">
        <v>73</v>
      </c>
      <c r="P275" s="402"/>
      <c r="Q275" s="402"/>
      <c r="R275" s="402"/>
      <c r="S275" s="402"/>
      <c r="T275" s="402"/>
      <c r="U275" s="403"/>
      <c r="V275" s="37" t="s">
        <v>68</v>
      </c>
      <c r="W275" s="368">
        <f>IFERROR(SUM(W271:W273),"0")</f>
        <v>395</v>
      </c>
      <c r="X275" s="368">
        <f>IFERROR(SUM(X271:X273),"0")</f>
        <v>399.6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3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60</v>
      </c>
      <c r="X279" s="367">
        <f>IFERROR(IF(W279="",0,CEILING((W279/$H279),1)*$H279),"")</f>
        <v>61.199999999999996</v>
      </c>
      <c r="Y279" s="36">
        <f>IFERROR(IF(X279=0,"",ROUNDUP(X279/H279,0)*0.00753),"")</f>
        <v>0.18071999999999999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401" t="s">
        <v>73</v>
      </c>
      <c r="P280" s="402"/>
      <c r="Q280" s="402"/>
      <c r="R280" s="402"/>
      <c r="S280" s="402"/>
      <c r="T280" s="402"/>
      <c r="U280" s="403"/>
      <c r="V280" s="37" t="s">
        <v>74</v>
      </c>
      <c r="W280" s="368">
        <f>IFERROR(W277/H277,"0")+IFERROR(W278/H278,"0")+IFERROR(W279/H279,"0")</f>
        <v>23.529411764705884</v>
      </c>
      <c r="X280" s="368">
        <f>IFERROR(X277/H277,"0")+IFERROR(X278/H278,"0")+IFERROR(X279/H279,"0")</f>
        <v>24</v>
      </c>
      <c r="Y280" s="368">
        <f>IFERROR(IF(Y277="",0,Y277),"0")+IFERROR(IF(Y278="",0,Y278),"0")+IFERROR(IF(Y279="",0,Y279),"0")</f>
        <v>0.18071999999999999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401" t="s">
        <v>73</v>
      </c>
      <c r="P281" s="402"/>
      <c r="Q281" s="402"/>
      <c r="R281" s="402"/>
      <c r="S281" s="402"/>
      <c r="T281" s="402"/>
      <c r="U281" s="403"/>
      <c r="V281" s="37" t="s">
        <v>68</v>
      </c>
      <c r="W281" s="368">
        <f>IFERROR(SUM(W277:W279),"0")</f>
        <v>60</v>
      </c>
      <c r="X281" s="368">
        <f>IFERROR(SUM(X277:X279),"0")</f>
        <v>61.199999999999996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401" t="s">
        <v>73</v>
      </c>
      <c r="P285" s="402"/>
      <c r="Q285" s="402"/>
      <c r="R285" s="402"/>
      <c r="S285" s="402"/>
      <c r="T285" s="402"/>
      <c r="U285" s="40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401" t="s">
        <v>73</v>
      </c>
      <c r="P286" s="402"/>
      <c r="Q286" s="402"/>
      <c r="R286" s="402"/>
      <c r="S286" s="402"/>
      <c r="T286" s="402"/>
      <c r="U286" s="40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hidden="1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7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401" t="s">
        <v>73</v>
      </c>
      <c r="P296" s="402"/>
      <c r="Q296" s="402"/>
      <c r="R296" s="402"/>
      <c r="S296" s="402"/>
      <c r="T296" s="402"/>
      <c r="U296" s="40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401" t="s">
        <v>73</v>
      </c>
      <c r="P297" s="402"/>
      <c r="Q297" s="402"/>
      <c r="R297" s="402"/>
      <c r="S297" s="402"/>
      <c r="T297" s="402"/>
      <c r="U297" s="40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401" t="s">
        <v>73</v>
      </c>
      <c r="P301" s="402"/>
      <c r="Q301" s="402"/>
      <c r="R301" s="402"/>
      <c r="S301" s="402"/>
      <c r="T301" s="402"/>
      <c r="U301" s="40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401" t="s">
        <v>73</v>
      </c>
      <c r="P302" s="402"/>
      <c r="Q302" s="402"/>
      <c r="R302" s="402"/>
      <c r="S302" s="402"/>
      <c r="T302" s="402"/>
      <c r="U302" s="40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hidden="1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35</v>
      </c>
      <c r="X305" s="367">
        <f>IFERROR(IF(W305="",0,CEILING((W305/$H305),1)*$H305),"")</f>
        <v>36</v>
      </c>
      <c r="Y305" s="36">
        <f>IFERROR(IF(X305=0,"",ROUNDUP(X305/H305,0)*0.00753),"")</f>
        <v>0.15060000000000001</v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401" t="s">
        <v>73</v>
      </c>
      <c r="P306" s="402"/>
      <c r="Q306" s="402"/>
      <c r="R306" s="402"/>
      <c r="S306" s="402"/>
      <c r="T306" s="402"/>
      <c r="U306" s="403"/>
      <c r="V306" s="37" t="s">
        <v>74</v>
      </c>
      <c r="W306" s="368">
        <f>IFERROR(W305/H305,"0")</f>
        <v>19.444444444444443</v>
      </c>
      <c r="X306" s="368">
        <f>IFERROR(X305/H305,"0")</f>
        <v>20</v>
      </c>
      <c r="Y306" s="368">
        <f>IFERROR(IF(Y305="",0,Y305),"0")</f>
        <v>0.15060000000000001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401" t="s">
        <v>73</v>
      </c>
      <c r="P307" s="402"/>
      <c r="Q307" s="402"/>
      <c r="R307" s="402"/>
      <c r="S307" s="402"/>
      <c r="T307" s="402"/>
      <c r="U307" s="403"/>
      <c r="V307" s="37" t="s">
        <v>68</v>
      </c>
      <c r="W307" s="368">
        <f>IFERROR(SUM(W305:W305),"0")</f>
        <v>35</v>
      </c>
      <c r="X307" s="368">
        <f>IFERROR(SUM(X305:X305),"0")</f>
        <v>36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401" t="s">
        <v>73</v>
      </c>
      <c r="P312" s="402"/>
      <c r="Q312" s="402"/>
      <c r="R312" s="402"/>
      <c r="S312" s="402"/>
      <c r="T312" s="402"/>
      <c r="U312" s="403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401" t="s">
        <v>73</v>
      </c>
      <c r="P313" s="402"/>
      <c r="Q313" s="402"/>
      <c r="R313" s="402"/>
      <c r="S313" s="402"/>
      <c r="T313" s="402"/>
      <c r="U313" s="403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401" t="s">
        <v>73</v>
      </c>
      <c r="P316" s="402"/>
      <c r="Q316" s="402"/>
      <c r="R316" s="402"/>
      <c r="S316" s="402"/>
      <c r="T316" s="402"/>
      <c r="U316" s="40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401" t="s">
        <v>73</v>
      </c>
      <c r="P317" s="402"/>
      <c r="Q317" s="402"/>
      <c r="R317" s="402"/>
      <c r="S317" s="402"/>
      <c r="T317" s="402"/>
      <c r="U317" s="40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401" t="s">
        <v>73</v>
      </c>
      <c r="P320" s="402"/>
      <c r="Q320" s="402"/>
      <c r="R320" s="402"/>
      <c r="S320" s="402"/>
      <c r="T320" s="402"/>
      <c r="U320" s="403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401" t="s">
        <v>73</v>
      </c>
      <c r="P321" s="402"/>
      <c r="Q321" s="402"/>
      <c r="R321" s="402"/>
      <c r="S321" s="402"/>
      <c r="T321" s="402"/>
      <c r="U321" s="403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487" t="s">
        <v>452</v>
      </c>
      <c r="B322" s="488"/>
      <c r="C322" s="488"/>
      <c r="D322" s="488"/>
      <c r="E322" s="488"/>
      <c r="F322" s="488"/>
      <c r="G322" s="488"/>
      <c r="H322" s="488"/>
      <c r="I322" s="488"/>
      <c r="J322" s="488"/>
      <c r="K322" s="488"/>
      <c r="L322" s="488"/>
      <c r="M322" s="488"/>
      <c r="N322" s="488"/>
      <c r="O322" s="488"/>
      <c r="P322" s="488"/>
      <c r="Q322" s="488"/>
      <c r="R322" s="488"/>
      <c r="S322" s="488"/>
      <c r="T322" s="488"/>
      <c r="U322" s="488"/>
      <c r="V322" s="488"/>
      <c r="W322" s="488"/>
      <c r="X322" s="488"/>
      <c r="Y322" s="488"/>
      <c r="Z322" s="48"/>
      <c r="AA322" s="48"/>
    </row>
    <row r="323" spans="1:54" ht="16.5" hidden="1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hidden="1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1300</v>
      </c>
      <c r="X326" s="367">
        <f t="shared" si="17"/>
        <v>1305</v>
      </c>
      <c r="Y326" s="36">
        <f>IFERROR(IF(X326=0,"",ROUNDUP(X326/H326,0)*0.02175),"")</f>
        <v>1.8922499999999998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1300</v>
      </c>
      <c r="X327" s="367">
        <f t="shared" si="17"/>
        <v>1305</v>
      </c>
      <c r="Y327" s="36">
        <f>IFERROR(IF(X327=0,"",ROUNDUP(X327/H327,0)*0.02175),"")</f>
        <v>1.8922499999999998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hidden="1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49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401" t="s">
        <v>73</v>
      </c>
      <c r="P333" s="402"/>
      <c r="Q333" s="402"/>
      <c r="R333" s="402"/>
      <c r="S333" s="402"/>
      <c r="T333" s="402"/>
      <c r="U333" s="40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173.33333333333334</v>
      </c>
      <c r="X333" s="368">
        <f>IFERROR(X325/H325,"0")+IFERROR(X326/H326,"0")+IFERROR(X327/H327,"0")+IFERROR(X328/H328,"0")+IFERROR(X329/H329,"0")+IFERROR(X330/H330,"0")+IFERROR(X331/H331,"0")+IFERROR(X332/H332,"0")</f>
        <v>174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3.7844999999999995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401" t="s">
        <v>73</v>
      </c>
      <c r="P334" s="402"/>
      <c r="Q334" s="402"/>
      <c r="R334" s="402"/>
      <c r="S334" s="402"/>
      <c r="T334" s="402"/>
      <c r="U334" s="403"/>
      <c r="V334" s="37" t="s">
        <v>68</v>
      </c>
      <c r="W334" s="368">
        <f>IFERROR(SUM(W325:W332),"0")</f>
        <v>2600</v>
      </c>
      <c r="X334" s="368">
        <f>IFERROR(SUM(X325:X332),"0")</f>
        <v>2610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hidden="1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hidden="1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401" t="s">
        <v>73</v>
      </c>
      <c r="P339" s="402"/>
      <c r="Q339" s="402"/>
      <c r="R339" s="402"/>
      <c r="S339" s="402"/>
      <c r="T339" s="402"/>
      <c r="U339" s="403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hidden="1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401" t="s">
        <v>73</v>
      </c>
      <c r="P340" s="402"/>
      <c r="Q340" s="402"/>
      <c r="R340" s="402"/>
      <c r="S340" s="402"/>
      <c r="T340" s="402"/>
      <c r="U340" s="403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32</v>
      </c>
      <c r="X343" s="367">
        <f>IFERROR(IF(W343="",0,CEILING((W343/$H343),1)*$H343),"")</f>
        <v>39</v>
      </c>
      <c r="Y343" s="36">
        <f>IFERROR(IF(X343=0,"",ROUNDUP(X343/H343,0)*0.02175),"")</f>
        <v>0.10874999999999999</v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401" t="s">
        <v>73</v>
      </c>
      <c r="P344" s="402"/>
      <c r="Q344" s="402"/>
      <c r="R344" s="402"/>
      <c r="S344" s="402"/>
      <c r="T344" s="402"/>
      <c r="U344" s="403"/>
      <c r="V344" s="37" t="s">
        <v>74</v>
      </c>
      <c r="W344" s="368">
        <f>IFERROR(W342/H342,"0")+IFERROR(W343/H343,"0")</f>
        <v>4.1025641025641031</v>
      </c>
      <c r="X344" s="368">
        <f>IFERROR(X342/H342,"0")+IFERROR(X343/H343,"0")</f>
        <v>5</v>
      </c>
      <c r="Y344" s="368">
        <f>IFERROR(IF(Y342="",0,Y342),"0")+IFERROR(IF(Y343="",0,Y343),"0")</f>
        <v>0.10874999999999999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401" t="s">
        <v>73</v>
      </c>
      <c r="P345" s="402"/>
      <c r="Q345" s="402"/>
      <c r="R345" s="402"/>
      <c r="S345" s="402"/>
      <c r="T345" s="402"/>
      <c r="U345" s="403"/>
      <c r="V345" s="37" t="s">
        <v>68</v>
      </c>
      <c r="W345" s="368">
        <f>IFERROR(SUM(W342:W343),"0")</f>
        <v>32</v>
      </c>
      <c r="X345" s="368">
        <f>IFERROR(SUM(X342:X343),"0")</f>
        <v>39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98</v>
      </c>
      <c r="X347" s="367">
        <f>IFERROR(IF(W347="",0,CEILING((W347/$H347),1)*$H347),"")</f>
        <v>101.39999999999999</v>
      </c>
      <c r="Y347" s="36">
        <f>IFERROR(IF(X347=0,"",ROUNDUP(X347/H347,0)*0.02175),"")</f>
        <v>0.28275</v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401" t="s">
        <v>73</v>
      </c>
      <c r="P348" s="402"/>
      <c r="Q348" s="402"/>
      <c r="R348" s="402"/>
      <c r="S348" s="402"/>
      <c r="T348" s="402"/>
      <c r="U348" s="403"/>
      <c r="V348" s="37" t="s">
        <v>74</v>
      </c>
      <c r="W348" s="368">
        <f>IFERROR(W347/H347,"0")</f>
        <v>12.564102564102564</v>
      </c>
      <c r="X348" s="368">
        <f>IFERROR(X347/H347,"0")</f>
        <v>13</v>
      </c>
      <c r="Y348" s="368">
        <f>IFERROR(IF(Y347="",0,Y347),"0")</f>
        <v>0.28275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401" t="s">
        <v>73</v>
      </c>
      <c r="P349" s="402"/>
      <c r="Q349" s="402"/>
      <c r="R349" s="402"/>
      <c r="S349" s="402"/>
      <c r="T349" s="402"/>
      <c r="U349" s="403"/>
      <c r="V349" s="37" t="s">
        <v>68</v>
      </c>
      <c r="W349" s="368">
        <f>IFERROR(SUM(W347:W347),"0")</f>
        <v>98</v>
      </c>
      <c r="X349" s="368">
        <f>IFERROR(SUM(X347:X347),"0")</f>
        <v>101.39999999999999</v>
      </c>
      <c r="Y349" s="37"/>
      <c r="Z349" s="369"/>
      <c r="AA349" s="369"/>
    </row>
    <row r="350" spans="1:54" ht="16.5" hidden="1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hidden="1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401" t="s">
        <v>73</v>
      </c>
      <c r="P357" s="402"/>
      <c r="Q357" s="402"/>
      <c r="R357" s="402"/>
      <c r="S357" s="402"/>
      <c r="T357" s="402"/>
      <c r="U357" s="403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401" t="s">
        <v>73</v>
      </c>
      <c r="P358" s="402"/>
      <c r="Q358" s="402"/>
      <c r="R358" s="402"/>
      <c r="S358" s="402"/>
      <c r="T358" s="402"/>
      <c r="U358" s="403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401" t="s">
        <v>73</v>
      </c>
      <c r="P362" s="402"/>
      <c r="Q362" s="402"/>
      <c r="R362" s="402"/>
      <c r="S362" s="402"/>
      <c r="T362" s="402"/>
      <c r="U362" s="403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401" t="s">
        <v>73</v>
      </c>
      <c r="P363" s="402"/>
      <c r="Q363" s="402"/>
      <c r="R363" s="402"/>
      <c r="S363" s="402"/>
      <c r="T363" s="402"/>
      <c r="U363" s="403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650</v>
      </c>
      <c r="X365" s="367">
        <f>IFERROR(IF(W365="",0,CEILING((W365/$H365),1)*$H365),"")</f>
        <v>655.19999999999993</v>
      </c>
      <c r="Y365" s="36">
        <f>IFERROR(IF(X365=0,"",ROUNDUP(X365/H365,0)*0.02175),"")</f>
        <v>1.827</v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401" t="s">
        <v>73</v>
      </c>
      <c r="P369" s="402"/>
      <c r="Q369" s="402"/>
      <c r="R369" s="402"/>
      <c r="S369" s="402"/>
      <c r="T369" s="402"/>
      <c r="U369" s="403"/>
      <c r="V369" s="37" t="s">
        <v>74</v>
      </c>
      <c r="W369" s="368">
        <f>IFERROR(W365/H365,"0")+IFERROR(W366/H366,"0")+IFERROR(W367/H367,"0")+IFERROR(W368/H368,"0")</f>
        <v>83.333333333333329</v>
      </c>
      <c r="X369" s="368">
        <f>IFERROR(X365/H365,"0")+IFERROR(X366/H366,"0")+IFERROR(X367/H367,"0")+IFERROR(X368/H368,"0")</f>
        <v>84</v>
      </c>
      <c r="Y369" s="368">
        <f>IFERROR(IF(Y365="",0,Y365),"0")+IFERROR(IF(Y366="",0,Y366),"0")+IFERROR(IF(Y367="",0,Y367),"0")+IFERROR(IF(Y368="",0,Y368),"0")</f>
        <v>1.827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401" t="s">
        <v>73</v>
      </c>
      <c r="P370" s="402"/>
      <c r="Q370" s="402"/>
      <c r="R370" s="402"/>
      <c r="S370" s="402"/>
      <c r="T370" s="402"/>
      <c r="U370" s="403"/>
      <c r="V370" s="37" t="s">
        <v>68</v>
      </c>
      <c r="W370" s="368">
        <f>IFERROR(SUM(W365:W368),"0")</f>
        <v>650</v>
      </c>
      <c r="X370" s="368">
        <f>IFERROR(SUM(X365:X368),"0")</f>
        <v>655.19999999999993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401" t="s">
        <v>73</v>
      </c>
      <c r="P373" s="402"/>
      <c r="Q373" s="402"/>
      <c r="R373" s="402"/>
      <c r="S373" s="402"/>
      <c r="T373" s="402"/>
      <c r="U373" s="40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401" t="s">
        <v>73</v>
      </c>
      <c r="P374" s="402"/>
      <c r="Q374" s="402"/>
      <c r="R374" s="402"/>
      <c r="S374" s="402"/>
      <c r="T374" s="402"/>
      <c r="U374" s="40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87" t="s">
        <v>504</v>
      </c>
      <c r="B375" s="488"/>
      <c r="C375" s="488"/>
      <c r="D375" s="488"/>
      <c r="E375" s="488"/>
      <c r="F375" s="488"/>
      <c r="G375" s="488"/>
      <c r="H375" s="488"/>
      <c r="I375" s="488"/>
      <c r="J375" s="488"/>
      <c r="K375" s="488"/>
      <c r="L375" s="488"/>
      <c r="M375" s="488"/>
      <c r="N375" s="488"/>
      <c r="O375" s="488"/>
      <c r="P375" s="488"/>
      <c r="Q375" s="488"/>
      <c r="R375" s="488"/>
      <c r="S375" s="488"/>
      <c r="T375" s="488"/>
      <c r="U375" s="488"/>
      <c r="V375" s="488"/>
      <c r="W375" s="488"/>
      <c r="X375" s="488"/>
      <c r="Y375" s="488"/>
      <c r="Z375" s="48"/>
      <c r="AA375" s="48"/>
    </row>
    <row r="376" spans="1:54" ht="16.5" hidden="1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hidden="1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5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401" t="s">
        <v>73</v>
      </c>
      <c r="P380" s="402"/>
      <c r="Q380" s="402"/>
      <c r="R380" s="402"/>
      <c r="S380" s="402"/>
      <c r="T380" s="402"/>
      <c r="U380" s="40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401" t="s">
        <v>73</v>
      </c>
      <c r="P381" s="402"/>
      <c r="Q381" s="402"/>
      <c r="R381" s="402"/>
      <c r="S381" s="402"/>
      <c r="T381" s="402"/>
      <c r="U381" s="40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62</v>
      </c>
      <c r="X385" s="367">
        <f t="shared" si="18"/>
        <v>63</v>
      </c>
      <c r="Y385" s="36">
        <f>IFERROR(IF(X385=0,"",ROUNDUP(X385/H385,0)*0.00753),"")</f>
        <v>0.11295000000000001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7</v>
      </c>
      <c r="X390" s="367">
        <f t="shared" si="18"/>
        <v>8.4</v>
      </c>
      <c r="Y390" s="36">
        <f t="shared" si="19"/>
        <v>2.0080000000000001E-2</v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401" t="s">
        <v>73</v>
      </c>
      <c r="P396" s="402"/>
      <c r="Q396" s="402"/>
      <c r="R396" s="402"/>
      <c r="S396" s="402"/>
      <c r="T396" s="402"/>
      <c r="U396" s="40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18.095238095238095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19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0.13303000000000001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401" t="s">
        <v>73</v>
      </c>
      <c r="P397" s="402"/>
      <c r="Q397" s="402"/>
      <c r="R397" s="402"/>
      <c r="S397" s="402"/>
      <c r="T397" s="402"/>
      <c r="U397" s="403"/>
      <c r="V397" s="37" t="s">
        <v>68</v>
      </c>
      <c r="W397" s="368">
        <f>IFERROR(SUM(W383:W395),"0")</f>
        <v>69</v>
      </c>
      <c r="X397" s="368">
        <f>IFERROR(SUM(X383:X395),"0")</f>
        <v>71.400000000000006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401" t="s">
        <v>73</v>
      </c>
      <c r="P402" s="402"/>
      <c r="Q402" s="402"/>
      <c r="R402" s="402"/>
      <c r="S402" s="402"/>
      <c r="T402" s="402"/>
      <c r="U402" s="403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401" t="s">
        <v>73</v>
      </c>
      <c r="P403" s="402"/>
      <c r="Q403" s="402"/>
      <c r="R403" s="402"/>
      <c r="S403" s="402"/>
      <c r="T403" s="402"/>
      <c r="U403" s="403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401" t="s">
        <v>73</v>
      </c>
      <c r="P406" s="402"/>
      <c r="Q406" s="402"/>
      <c r="R406" s="402"/>
      <c r="S406" s="402"/>
      <c r="T406" s="402"/>
      <c r="U406" s="40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401" t="s">
        <v>73</v>
      </c>
      <c r="P407" s="402"/>
      <c r="Q407" s="402"/>
      <c r="R407" s="402"/>
      <c r="S407" s="402"/>
      <c r="T407" s="402"/>
      <c r="U407" s="40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4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401" t="s">
        <v>73</v>
      </c>
      <c r="P412" s="402"/>
      <c r="Q412" s="402"/>
      <c r="R412" s="402"/>
      <c r="S412" s="402"/>
      <c r="T412" s="402"/>
      <c r="U412" s="403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401" t="s">
        <v>73</v>
      </c>
      <c r="P413" s="402"/>
      <c r="Q413" s="402"/>
      <c r="R413" s="402"/>
      <c r="S413" s="402"/>
      <c r="T413" s="402"/>
      <c r="U413" s="403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hidden="1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401" t="s">
        <v>73</v>
      </c>
      <c r="P418" s="402"/>
      <c r="Q418" s="402"/>
      <c r="R418" s="402"/>
      <c r="S418" s="402"/>
      <c r="T418" s="402"/>
      <c r="U418" s="40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401" t="s">
        <v>73</v>
      </c>
      <c r="P419" s="402"/>
      <c r="Q419" s="402"/>
      <c r="R419" s="402"/>
      <c r="S419" s="402"/>
      <c r="T419" s="402"/>
      <c r="U419" s="40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401" t="s">
        <v>73</v>
      </c>
      <c r="P428" s="402"/>
      <c r="Q428" s="402"/>
      <c r="R428" s="402"/>
      <c r="S428" s="402"/>
      <c r="T428" s="402"/>
      <c r="U428" s="40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401" t="s">
        <v>73</v>
      </c>
      <c r="P429" s="402"/>
      <c r="Q429" s="402"/>
      <c r="R429" s="402"/>
      <c r="S429" s="402"/>
      <c r="T429" s="402"/>
      <c r="U429" s="403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401" t="s">
        <v>73</v>
      </c>
      <c r="P433" s="402"/>
      <c r="Q433" s="402"/>
      <c r="R433" s="402"/>
      <c r="S433" s="402"/>
      <c r="T433" s="402"/>
      <c r="U433" s="403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401" t="s">
        <v>73</v>
      </c>
      <c r="P434" s="402"/>
      <c r="Q434" s="402"/>
      <c r="R434" s="402"/>
      <c r="S434" s="402"/>
      <c r="T434" s="402"/>
      <c r="U434" s="403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401" t="s">
        <v>73</v>
      </c>
      <c r="P437" s="402"/>
      <c r="Q437" s="402"/>
      <c r="R437" s="402"/>
      <c r="S437" s="402"/>
      <c r="T437" s="402"/>
      <c r="U437" s="403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401" t="s">
        <v>73</v>
      </c>
      <c r="P438" s="402"/>
      <c r="Q438" s="402"/>
      <c r="R438" s="402"/>
      <c r="S438" s="402"/>
      <c r="T438" s="402"/>
      <c r="U438" s="403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401" t="s">
        <v>73</v>
      </c>
      <c r="P441" s="402"/>
      <c r="Q441" s="402"/>
      <c r="R441" s="402"/>
      <c r="S441" s="402"/>
      <c r="T441" s="402"/>
      <c r="U441" s="403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401" t="s">
        <v>73</v>
      </c>
      <c r="P442" s="402"/>
      <c r="Q442" s="402"/>
      <c r="R442" s="402"/>
      <c r="S442" s="402"/>
      <c r="T442" s="402"/>
      <c r="U442" s="403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hidden="1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45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0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60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401" t="s">
        <v>73</v>
      </c>
      <c r="P448" s="402"/>
      <c r="Q448" s="402"/>
      <c r="R448" s="402"/>
      <c r="S448" s="402"/>
      <c r="T448" s="402"/>
      <c r="U448" s="40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401" t="s">
        <v>73</v>
      </c>
      <c r="P449" s="402"/>
      <c r="Q449" s="402"/>
      <c r="R449" s="402"/>
      <c r="S449" s="402"/>
      <c r="T449" s="402"/>
      <c r="U449" s="40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87" t="s">
        <v>590</v>
      </c>
      <c r="B450" s="488"/>
      <c r="C450" s="488"/>
      <c r="D450" s="488"/>
      <c r="E450" s="488"/>
      <c r="F450" s="488"/>
      <c r="G450" s="488"/>
      <c r="H450" s="488"/>
      <c r="I450" s="488"/>
      <c r="J450" s="488"/>
      <c r="K450" s="488"/>
      <c r="L450" s="488"/>
      <c r="M450" s="488"/>
      <c r="N450" s="488"/>
      <c r="O450" s="488"/>
      <c r="P450" s="488"/>
      <c r="Q450" s="488"/>
      <c r="R450" s="488"/>
      <c r="S450" s="488"/>
      <c r="T450" s="488"/>
      <c r="U450" s="488"/>
      <c r="V450" s="488"/>
      <c r="W450" s="488"/>
      <c r="X450" s="488"/>
      <c r="Y450" s="488"/>
      <c r="Z450" s="48"/>
      <c r="AA450" s="48"/>
    </row>
    <row r="451" spans="1:54" ht="16.5" hidden="1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hidden="1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hidden="1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3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hidden="1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109</v>
      </c>
      <c r="X459" s="367">
        <f t="shared" si="21"/>
        <v>111.60000000000001</v>
      </c>
      <c r="Y459" s="36">
        <f>IFERROR(IF(X459=0,"",ROUNDUP(X459/H459,0)*0.00937),"")</f>
        <v>0.29047000000000001</v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7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70</v>
      </c>
      <c r="X462" s="367">
        <f t="shared" si="21"/>
        <v>72</v>
      </c>
      <c r="Y462" s="36">
        <f>IFERROR(IF(X462=0,"",ROUNDUP(X462/H462,0)*0.00753),"")</f>
        <v>0.22590000000000002</v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401" t="s">
        <v>73</v>
      </c>
      <c r="P464" s="402"/>
      <c r="Q464" s="402"/>
      <c r="R464" s="402"/>
      <c r="S464" s="402"/>
      <c r="T464" s="402"/>
      <c r="U464" s="40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59.444444444444443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61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0.51637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401" t="s">
        <v>73</v>
      </c>
      <c r="P465" s="402"/>
      <c r="Q465" s="402"/>
      <c r="R465" s="402"/>
      <c r="S465" s="402"/>
      <c r="T465" s="402"/>
      <c r="U465" s="403"/>
      <c r="V465" s="37" t="s">
        <v>68</v>
      </c>
      <c r="W465" s="368">
        <f>IFERROR(SUM(W453:W463),"0")</f>
        <v>179</v>
      </c>
      <c r="X465" s="368">
        <f>IFERROR(SUM(X453:X463),"0")</f>
        <v>183.60000000000002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188</v>
      </c>
      <c r="X468" s="367">
        <f>IFERROR(IF(W468="",0,CEILING((W468/$H468),1)*$H468),"")</f>
        <v>190.8</v>
      </c>
      <c r="Y468" s="36">
        <f>IFERROR(IF(X468=0,"",ROUNDUP(X468/H468,0)*0.00937),"")</f>
        <v>0.49661</v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401" t="s">
        <v>73</v>
      </c>
      <c r="P469" s="402"/>
      <c r="Q469" s="402"/>
      <c r="R469" s="402"/>
      <c r="S469" s="402"/>
      <c r="T469" s="402"/>
      <c r="U469" s="403"/>
      <c r="V469" s="37" t="s">
        <v>74</v>
      </c>
      <c r="W469" s="368">
        <f>IFERROR(W467/H467,"0")+IFERROR(W468/H468,"0")</f>
        <v>52.222222222222221</v>
      </c>
      <c r="X469" s="368">
        <f>IFERROR(X467/H467,"0")+IFERROR(X468/H468,"0")</f>
        <v>53</v>
      </c>
      <c r="Y469" s="368">
        <f>IFERROR(IF(Y467="",0,Y467),"0")+IFERROR(IF(Y468="",0,Y468),"0")</f>
        <v>0.49661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401" t="s">
        <v>73</v>
      </c>
      <c r="P470" s="402"/>
      <c r="Q470" s="402"/>
      <c r="R470" s="402"/>
      <c r="S470" s="402"/>
      <c r="T470" s="402"/>
      <c r="U470" s="403"/>
      <c r="V470" s="37" t="s">
        <v>68</v>
      </c>
      <c r="W470" s="368">
        <f>IFERROR(SUM(W467:W468),"0")</f>
        <v>188</v>
      </c>
      <c r="X470" s="368">
        <f>IFERROR(SUM(X467:X468),"0")</f>
        <v>190.8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7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hidden="1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401" t="s">
        <v>73</v>
      </c>
      <c r="P478" s="402"/>
      <c r="Q478" s="402"/>
      <c r="R478" s="402"/>
      <c r="S478" s="402"/>
      <c r="T478" s="402"/>
      <c r="U478" s="403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hidden="1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401" t="s">
        <v>73</v>
      </c>
      <c r="P479" s="402"/>
      <c r="Q479" s="402"/>
      <c r="R479" s="402"/>
      <c r="S479" s="402"/>
      <c r="T479" s="402"/>
      <c r="U479" s="403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401" t="s">
        <v>73</v>
      </c>
      <c r="P484" s="402"/>
      <c r="Q484" s="402"/>
      <c r="R484" s="402"/>
      <c r="S484" s="402"/>
      <c r="T484" s="402"/>
      <c r="U484" s="403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401" t="s">
        <v>73</v>
      </c>
      <c r="P485" s="402"/>
      <c r="Q485" s="402"/>
      <c r="R485" s="402"/>
      <c r="S485" s="402"/>
      <c r="T485" s="402"/>
      <c r="U485" s="403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401" t="s">
        <v>73</v>
      </c>
      <c r="P488" s="402"/>
      <c r="Q488" s="402"/>
      <c r="R488" s="402"/>
      <c r="S488" s="402"/>
      <c r="T488" s="402"/>
      <c r="U488" s="40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401" t="s">
        <v>73</v>
      </c>
      <c r="P489" s="402"/>
      <c r="Q489" s="402"/>
      <c r="R489" s="402"/>
      <c r="S489" s="402"/>
      <c r="T489" s="402"/>
      <c r="U489" s="40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87" t="s">
        <v>637</v>
      </c>
      <c r="B490" s="488"/>
      <c r="C490" s="488"/>
      <c r="D490" s="488"/>
      <c r="E490" s="488"/>
      <c r="F490" s="488"/>
      <c r="G490" s="488"/>
      <c r="H490" s="488"/>
      <c r="I490" s="488"/>
      <c r="J490" s="488"/>
      <c r="K490" s="488"/>
      <c r="L490" s="488"/>
      <c r="M490" s="488"/>
      <c r="N490" s="488"/>
      <c r="O490" s="488"/>
      <c r="P490" s="488"/>
      <c r="Q490" s="488"/>
      <c r="R490" s="488"/>
      <c r="S490" s="488"/>
      <c r="T490" s="488"/>
      <c r="U490" s="488"/>
      <c r="V490" s="488"/>
      <c r="W490" s="488"/>
      <c r="X490" s="488"/>
      <c r="Y490" s="488"/>
      <c r="Z490" s="48"/>
      <c r="AA490" s="48"/>
    </row>
    <row r="491" spans="1:54" ht="16.5" hidden="1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hidden="1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3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51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713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8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05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401" t="s">
        <v>73</v>
      </c>
      <c r="P500" s="402"/>
      <c r="Q500" s="402"/>
      <c r="R500" s="402"/>
      <c r="S500" s="402"/>
      <c r="T500" s="402"/>
      <c r="U500" s="40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401" t="s">
        <v>73</v>
      </c>
      <c r="P501" s="402"/>
      <c r="Q501" s="402"/>
      <c r="R501" s="402"/>
      <c r="S501" s="402"/>
      <c r="T501" s="402"/>
      <c r="U501" s="403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5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0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4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401" t="s">
        <v>73</v>
      </c>
      <c r="P507" s="402"/>
      <c r="Q507" s="402"/>
      <c r="R507" s="402"/>
      <c r="S507" s="402"/>
      <c r="T507" s="402"/>
      <c r="U507" s="40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401" t="s">
        <v>73</v>
      </c>
      <c r="P508" s="402"/>
      <c r="Q508" s="402"/>
      <c r="R508" s="402"/>
      <c r="S508" s="402"/>
      <c r="T508" s="402"/>
      <c r="U508" s="40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2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23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6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2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401" t="s">
        <v>73</v>
      </c>
      <c r="P516" s="402"/>
      <c r="Q516" s="402"/>
      <c r="R516" s="402"/>
      <c r="S516" s="402"/>
      <c r="T516" s="402"/>
      <c r="U516" s="403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401" t="s">
        <v>73</v>
      </c>
      <c r="P517" s="402"/>
      <c r="Q517" s="402"/>
      <c r="R517" s="402"/>
      <c r="S517" s="402"/>
      <c r="T517" s="402"/>
      <c r="U517" s="403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4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45</v>
      </c>
      <c r="X519" s="367">
        <f>IFERROR(IF(W519="",0,CEILING((W519/$H519),1)*$H519),"")</f>
        <v>46.8</v>
      </c>
      <c r="Y519" s="36">
        <f>IFERROR(IF(X519=0,"",ROUNDUP(X519/H519,0)*0.02175),"")</f>
        <v>0.1305</v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6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5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6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401" t="s">
        <v>73</v>
      </c>
      <c r="P524" s="402"/>
      <c r="Q524" s="402"/>
      <c r="R524" s="402"/>
      <c r="S524" s="402"/>
      <c r="T524" s="402"/>
      <c r="U524" s="403"/>
      <c r="V524" s="37" t="s">
        <v>74</v>
      </c>
      <c r="W524" s="368">
        <f>IFERROR(W519/H519,"0")+IFERROR(W520/H520,"0")+IFERROR(W521/H521,"0")+IFERROR(W522/H522,"0")+IFERROR(W523/H523,"0")</f>
        <v>5.7692307692307692</v>
      </c>
      <c r="X524" s="368">
        <f>IFERROR(X519/H519,"0")+IFERROR(X520/H520,"0")+IFERROR(X521/H521,"0")+IFERROR(X522/H522,"0")+IFERROR(X523/H523,"0")</f>
        <v>6</v>
      </c>
      <c r="Y524" s="368">
        <f>IFERROR(IF(Y519="",0,Y519),"0")+IFERROR(IF(Y520="",0,Y520),"0")+IFERROR(IF(Y521="",0,Y521),"0")+IFERROR(IF(Y522="",0,Y522),"0")+IFERROR(IF(Y523="",0,Y523),"0")</f>
        <v>0.1305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401" t="s">
        <v>73</v>
      </c>
      <c r="P525" s="402"/>
      <c r="Q525" s="402"/>
      <c r="R525" s="402"/>
      <c r="S525" s="402"/>
      <c r="T525" s="402"/>
      <c r="U525" s="403"/>
      <c r="V525" s="37" t="s">
        <v>68</v>
      </c>
      <c r="W525" s="368">
        <f>IFERROR(SUM(W519:W523),"0")</f>
        <v>45</v>
      </c>
      <c r="X525" s="368">
        <f>IFERROR(SUM(X519:X523),"0")</f>
        <v>46.8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1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1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15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33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401" t="s">
        <v>73</v>
      </c>
      <c r="P531" s="402"/>
      <c r="Q531" s="402"/>
      <c r="R531" s="402"/>
      <c r="S531" s="402"/>
      <c r="T531" s="402"/>
      <c r="U531" s="40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401" t="s">
        <v>73</v>
      </c>
      <c r="P532" s="402"/>
      <c r="Q532" s="402"/>
      <c r="R532" s="402"/>
      <c r="S532" s="402"/>
      <c r="T532" s="402"/>
      <c r="U532" s="40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91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6" t="s">
        <v>713</v>
      </c>
      <c r="P533" s="467"/>
      <c r="Q533" s="467"/>
      <c r="R533" s="467"/>
      <c r="S533" s="467"/>
      <c r="T533" s="467"/>
      <c r="U533" s="468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11827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11957.299999999997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6" t="s">
        <v>714</v>
      </c>
      <c r="P534" s="467"/>
      <c r="Q534" s="467"/>
      <c r="R534" s="467"/>
      <c r="S534" s="467"/>
      <c r="T534" s="467"/>
      <c r="U534" s="468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12516.779725814406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12654.794000000002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6" t="s">
        <v>715</v>
      </c>
      <c r="P535" s="467"/>
      <c r="Q535" s="467"/>
      <c r="R535" s="467"/>
      <c r="S535" s="467"/>
      <c r="T535" s="467"/>
      <c r="U535" s="468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23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24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6" t="s">
        <v>717</v>
      </c>
      <c r="P536" s="467"/>
      <c r="Q536" s="467"/>
      <c r="R536" s="467"/>
      <c r="S536" s="467"/>
      <c r="T536" s="467"/>
      <c r="U536" s="468"/>
      <c r="V536" s="37" t="s">
        <v>68</v>
      </c>
      <c r="W536" s="368">
        <f>GrossWeightTotal+PalletQtyTotal*25</f>
        <v>13091.779725814406</v>
      </c>
      <c r="X536" s="368">
        <f>GrossWeightTotalR+PalletQtyTotalR*25</f>
        <v>13254.794000000002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6" t="s">
        <v>718</v>
      </c>
      <c r="P537" s="467"/>
      <c r="Q537" s="467"/>
      <c r="R537" s="467"/>
      <c r="S537" s="467"/>
      <c r="T537" s="467"/>
      <c r="U537" s="468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2210.3288008658192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2232</v>
      </c>
      <c r="Y537" s="37"/>
      <c r="Z537" s="369"/>
      <c r="AA537" s="369"/>
    </row>
    <row r="538" spans="1:54" ht="14.25" hidden="1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6" t="s">
        <v>719</v>
      </c>
      <c r="P538" s="467"/>
      <c r="Q538" s="467"/>
      <c r="R538" s="467"/>
      <c r="S538" s="467"/>
      <c r="T538" s="467"/>
      <c r="U538" s="468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26.725060000000006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31"/>
      <c r="E540" s="431"/>
      <c r="F540" s="432"/>
      <c r="G540" s="376" t="s">
        <v>229</v>
      </c>
      <c r="H540" s="431"/>
      <c r="I540" s="431"/>
      <c r="J540" s="431"/>
      <c r="K540" s="431"/>
      <c r="L540" s="431"/>
      <c r="M540" s="431"/>
      <c r="N540" s="431"/>
      <c r="O540" s="431"/>
      <c r="P540" s="432"/>
      <c r="Q540" s="376" t="s">
        <v>452</v>
      </c>
      <c r="R540" s="432"/>
      <c r="S540" s="376" t="s">
        <v>504</v>
      </c>
      <c r="T540" s="431"/>
      <c r="U540" s="432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5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6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162</v>
      </c>
      <c r="D543" s="46">
        <f>IFERROR(X57*1,"0")+IFERROR(X58*1,"0")+IFERROR(X59*1,"0")+IFERROR(X60*1,"0")</f>
        <v>756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3965.2000000000003</v>
      </c>
      <c r="F543" s="46">
        <f>IFERROR(X131*1,"0")+IFERROR(X132*1,"0")+IFERROR(X133*1,"0")+IFERROR(X134*1,"0")+IFERROR(X135*1,"0")</f>
        <v>385.5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546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1477.2000000000003</v>
      </c>
      <c r="J543" s="46">
        <f>IFERROR(X206*1,"0")+IFERROR(X207*1,"0")+IFERROR(X208*1,"0")+IFERROR(X209*1,"0")+IFERROR(X210*1,"0")+IFERROR(X211*1,"0")+IFERROR(X215*1,"0")+IFERROR(X216*1,"0")</f>
        <v>58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568.80000000000007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568.80000000000007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36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2750.4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655.19999999999993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71.400000000000006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374.40000000000003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46.8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29,00"/>
        <filter val="1 300,00"/>
        <filter val="1 346,00"/>
        <filter val="100,00"/>
        <filter val="107,00"/>
        <filter val="108,00"/>
        <filter val="109,00"/>
        <filter val="11 827,00"/>
        <filter val="113,00"/>
        <filter val="12 516,78"/>
        <filter val="12,56"/>
        <filter val="120,13"/>
        <filter val="13 091,78"/>
        <filter val="132,00"/>
        <filter val="134,00"/>
        <filter val="136,00"/>
        <filter val="14,46"/>
        <filter val="14,81"/>
        <filter val="141,67"/>
        <filter val="15,00"/>
        <filter val="154,00"/>
        <filter val="156,00"/>
        <filter val="160,00"/>
        <filter val="172,00"/>
        <filter val="173,33"/>
        <filter val="175,00"/>
        <filter val="179,00"/>
        <filter val="18,10"/>
        <filter val="182,00"/>
        <filter val="188,00"/>
        <filter val="19,44"/>
        <filter val="2 210,33"/>
        <filter val="2 600,00"/>
        <filter val="200,00"/>
        <filter val="207,00"/>
        <filter val="216,00"/>
        <filter val="23"/>
        <filter val="23,53"/>
        <filter val="245,00"/>
        <filter val="259,05"/>
        <filter val="271,00"/>
        <filter val="28,89"/>
        <filter val="299,00"/>
        <filter val="3 106,00"/>
        <filter val="30,00"/>
        <filter val="32,00"/>
        <filter val="322,00"/>
        <filter val="35,00"/>
        <filter val="382,00"/>
        <filter val="387,21"/>
        <filter val="395,00"/>
        <filter val="4,10"/>
        <filter val="4,31"/>
        <filter val="40,00"/>
        <filter val="400,00"/>
        <filter val="422,00"/>
        <filter val="428,00"/>
        <filter val="444,00"/>
        <filter val="45,00"/>
        <filter val="47,22"/>
        <filter val="470,42"/>
        <filter val="48,43"/>
        <filter val="49,00"/>
        <filter val="5,77"/>
        <filter val="50,00"/>
        <filter val="500,00"/>
        <filter val="506,00"/>
        <filter val="508,00"/>
        <filter val="52,22"/>
        <filter val="53,00"/>
        <filter val="53,81"/>
        <filter val="544,00"/>
        <filter val="58,00"/>
        <filter val="59,44"/>
        <filter val="60,00"/>
        <filter val="62,00"/>
        <filter val="650,00"/>
        <filter val="69,00"/>
        <filter val="7,00"/>
        <filter val="70,00"/>
        <filter val="72,00"/>
        <filter val="750,00"/>
        <filter val="8,62"/>
        <filter val="83,33"/>
        <filter val="84,00"/>
        <filter val="89,46"/>
        <filter val="98,00"/>
      </filters>
    </filterColumn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A428:N429"/>
    <mergeCell ref="O195:U195"/>
    <mergeCell ref="O24:U24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D237:E237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D521:E521"/>
    <mergeCell ref="O272:S27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O498:S498"/>
    <mergeCell ref="D336:E336"/>
    <mergeCell ref="O327:S327"/>
    <mergeCell ref="O183:S183"/>
    <mergeCell ref="D171:E171"/>
    <mergeCell ref="O319:S319"/>
    <mergeCell ref="D101:E101"/>
    <mergeCell ref="A492:Y492"/>
    <mergeCell ref="O189:S189"/>
    <mergeCell ref="D294:E294"/>
    <mergeCell ref="O487:S487"/>
    <mergeCell ref="O238:S238"/>
    <mergeCell ref="O407:U407"/>
    <mergeCell ref="O474:S474"/>
    <mergeCell ref="D254:E254"/>
    <mergeCell ref="O441:U441"/>
    <mergeCell ref="O495:S495"/>
    <mergeCell ref="O295:S295"/>
    <mergeCell ref="A287:Y287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A9:C9"/>
    <mergeCell ref="D58:E58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3:U53"/>
    <mergeCell ref="O145:U145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D461:E461"/>
    <mergeCell ref="D200:E200"/>
    <mergeCell ref="D436:E436"/>
    <mergeCell ref="O381:U381"/>
    <mergeCell ref="D292:E292"/>
    <mergeCell ref="O187:S187"/>
    <mergeCell ref="D519:E519"/>
    <mergeCell ref="O445:S445"/>
    <mergeCell ref="D476:E476"/>
    <mergeCell ref="A443:Y443"/>
    <mergeCell ref="O514:S514"/>
    <mergeCell ref="O477:S477"/>
    <mergeCell ref="O427:S427"/>
    <mergeCell ref="A380:N381"/>
    <mergeCell ref="A280:N281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361:S361"/>
    <mergeCell ref="O217:U217"/>
    <mergeCell ref="A139:Y139"/>
    <mergeCell ref="O267:S267"/>
    <mergeCell ref="O62:U62"/>
    <mergeCell ref="D7:L7"/>
    <mergeCell ref="O343:S343"/>
    <mergeCell ref="O210:S210"/>
    <mergeCell ref="A19:Y19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O259:S259"/>
    <mergeCell ref="O88:S88"/>
    <mergeCell ref="O330:S330"/>
    <mergeCell ref="D41:E41"/>
    <mergeCell ref="D277:E277"/>
    <mergeCell ref="O124:S124"/>
    <mergeCell ref="O422:S422"/>
    <mergeCell ref="A38:N39"/>
    <mergeCell ref="O360:S360"/>
    <mergeCell ref="O74:S74"/>
    <mergeCell ref="O201:S201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69:S69"/>
    <mergeCell ref="D244:E244"/>
    <mergeCell ref="D342:E342"/>
    <mergeCell ref="A245:N246"/>
    <mergeCell ref="O95:S95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2024-05-10T10:11:21Z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