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B3C64D-47E8-4DF7-88CE-CE5950B45A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X34" i="1" l="1"/>
  <c r="J543" i="1"/>
  <c r="X228" i="1"/>
  <c r="Y305" i="1"/>
  <c r="Y306" i="1" s="1"/>
  <c r="Y285" i="1"/>
  <c r="X374" i="1"/>
  <c r="X373" i="1"/>
  <c r="Y372" i="1"/>
  <c r="Y373" i="1" s="1"/>
  <c r="W537" i="1"/>
  <c r="X103" i="1"/>
  <c r="Y95" i="1"/>
  <c r="Y102" i="1" s="1"/>
  <c r="F543" i="1"/>
  <c r="X168" i="1"/>
  <c r="Y166" i="1"/>
  <c r="Y168" i="1" s="1"/>
  <c r="X202" i="1"/>
  <c r="Y198" i="1"/>
  <c r="Y202" i="1" s="1"/>
  <c r="Y333" i="1"/>
  <c r="X349" i="1"/>
  <c r="X348" i="1"/>
  <c r="Y347" i="1"/>
  <c r="Y348" i="1" s="1"/>
  <c r="Y357" i="1"/>
  <c r="X429" i="1"/>
  <c r="Y421" i="1"/>
  <c r="X469" i="1"/>
  <c r="Y467" i="1"/>
  <c r="Y469" i="1" s="1"/>
  <c r="D543" i="1"/>
  <c r="Y57" i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61" i="1"/>
  <c r="Y85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<sst xmlns="http://schemas.openxmlformats.org/spreadsheetml/2006/main" count="2267" uniqueCount="740">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</sst>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108" sqref="AA10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45425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0.41666666666666669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130</v>
      </c>
      <c r="X108" s="367">
        <f t="shared" si="6"/>
        <v>134.4</v>
      </c>
      <c r="Y108" s="36">
        <f>IFERROR(IF(X108=0,"",ROUNDUP(X108/H108,0)*0.02175),"")</f>
        <v>0.34799999999999998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15.476190476190476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0.34799999999999998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130</v>
      </c>
      <c r="X118" s="368">
        <f>IFERROR(SUM(X105:X116),"0")</f>
        <v>134.4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80</v>
      </c>
      <c r="X131" s="367">
        <f>IFERROR(IF(W131="",0,CEILING((W131/$H131),1)*$H131),"")</f>
        <v>84</v>
      </c>
      <c r="Y131" s="36">
        <f>IFERROR(IF(X131=0,"",ROUNDUP(X131/H131,0)*0.02175),"")</f>
        <v>0.21749999999999997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9.5238095238095237</v>
      </c>
      <c r="X136" s="368">
        <f>IFERROR(X131/H131,"0")+IFERROR(X132/H132,"0")+IFERROR(X133/H133,"0")+IFERROR(X134/H134,"0")+IFERROR(X135/H135,"0")</f>
        <v>10</v>
      </c>
      <c r="Y136" s="368">
        <f>IFERROR(IF(Y131="",0,Y131),"0")+IFERROR(IF(Y132="",0,Y132),"0")+IFERROR(IF(Y133="",0,Y133),"0")+IFERROR(IF(Y134="",0,Y134),"0")+IFERROR(IF(Y135="",0,Y135),"0")</f>
        <v>0.21749999999999997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80</v>
      </c>
      <c r="X137" s="368">
        <f>IFERROR(SUM(X131:X135),"0")</f>
        <v>84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22</v>
      </c>
      <c r="X171" s="367">
        <f>IFERROR(IF(W171="",0,CEILING((W171/$H171),1)*$H171),"")</f>
        <v>27</v>
      </c>
      <c r="Y171" s="36">
        <f>IFERROR(IF(X171=0,"",ROUNDUP(X171/H171,0)*0.00937),"")</f>
        <v>4.6850000000000003E-2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34</v>
      </c>
      <c r="X172" s="367">
        <f>IFERROR(IF(W172="",0,CEILING((W172/$H172),1)*$H172),"")</f>
        <v>37.800000000000004</v>
      </c>
      <c r="Y172" s="36">
        <f>IFERROR(IF(X172=0,"",ROUNDUP(X172/H172,0)*0.00937),"")</f>
        <v>6.5589999999999996E-2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10.37037037037037</v>
      </c>
      <c r="X175" s="368">
        <f>IFERROR(X171/H171,"0")+IFERROR(X172/H172,"0")+IFERROR(X173/H173,"0")+IFERROR(X174/H174,"0")</f>
        <v>12</v>
      </c>
      <c r="Y175" s="368">
        <f>IFERROR(IF(Y171="",0,Y171),"0")+IFERROR(IF(Y172="",0,Y172),"0")+IFERROR(IF(Y173="",0,Y173),"0")+IFERROR(IF(Y174="",0,Y174),"0")</f>
        <v>0.11244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56</v>
      </c>
      <c r="X176" s="368">
        <f>IFERROR(SUM(X171:X174),"0")</f>
        <v>64.800000000000011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17</v>
      </c>
      <c r="X181" s="367">
        <f t="shared" si="9"/>
        <v>23.4</v>
      </c>
      <c r="Y181" s="36">
        <f>IFERROR(IF(X181=0,"",ROUNDUP(X181/H181,0)*0.02175),"")</f>
        <v>6.5250000000000002E-2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114</v>
      </c>
      <c r="X188" s="367">
        <f t="shared" si="9"/>
        <v>115.19999999999999</v>
      </c>
      <c r="Y188" s="36">
        <f t="shared" ref="Y188:Y194" si="10">IFERROR(IF(X188=0,"",ROUNDUP(X188/H188,0)*0.00753),"")</f>
        <v>0.36143999999999998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60</v>
      </c>
      <c r="X190" s="367">
        <f t="shared" si="9"/>
        <v>60</v>
      </c>
      <c r="Y190" s="36">
        <f t="shared" si="10"/>
        <v>0.18825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34</v>
      </c>
      <c r="X191" s="367">
        <f t="shared" si="9"/>
        <v>36</v>
      </c>
      <c r="Y191" s="36">
        <f t="shared" si="10"/>
        <v>0.11295000000000001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103</v>
      </c>
      <c r="X193" s="367">
        <f t="shared" si="9"/>
        <v>103.2</v>
      </c>
      <c r="Y193" s="36">
        <f t="shared" si="10"/>
        <v>0.32379000000000002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92</v>
      </c>
      <c r="X194" s="367">
        <f t="shared" si="9"/>
        <v>93.6</v>
      </c>
      <c r="Y194" s="36">
        <f t="shared" si="10"/>
        <v>0.29366999999999999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170.09615384615387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173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1.3453500000000003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420</v>
      </c>
      <c r="X196" s="368">
        <f>IFERROR(SUM(X178:X194),"0")</f>
        <v>431.4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57</v>
      </c>
      <c r="X252" s="367">
        <f>IFERROR(IF(W252="",0,CEILING((W252/$H252),1)*$H252),"")</f>
        <v>58.800000000000004</v>
      </c>
      <c r="Y252" s="36">
        <f>IFERROR(IF(X252=0,"",ROUNDUP(X252/H252,0)*0.00753),"")</f>
        <v>0.10542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13.571428571428571</v>
      </c>
      <c r="X256" s="368">
        <f>IFERROR(X252/H252,"0")+IFERROR(X253/H253,"0")+IFERROR(X254/H254,"0")+IFERROR(X255/H255,"0")</f>
        <v>14</v>
      </c>
      <c r="Y256" s="368">
        <f>IFERROR(IF(Y252="",0,Y252),"0")+IFERROR(IF(Y253="",0,Y253),"0")+IFERROR(IF(Y254="",0,Y254),"0")+IFERROR(IF(Y255="",0,Y255),"0")</f>
        <v>0.10542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57</v>
      </c>
      <c r="X257" s="368">
        <f>IFERROR(SUM(X252:X255),"0")</f>
        <v>58.800000000000004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122</v>
      </c>
      <c r="X272" s="367">
        <f>IFERROR(IF(W272="",0,CEILING((W272/$H272),1)*$H272),"")</f>
        <v>124.8</v>
      </c>
      <c r="Y272" s="36">
        <f>IFERROR(IF(X272=0,"",ROUNDUP(X272/H272,0)*0.02175),"")</f>
        <v>0.34799999999999998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15.641025641025641</v>
      </c>
      <c r="X274" s="368">
        <f>IFERROR(X271/H271,"0")+IFERROR(X272/H272,"0")+IFERROR(X273/H273,"0")</f>
        <v>16</v>
      </c>
      <c r="Y274" s="368">
        <f>IFERROR(IF(Y271="",0,Y271),"0")+IFERROR(IF(Y272="",0,Y272),"0")+IFERROR(IF(Y273="",0,Y273),"0")</f>
        <v>0.34799999999999998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122</v>
      </c>
      <c r="X275" s="368">
        <f>IFERROR(SUM(X271:X273),"0")</f>
        <v>124.8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700</v>
      </c>
      <c r="X326" s="367">
        <f t="shared" si="17"/>
        <v>705</v>
      </c>
      <c r="Y326" s="36">
        <f>IFERROR(IF(X326=0,"",ROUNDUP(X326/H326,0)*0.02175),"")</f>
        <v>1.0222499999999999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700</v>
      </c>
      <c r="X327" s="367">
        <f t="shared" si="17"/>
        <v>705</v>
      </c>
      <c r="Y327" s="36">
        <f>IFERROR(IF(X327=0,"",ROUNDUP(X327/H327,0)*0.02175),"")</f>
        <v>1.0222499999999999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100</v>
      </c>
      <c r="X329" s="367">
        <f t="shared" si="17"/>
        <v>105</v>
      </c>
      <c r="Y329" s="36">
        <f>IFERROR(IF(X329=0,"",ROUNDUP(X329/H329,0)*0.02175),"")</f>
        <v>0.15225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100</v>
      </c>
      <c r="X333" s="368">
        <f>IFERROR(X325/H325,"0")+IFERROR(X326/H326,"0")+IFERROR(X327/H327,"0")+IFERROR(X328/H328,"0")+IFERROR(X329/H329,"0")+IFERROR(X330/H330,"0")+IFERROR(X331/H331,"0")+IFERROR(X332/H332,"0")</f>
        <v>101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2.1967499999999998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1500</v>
      </c>
      <c r="X334" s="368">
        <f>IFERROR(SUM(X325:X332),"0")</f>
        <v>1515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hidden="1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hidden="1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hidden="1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50</v>
      </c>
      <c r="X343" s="367">
        <f>IFERROR(IF(W343="",0,CEILING((W343/$H343),1)*$H343),"")</f>
        <v>54.6</v>
      </c>
      <c r="Y343" s="36">
        <f>IFERROR(IF(X343=0,"",ROUNDUP(X343/H343,0)*0.02175),"")</f>
        <v>0.15225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6.4102564102564106</v>
      </c>
      <c r="X344" s="368">
        <f>IFERROR(X342/H342,"0")+IFERROR(X343/H343,"0")</f>
        <v>7</v>
      </c>
      <c r="Y344" s="368">
        <f>IFERROR(IF(Y342="",0,Y342),"0")+IFERROR(IF(Y343="",0,Y343),"0")</f>
        <v>0.15225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50</v>
      </c>
      <c r="X345" s="368">
        <f>IFERROR(SUM(X342:X343),"0")</f>
        <v>54.6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41</v>
      </c>
      <c r="X347" s="367">
        <f>IFERROR(IF(W347="",0,CEILING((W347/$H347),1)*$H347),"")</f>
        <v>46.8</v>
      </c>
      <c r="Y347" s="36">
        <f>IFERROR(IF(X347=0,"",ROUNDUP(X347/H347,0)*0.02175),"")</f>
        <v>0.1305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5.2564102564102564</v>
      </c>
      <c r="X348" s="368">
        <f>IFERROR(X347/H347,"0")</f>
        <v>6</v>
      </c>
      <c r="Y348" s="368">
        <f>IFERROR(IF(Y347="",0,Y347),"0")</f>
        <v>0.1305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41</v>
      </c>
      <c r="X349" s="368">
        <f>IFERROR(SUM(X347:X347),"0")</f>
        <v>46.8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187</v>
      </c>
      <c r="X365" s="367">
        <f>IFERROR(IF(W365="",0,CEILING((W365/$H365),1)*$H365),"")</f>
        <v>187.2</v>
      </c>
      <c r="Y365" s="36">
        <f>IFERROR(IF(X365=0,"",ROUNDUP(X365/H365,0)*0.02175),"")</f>
        <v>0.52200000000000002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23.974358974358974</v>
      </c>
      <c r="X369" s="368">
        <f>IFERROR(X365/H365,"0")+IFERROR(X366/H366,"0")+IFERROR(X367/H367,"0")+IFERROR(X368/H368,"0")</f>
        <v>24</v>
      </c>
      <c r="Y369" s="368">
        <f>IFERROR(IF(Y365="",0,Y365),"0")+IFERROR(IF(Y366="",0,Y366),"0")+IFERROR(IF(Y367="",0,Y367),"0")+IFERROR(IF(Y368="",0,Y368),"0")</f>
        <v>0.52200000000000002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187</v>
      </c>
      <c r="X370" s="368">
        <f>IFERROR(SUM(X365:X368),"0")</f>
        <v>187.2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75</v>
      </c>
      <c r="X383" s="367">
        <f t="shared" ref="X383:X395" si="18">IFERROR(IF(W383="",0,CEILING((W383/$H383),1)*$H383),"")</f>
        <v>75.600000000000009</v>
      </c>
      <c r="Y383" s="36">
        <f>IFERROR(IF(X383=0,"",ROUNDUP(X383/H383,0)*0.00753),"")</f>
        <v>0.13553999999999999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191</v>
      </c>
      <c r="X385" s="367">
        <f t="shared" si="18"/>
        <v>193.20000000000002</v>
      </c>
      <c r="Y385" s="36">
        <f>IFERROR(IF(X385=0,"",ROUNDUP(X385/H385,0)*0.00753),"")</f>
        <v>0.34638000000000002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36</v>
      </c>
      <c r="X394" s="367">
        <f t="shared" si="18"/>
        <v>37.800000000000004</v>
      </c>
      <c r="Y394" s="36">
        <f t="shared" si="19"/>
        <v>9.0359999999999996E-2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80.476190476190467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82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0.57228000000000001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302</v>
      </c>
      <c r="X397" s="368">
        <f>IFERROR(SUM(X383:X395),"0")</f>
        <v>306.60000000000002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202</v>
      </c>
      <c r="X421" s="367">
        <f t="shared" ref="X421:X427" si="20">IFERROR(IF(W421="",0,CEILING((W421/$H421),1)*$H421),"")</f>
        <v>205.8</v>
      </c>
      <c r="Y421" s="36">
        <f>IFERROR(IF(X421=0,"",ROUNDUP(X421/H421,0)*0.00753),"")</f>
        <v>0.36897000000000002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48.095238095238095</v>
      </c>
      <c r="X428" s="368">
        <f>IFERROR(X421/H421,"0")+IFERROR(X422/H422,"0")+IFERROR(X423/H423,"0")+IFERROR(X424/H424,"0")+IFERROR(X425/H425,"0")+IFERROR(X426/H426,"0")+IFERROR(X427/H427,"0")</f>
        <v>49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0.36897000000000002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202</v>
      </c>
      <c r="X429" s="368">
        <f>IFERROR(SUM(X421:X427),"0")</f>
        <v>205.8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idden="1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hidden="1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26</v>
      </c>
      <c r="X474" s="367">
        <f t="shared" si="23"/>
        <v>26.400000000000002</v>
      </c>
      <c r="Y474" s="36">
        <f>IFERROR(IF(X474=0,"",ROUNDUP(X474/H474,0)*0.01196),"")</f>
        <v>5.9799999999999999E-2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4.9242424242424239</v>
      </c>
      <c r="X478" s="368">
        <f>IFERROR(X472/H472,"0")+IFERROR(X473/H473,"0")+IFERROR(X474/H474,"0")+IFERROR(X475/H475,"0")+IFERROR(X476/H476,"0")+IFERROR(X477/H477,"0")</f>
        <v>5</v>
      </c>
      <c r="Y478" s="368">
        <f>IFERROR(IF(Y472="",0,Y472),"0")+IFERROR(IF(Y473="",0,Y473),"0")+IFERROR(IF(Y474="",0,Y474),"0")+IFERROR(IF(Y475="",0,Y475),"0")+IFERROR(IF(Y476="",0,Y476),"0")+IFERROR(IF(Y477="",0,Y477),"0")</f>
        <v>5.9799999999999999E-2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26</v>
      </c>
      <c r="X479" s="368">
        <f>IFERROR(SUM(X472:X477),"0")</f>
        <v>26.400000000000002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21</v>
      </c>
      <c r="X510" s="367">
        <f t="shared" ref="X510:X515" si="26">IFERROR(IF(W510="",0,CEILING((W510/$H510),1)*$H510),"")</f>
        <v>21</v>
      </c>
      <c r="Y510" s="36">
        <f>IFERROR(IF(X510=0,"",ROUNDUP(X510/H510,0)*0.00753),"")</f>
        <v>3.7650000000000003E-2</v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5</v>
      </c>
      <c r="X516" s="368">
        <f>IFERROR(X510/H510,"0")+IFERROR(X511/H511,"0")+IFERROR(X512/H512,"0")+IFERROR(X513/H513,"0")+IFERROR(X514/H514,"0")+IFERROR(X515/H515,"0")</f>
        <v>5</v>
      </c>
      <c r="Y516" s="368">
        <f>IFERROR(IF(Y510="",0,Y510),"0")+IFERROR(IF(Y511="",0,Y511),"0")+IFERROR(IF(Y512="",0,Y512),"0")+IFERROR(IF(Y513="",0,Y513),"0")+IFERROR(IF(Y514="",0,Y514),"0")+IFERROR(IF(Y515="",0,Y515),"0")</f>
        <v>3.7650000000000003E-2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21</v>
      </c>
      <c r="X517" s="368">
        <f>IFERROR(SUM(X510:X515),"0")</f>
        <v>21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3194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3261.6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3369.5897175047176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3441.1959999999999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6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6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3519.5897175047176</v>
      </c>
      <c r="X536" s="368">
        <f>GrossWeightTotalR+PalletQtyTotalR*25</f>
        <v>3591.1959999999999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508.81567506567507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520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6.5169100000000011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134.4</v>
      </c>
      <c r="F543" s="46">
        <f>IFERROR(X131*1,"0")+IFERROR(X132*1,"0")+IFERROR(X133*1,"0")+IFERROR(X134*1,"0")+IFERROR(X135*1,"0")</f>
        <v>84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496.19999999999993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183.6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183.6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1616.3999999999999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187.2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306.60000000000002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205.8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26.400000000000002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21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2">
      <filters>
        <filter val="1 515,00"/>
        <filter val="10,00"/>
        <filter val="101,00"/>
        <filter val="103,20"/>
        <filter val="105,00"/>
        <filter val="115,20"/>
        <filter val="12,00"/>
        <filter val="124,80"/>
        <filter val="134,40"/>
        <filter val="14,00"/>
        <filter val="16,00"/>
        <filter val="173,00"/>
        <filter val="187,20"/>
        <filter val="193,20"/>
        <filter val="205,80"/>
        <filter val="21,00"/>
        <filter val="23,40"/>
        <filter val="24,00"/>
        <filter val="26,40"/>
        <filter val="27,00"/>
        <filter val="3 261,60"/>
        <filter val="3 441,20"/>
        <filter val="3 591,20"/>
        <filter val="306,60"/>
        <filter val="36,00"/>
        <filter val="37,80"/>
        <filter val="431,40"/>
        <filter val="46,80"/>
        <filter val="49,00"/>
        <filter val="5,00"/>
        <filter val="520,00"/>
        <filter val="54,60"/>
        <filter val="58,80"/>
        <filter val="6"/>
        <filter val="6,00"/>
        <filter val="60,00"/>
        <filter val="64,80"/>
        <filter val="7,00"/>
        <filter val="705,00"/>
        <filter val="75,60"/>
        <filter val="82,00"/>
        <filter val="84,00"/>
        <filter val="93,6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