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C5DFD1-9D1A-47E8-9966-1751E5FF29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X514" i="1"/>
  <c r="W512" i="1"/>
  <c r="W511" i="1"/>
  <c r="X510" i="1"/>
  <c r="Y510" i="1" s="1"/>
  <c r="X509" i="1"/>
  <c r="Y509" i="1" s="1"/>
  <c r="X508" i="1"/>
  <c r="Y508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X493" i="1" s="1"/>
  <c r="O491" i="1"/>
  <c r="W489" i="1"/>
  <c r="W488" i="1"/>
  <c r="Y487" i="1"/>
  <c r="X487" i="1"/>
  <c r="O487" i="1"/>
  <c r="X486" i="1"/>
  <c r="Y486" i="1" s="1"/>
  <c r="O486" i="1"/>
  <c r="X485" i="1"/>
  <c r="X489" i="1" s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X471" i="1"/>
  <c r="Y471" i="1" s="1"/>
  <c r="Y473" i="1" s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X469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X436" i="1" s="1"/>
  <c r="O434" i="1"/>
  <c r="W432" i="1"/>
  <c r="W431" i="1"/>
  <c r="Y430" i="1"/>
  <c r="X430" i="1"/>
  <c r="O430" i="1"/>
  <c r="X429" i="1"/>
  <c r="Y429" i="1" s="1"/>
  <c r="O429" i="1"/>
  <c r="X428" i="1"/>
  <c r="Y428" i="1" s="1"/>
  <c r="O428" i="1"/>
  <c r="X427" i="1"/>
  <c r="Y427" i="1" s="1"/>
  <c r="O427" i="1"/>
  <c r="X426" i="1"/>
  <c r="Y426" i="1" s="1"/>
  <c r="O426" i="1"/>
  <c r="X425" i="1"/>
  <c r="O425" i="1"/>
  <c r="X424" i="1"/>
  <c r="Y424" i="1" s="1"/>
  <c r="O424" i="1"/>
  <c r="W422" i="1"/>
  <c r="W421" i="1"/>
  <c r="X420" i="1"/>
  <c r="Y420" i="1" s="1"/>
  <c r="O420" i="1"/>
  <c r="X419" i="1"/>
  <c r="T547" i="1" s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Y382" i="1"/>
  <c r="X382" i="1"/>
  <c r="O382" i="1"/>
  <c r="X381" i="1"/>
  <c r="O381" i="1"/>
  <c r="W377" i="1"/>
  <c r="W376" i="1"/>
  <c r="X375" i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Y368" i="1" s="1"/>
  <c r="O368" i="1"/>
  <c r="W366" i="1"/>
  <c r="W365" i="1"/>
  <c r="X364" i="1"/>
  <c r="Y364" i="1" s="1"/>
  <c r="O364" i="1"/>
  <c r="X363" i="1"/>
  <c r="O363" i="1"/>
  <c r="W361" i="1"/>
  <c r="W360" i="1"/>
  <c r="X359" i="1"/>
  <c r="Y359" i="1" s="1"/>
  <c r="O359" i="1"/>
  <c r="Y358" i="1"/>
  <c r="X358" i="1"/>
  <c r="O358" i="1"/>
  <c r="X357" i="1"/>
  <c r="Y357" i="1" s="1"/>
  <c r="O357" i="1"/>
  <c r="X356" i="1"/>
  <c r="Y356" i="1" s="1"/>
  <c r="O356" i="1"/>
  <c r="X355" i="1"/>
  <c r="O355" i="1"/>
  <c r="W352" i="1"/>
  <c r="W351" i="1"/>
  <c r="X350" i="1"/>
  <c r="O350" i="1"/>
  <c r="W348" i="1"/>
  <c r="W347" i="1"/>
  <c r="X346" i="1"/>
  <c r="Y346" i="1" s="1"/>
  <c r="O346" i="1"/>
  <c r="X345" i="1"/>
  <c r="Y345" i="1" s="1"/>
  <c r="O345" i="1"/>
  <c r="W343" i="1"/>
  <c r="W342" i="1"/>
  <c r="Y341" i="1"/>
  <c r="X341" i="1"/>
  <c r="O341" i="1"/>
  <c r="X340" i="1"/>
  <c r="Y340" i="1" s="1"/>
  <c r="O340" i="1"/>
  <c r="X339" i="1"/>
  <c r="X343" i="1" s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Y331" i="1"/>
  <c r="X331" i="1"/>
  <c r="O331" i="1"/>
  <c r="X330" i="1"/>
  <c r="Y330" i="1" s="1"/>
  <c r="O330" i="1"/>
  <c r="X329" i="1"/>
  <c r="Y329" i="1" s="1"/>
  <c r="O329" i="1"/>
  <c r="X328" i="1"/>
  <c r="O328" i="1"/>
  <c r="W324" i="1"/>
  <c r="W323" i="1"/>
  <c r="X322" i="1"/>
  <c r="O322" i="1"/>
  <c r="W320" i="1"/>
  <c r="W319" i="1"/>
  <c r="X318" i="1"/>
  <c r="O318" i="1"/>
  <c r="W316" i="1"/>
  <c r="W315" i="1"/>
  <c r="X314" i="1"/>
  <c r="Y314" i="1" s="1"/>
  <c r="O314" i="1"/>
  <c r="X313" i="1"/>
  <c r="Y313" i="1" s="1"/>
  <c r="O313" i="1"/>
  <c r="X312" i="1"/>
  <c r="O312" i="1"/>
  <c r="W310" i="1"/>
  <c r="W309" i="1"/>
  <c r="X308" i="1"/>
  <c r="O308" i="1"/>
  <c r="W305" i="1"/>
  <c r="W304" i="1"/>
  <c r="X303" i="1"/>
  <c r="Y303" i="1" s="1"/>
  <c r="O303" i="1"/>
  <c r="X302" i="1"/>
  <c r="Y302" i="1" s="1"/>
  <c r="Y304" i="1" s="1"/>
  <c r="O302" i="1"/>
  <c r="W300" i="1"/>
  <c r="W299" i="1"/>
  <c r="Y298" i="1"/>
  <c r="X298" i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W289" i="1"/>
  <c r="W288" i="1"/>
  <c r="Y287" i="1"/>
  <c r="X287" i="1"/>
  <c r="O287" i="1"/>
  <c r="X286" i="1"/>
  <c r="O286" i="1"/>
  <c r="W284" i="1"/>
  <c r="W283" i="1"/>
  <c r="X282" i="1"/>
  <c r="Y282" i="1" s="1"/>
  <c r="O282" i="1"/>
  <c r="X281" i="1"/>
  <c r="Y281" i="1" s="1"/>
  <c r="X280" i="1"/>
  <c r="Y280" i="1" s="1"/>
  <c r="Y283" i="1" s="1"/>
  <c r="W278" i="1"/>
  <c r="W277" i="1"/>
  <c r="X276" i="1"/>
  <c r="Y276" i="1" s="1"/>
  <c r="O276" i="1"/>
  <c r="X275" i="1"/>
  <c r="Y275" i="1" s="1"/>
  <c r="O275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Y265" i="1"/>
  <c r="X265" i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O256" i="1"/>
  <c r="X255" i="1"/>
  <c r="Y255" i="1" s="1"/>
  <c r="O255" i="1"/>
  <c r="W253" i="1"/>
  <c r="W252" i="1"/>
  <c r="X251" i="1"/>
  <c r="X253" i="1" s="1"/>
  <c r="O251" i="1"/>
  <c r="W249" i="1"/>
  <c r="W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Y226" i="1"/>
  <c r="X226" i="1"/>
  <c r="O226" i="1"/>
  <c r="X225" i="1"/>
  <c r="Y225" i="1" s="1"/>
  <c r="O225" i="1"/>
  <c r="X224" i="1"/>
  <c r="O224" i="1"/>
  <c r="W221" i="1"/>
  <c r="W220" i="1"/>
  <c r="X219" i="1"/>
  <c r="Y219" i="1" s="1"/>
  <c r="O219" i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Y211" i="1"/>
  <c r="X211" i="1"/>
  <c r="O211" i="1"/>
  <c r="X210" i="1"/>
  <c r="Y210" i="1" s="1"/>
  <c r="O210" i="1"/>
  <c r="X209" i="1"/>
  <c r="Y209" i="1" s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O201" i="1"/>
  <c r="W199" i="1"/>
  <c r="W198" i="1"/>
  <c r="X197" i="1"/>
  <c r="Y197" i="1" s="1"/>
  <c r="O197" i="1"/>
  <c r="Y196" i="1"/>
  <c r="X196" i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Y188" i="1"/>
  <c r="X188" i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X177" i="1"/>
  <c r="Y177" i="1" s="1"/>
  <c r="O177" i="1"/>
  <c r="Y176" i="1"/>
  <c r="X176" i="1"/>
  <c r="O176" i="1"/>
  <c r="X175" i="1"/>
  <c r="Y175" i="1" s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X165" i="1"/>
  <c r="Y165" i="1" s="1"/>
  <c r="O165" i="1"/>
  <c r="X164" i="1"/>
  <c r="Y164" i="1" s="1"/>
  <c r="Y166" i="1" s="1"/>
  <c r="O164" i="1"/>
  <c r="W161" i="1"/>
  <c r="W160" i="1"/>
  <c r="Y159" i="1"/>
  <c r="X159" i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Y151" i="1"/>
  <c r="X151" i="1"/>
  <c r="O151" i="1"/>
  <c r="W148" i="1"/>
  <c r="W147" i="1"/>
  <c r="X146" i="1"/>
  <c r="Y146" i="1" s="1"/>
  <c r="O146" i="1"/>
  <c r="X145" i="1"/>
  <c r="Y145" i="1" s="1"/>
  <c r="O145" i="1"/>
  <c r="X144" i="1"/>
  <c r="Y144" i="1" s="1"/>
  <c r="O144" i="1"/>
  <c r="W140" i="1"/>
  <c r="W139" i="1"/>
  <c r="Y138" i="1"/>
  <c r="X138" i="1"/>
  <c r="O138" i="1"/>
  <c r="X137" i="1"/>
  <c r="Y137" i="1" s="1"/>
  <c r="O137" i="1"/>
  <c r="X136" i="1"/>
  <c r="Y136" i="1" s="1"/>
  <c r="O136" i="1"/>
  <c r="X135" i="1"/>
  <c r="Y135" i="1" s="1"/>
  <c r="O135" i="1"/>
  <c r="X134" i="1"/>
  <c r="Y134" i="1" s="1"/>
  <c r="O134" i="1"/>
  <c r="W131" i="1"/>
  <c r="W130" i="1"/>
  <c r="X129" i="1"/>
  <c r="Y129" i="1" s="1"/>
  <c r="O129" i="1"/>
  <c r="X128" i="1"/>
  <c r="Y128" i="1" s="1"/>
  <c r="O128" i="1"/>
  <c r="Y127" i="1"/>
  <c r="X127" i="1"/>
  <c r="O127" i="1"/>
  <c r="X126" i="1"/>
  <c r="Y126" i="1" s="1"/>
  <c r="O126" i="1"/>
  <c r="X125" i="1"/>
  <c r="Y125" i="1" s="1"/>
  <c r="O125" i="1"/>
  <c r="X124" i="1"/>
  <c r="O124" i="1"/>
  <c r="X123" i="1"/>
  <c r="Y123" i="1" s="1"/>
  <c r="O123" i="1"/>
  <c r="W121" i="1"/>
  <c r="W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O108" i="1"/>
  <c r="X107" i="1"/>
  <c r="Y107" i="1" s="1"/>
  <c r="X106" i="1"/>
  <c r="Y106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X89" i="1"/>
  <c r="Y89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Y81" i="1"/>
  <c r="X81" i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Y73" i="1"/>
  <c r="X73" i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Y65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Y52" i="1"/>
  <c r="X52" i="1"/>
  <c r="O52" i="1"/>
  <c r="X51" i="1"/>
  <c r="O51" i="1"/>
  <c r="W47" i="1"/>
  <c r="W46" i="1"/>
  <c r="X45" i="1"/>
  <c r="O45" i="1"/>
  <c r="W43" i="1"/>
  <c r="W42" i="1"/>
  <c r="X41" i="1"/>
  <c r="O41" i="1"/>
  <c r="W39" i="1"/>
  <c r="W38" i="1"/>
  <c r="X37" i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Y22" i="1"/>
  <c r="X22" i="1"/>
  <c r="H10" i="1"/>
  <c r="F9" i="1"/>
  <c r="A9" i="1"/>
  <c r="A10" i="1" s="1"/>
  <c r="D7" i="1"/>
  <c r="P6" i="1"/>
  <c r="O2" i="1"/>
  <c r="Y120" i="1" l="1"/>
  <c r="Y93" i="1"/>
  <c r="X178" i="1"/>
  <c r="X230" i="1"/>
  <c r="Y372" i="1"/>
  <c r="U547" i="1"/>
  <c r="Y491" i="1"/>
  <c r="Y492" i="1" s="1"/>
  <c r="X492" i="1"/>
  <c r="Y507" i="1"/>
  <c r="Y511" i="1" s="1"/>
  <c r="X511" i="1"/>
  <c r="Y215" i="1"/>
  <c r="X61" i="1"/>
  <c r="X147" i="1"/>
  <c r="Y160" i="1"/>
  <c r="X342" i="1"/>
  <c r="Y347" i="1"/>
  <c r="X488" i="1"/>
  <c r="J547" i="1"/>
  <c r="Y24" i="1"/>
  <c r="Y86" i="1"/>
  <c r="W541" i="1"/>
  <c r="X140" i="1"/>
  <c r="Y174" i="1"/>
  <c r="Y178" i="1" s="1"/>
  <c r="Y224" i="1"/>
  <c r="Y230" i="1" s="1"/>
  <c r="Y251" i="1"/>
  <c r="Y252" i="1" s="1"/>
  <c r="X252" i="1"/>
  <c r="Y339" i="1"/>
  <c r="X372" i="1"/>
  <c r="X421" i="1"/>
  <c r="Y434" i="1"/>
  <c r="Y436" i="1" s="1"/>
  <c r="Y448" i="1"/>
  <c r="Y452" i="1" s="1"/>
  <c r="X452" i="1"/>
  <c r="Y457" i="1"/>
  <c r="Y485" i="1"/>
  <c r="Y488" i="1" s="1"/>
  <c r="X35" i="1"/>
  <c r="X38" i="1"/>
  <c r="Y37" i="1"/>
  <c r="Y38" i="1" s="1"/>
  <c r="X39" i="1"/>
  <c r="X42" i="1"/>
  <c r="Y41" i="1"/>
  <c r="Y42" i="1" s="1"/>
  <c r="X43" i="1"/>
  <c r="X46" i="1"/>
  <c r="Y45" i="1"/>
  <c r="Y46" i="1" s="1"/>
  <c r="X47" i="1"/>
  <c r="C547" i="1"/>
  <c r="X54" i="1"/>
  <c r="Y51" i="1"/>
  <c r="Y53" i="1" s="1"/>
  <c r="X86" i="1"/>
  <c r="X104" i="1"/>
  <c r="X120" i="1"/>
  <c r="Y124" i="1"/>
  <c r="Y130" i="1" s="1"/>
  <c r="X130" i="1"/>
  <c r="X160" i="1"/>
  <c r="X167" i="1"/>
  <c r="X172" i="1"/>
  <c r="Y169" i="1"/>
  <c r="Y171" i="1" s="1"/>
  <c r="X171" i="1"/>
  <c r="X248" i="1"/>
  <c r="Y256" i="1"/>
  <c r="Y259" i="1" s="1"/>
  <c r="X260" i="1"/>
  <c r="X278" i="1"/>
  <c r="X284" i="1"/>
  <c r="X289" i="1"/>
  <c r="Y286" i="1"/>
  <c r="Y288" i="1" s="1"/>
  <c r="X288" i="1"/>
  <c r="X348" i="1"/>
  <c r="X351" i="1"/>
  <c r="Y350" i="1"/>
  <c r="Y351" i="1" s="1"/>
  <c r="X352" i="1"/>
  <c r="R547" i="1"/>
  <c r="X360" i="1"/>
  <c r="Y355" i="1"/>
  <c r="Y360" i="1" s="1"/>
  <c r="X361" i="1"/>
  <c r="X366" i="1"/>
  <c r="Y363" i="1"/>
  <c r="Y365" i="1" s="1"/>
  <c r="X365" i="1"/>
  <c r="X468" i="1"/>
  <c r="X474" i="1"/>
  <c r="X483" i="1"/>
  <c r="Y476" i="1"/>
  <c r="Y482" i="1" s="1"/>
  <c r="X482" i="1"/>
  <c r="X536" i="1"/>
  <c r="F10" i="1"/>
  <c r="J9" i="1"/>
  <c r="H9" i="1"/>
  <c r="X25" i="1"/>
  <c r="X34" i="1"/>
  <c r="Y27" i="1"/>
  <c r="Y34" i="1" s="1"/>
  <c r="X53" i="1"/>
  <c r="Y61" i="1"/>
  <c r="X179" i="1"/>
  <c r="X198" i="1"/>
  <c r="Y181" i="1"/>
  <c r="Y198" i="1" s="1"/>
  <c r="X199" i="1"/>
  <c r="X206" i="1"/>
  <c r="Y201" i="1"/>
  <c r="Y205" i="1" s="1"/>
  <c r="X205" i="1"/>
  <c r="X216" i="1"/>
  <c r="X221" i="1"/>
  <c r="Y218" i="1"/>
  <c r="Y220" i="1" s="1"/>
  <c r="X220" i="1"/>
  <c r="X299" i="1"/>
  <c r="X305" i="1"/>
  <c r="X309" i="1"/>
  <c r="Y308" i="1"/>
  <c r="Y309" i="1" s="1"/>
  <c r="P547" i="1"/>
  <c r="X310" i="1"/>
  <c r="X315" i="1"/>
  <c r="Y312" i="1"/>
  <c r="Y315" i="1" s="1"/>
  <c r="X316" i="1"/>
  <c r="X373" i="1"/>
  <c r="X376" i="1"/>
  <c r="Y375" i="1"/>
  <c r="Y376" i="1" s="1"/>
  <c r="X377" i="1"/>
  <c r="S547" i="1"/>
  <c r="X384" i="1"/>
  <c r="Y381" i="1"/>
  <c r="Y383" i="1" s="1"/>
  <c r="X383" i="1"/>
  <c r="B547" i="1"/>
  <c r="X539" i="1"/>
  <c r="X538" i="1"/>
  <c r="X24" i="1"/>
  <c r="W537" i="1"/>
  <c r="D547" i="1"/>
  <c r="X62" i="1"/>
  <c r="E547" i="1"/>
  <c r="X87" i="1"/>
  <c r="X93" i="1"/>
  <c r="X94" i="1"/>
  <c r="X103" i="1"/>
  <c r="Y96" i="1"/>
  <c r="Y103" i="1" s="1"/>
  <c r="X121" i="1"/>
  <c r="X131" i="1"/>
  <c r="Y139" i="1"/>
  <c r="X139" i="1"/>
  <c r="Y147" i="1"/>
  <c r="H547" i="1"/>
  <c r="X215" i="1"/>
  <c r="X231" i="1"/>
  <c r="L547" i="1"/>
  <c r="N547" i="1"/>
  <c r="X249" i="1"/>
  <c r="Y234" i="1"/>
  <c r="Y248" i="1" s="1"/>
  <c r="X259" i="1"/>
  <c r="X271" i="1"/>
  <c r="Y262" i="1"/>
  <c r="Y271" i="1" s="1"/>
  <c r="X272" i="1"/>
  <c r="X277" i="1"/>
  <c r="Y274" i="1"/>
  <c r="Y277" i="1" s="1"/>
  <c r="X283" i="1"/>
  <c r="Y299" i="1"/>
  <c r="X304" i="1"/>
  <c r="X319" i="1"/>
  <c r="Y318" i="1"/>
  <c r="Y319" i="1" s="1"/>
  <c r="X320" i="1"/>
  <c r="X323" i="1"/>
  <c r="Y322" i="1"/>
  <c r="Y323" i="1" s="1"/>
  <c r="X324" i="1"/>
  <c r="Q547" i="1"/>
  <c r="X337" i="1"/>
  <c r="Y328" i="1"/>
  <c r="Y336" i="1" s="1"/>
  <c r="X336" i="1"/>
  <c r="Y342" i="1"/>
  <c r="X347" i="1"/>
  <c r="X406" i="1"/>
  <c r="X409" i="1"/>
  <c r="Y408" i="1"/>
  <c r="Y409" i="1" s="1"/>
  <c r="X410" i="1"/>
  <c r="X415" i="1"/>
  <c r="Y412" i="1"/>
  <c r="Y415" i="1" s="1"/>
  <c r="X416" i="1"/>
  <c r="Y431" i="1"/>
  <c r="Y425" i="1"/>
  <c r="X431" i="1"/>
  <c r="W547" i="1"/>
  <c r="X504" i="1"/>
  <c r="Y497" i="1"/>
  <c r="Y504" i="1" s="1"/>
  <c r="X505" i="1"/>
  <c r="X521" i="1"/>
  <c r="Y514" i="1"/>
  <c r="Y520" i="1" s="1"/>
  <c r="X520" i="1"/>
  <c r="F547" i="1"/>
  <c r="G547" i="1"/>
  <c r="X148" i="1"/>
  <c r="X161" i="1"/>
  <c r="I547" i="1"/>
  <c r="X166" i="1"/>
  <c r="O547" i="1"/>
  <c r="X300" i="1"/>
  <c r="X399" i="1"/>
  <c r="Y386" i="1"/>
  <c r="Y399" i="1" s="1"/>
  <c r="X400" i="1"/>
  <c r="X405" i="1"/>
  <c r="Y402" i="1"/>
  <c r="Y405" i="1" s="1"/>
  <c r="X422" i="1"/>
  <c r="Y419" i="1"/>
  <c r="Y421" i="1" s="1"/>
  <c r="X432" i="1"/>
  <c r="X437" i="1"/>
  <c r="X440" i="1"/>
  <c r="Y439" i="1"/>
  <c r="Y440" i="1" s="1"/>
  <c r="X441" i="1"/>
  <c r="X444" i="1"/>
  <c r="Y443" i="1"/>
  <c r="Y444" i="1" s="1"/>
  <c r="X445" i="1"/>
  <c r="Y468" i="1"/>
  <c r="X473" i="1"/>
  <c r="X535" i="1"/>
  <c r="Y531" i="1"/>
  <c r="Y535" i="1" s="1"/>
  <c r="V547" i="1"/>
  <c r="X453" i="1"/>
  <c r="Y542" i="1" l="1"/>
  <c r="X541" i="1"/>
  <c r="X540" i="1"/>
  <c r="X537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<sst xmlns="http://schemas.openxmlformats.org/spreadsheetml/2006/main" count="2317" uniqueCount="768">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</sst>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134" sqref="AA134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767</v>
      </c>
      <c r="I5" s="418"/>
      <c r="J5" s="418"/>
      <c r="K5" s="418"/>
      <c r="L5" s="419"/>
      <c r="M5" s="59"/>
      <c r="O5" s="24" t="s">
        <v>10</v>
      </c>
      <c r="P5" s="745">
        <v>45428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0.5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hidden="1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54" hidden="1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hidden="1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54" hidden="1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hidden="1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3"/>
      <c r="AA86" s="373"/>
    </row>
    <row r="87" spans="1:54" hidden="1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0</v>
      </c>
      <c r="X87" s="372">
        <f>IFERROR(SUM(X65:X85),"0")</f>
        <v>0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hidden="1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hidden="1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idden="1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3"/>
      <c r="AA120" s="373"/>
    </row>
    <row r="121" spans="1:54" hidden="1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0</v>
      </c>
      <c r="X121" s="372">
        <f>IFERROR(SUM(X106:X119),"0")</f>
        <v>0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50</v>
      </c>
      <c r="X134" s="371">
        <f>IFERROR(IF(W134="",0,CEILING((W134/$H134),1)*$H134),"")</f>
        <v>50.400000000000006</v>
      </c>
      <c r="Y134" s="36">
        <f>IFERROR(IF(X134=0,"",ROUNDUP(X134/H134,0)*0.02175),"")</f>
        <v>0.1305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5.9523809523809526</v>
      </c>
      <c r="X139" s="372">
        <f>IFERROR(X134/H134,"0")+IFERROR(X135/H135,"0")+IFERROR(X136/H136,"0")+IFERROR(X137/H137,"0")+IFERROR(X138/H138,"0")</f>
        <v>6</v>
      </c>
      <c r="Y139" s="372">
        <f>IFERROR(IF(Y134="",0,Y134),"0")+IFERROR(IF(Y135="",0,Y135),"0")+IFERROR(IF(Y136="",0,Y136),"0")+IFERROR(IF(Y137="",0,Y137),"0")+IFERROR(IF(Y138="",0,Y138),"0")</f>
        <v>0.1305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50</v>
      </c>
      <c r="X140" s="372">
        <f>IFERROR(SUM(X134:X138),"0")</f>
        <v>50.400000000000006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30</v>
      </c>
      <c r="X153" s="371">
        <f t="shared" si="8"/>
        <v>33.6</v>
      </c>
      <c r="Y153" s="36">
        <f>IFERROR(IF(X153=0,"",ROUNDUP(X153/H153,0)*0.00753),"")</f>
        <v>6.0240000000000002E-2</v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7.1428571428571423</v>
      </c>
      <c r="X160" s="372">
        <f>IFERROR(X151/H151,"0")+IFERROR(X152/H152,"0")+IFERROR(X153/H153,"0")+IFERROR(X154/H154,"0")+IFERROR(X155/H155,"0")+IFERROR(X156/H156,"0")+IFERROR(X157/H157,"0")+IFERROR(X158/H158,"0")+IFERROR(X159/H159,"0")</f>
        <v>8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6.0240000000000002E-2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30</v>
      </c>
      <c r="X161" s="372">
        <f>IFERROR(SUM(X151:X159),"0")</f>
        <v>33.6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idden="1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hidden="1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12</v>
      </c>
      <c r="X193" s="371">
        <f t="shared" si="9"/>
        <v>12</v>
      </c>
      <c r="Y193" s="36">
        <f t="shared" si="10"/>
        <v>3.7650000000000003E-2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3.7650000000000003E-2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12</v>
      </c>
      <c r="X199" s="372">
        <f>IFERROR(SUM(X181:X197),"0")</f>
        <v>12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hidden="1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idden="1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hidden="1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0</v>
      </c>
      <c r="X259" s="372">
        <f>IFERROR(X255/H255,"0")+IFERROR(X256/H256,"0")+IFERROR(X257/H257,"0")+IFERROR(X258/H258,"0")</f>
        <v>0</v>
      </c>
      <c r="Y259" s="372">
        <f>IFERROR(IF(Y255="",0,Y255),"0")+IFERROR(IF(Y256="",0,Y256),"0")+IFERROR(IF(Y257="",0,Y257),"0")+IFERROR(IF(Y258="",0,Y258),"0")</f>
        <v>0</v>
      </c>
      <c r="Z259" s="373"/>
      <c r="AA259" s="373"/>
    </row>
    <row r="260" spans="1:54" hidden="1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0</v>
      </c>
      <c r="X260" s="372">
        <f>IFERROR(SUM(X255:X258),"0")</f>
        <v>0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4000</v>
      </c>
      <c r="X262" s="371">
        <f t="shared" ref="X262:X270" si="15">IFERROR(IF(W262="",0,CEILING((W262/$H262),1)*$H262),"")</f>
        <v>4001.4</v>
      </c>
      <c r="Y262" s="36">
        <f>IFERROR(IF(X262=0,"",ROUNDUP(X262/H262,0)*0.02175),"")</f>
        <v>11.15775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512.82051282051282</v>
      </c>
      <c r="X271" s="372">
        <f>IFERROR(X262/H262,"0")+IFERROR(X263/H263,"0")+IFERROR(X264/H264,"0")+IFERROR(X265/H265,"0")+IFERROR(X266/H266,"0")+IFERROR(X267/H267,"0")+IFERROR(X268/H268,"0")+IFERROR(X269/H269,"0")+IFERROR(X270/H270,"0")</f>
        <v>513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11.15775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4000</v>
      </c>
      <c r="X272" s="372">
        <f>IFERROR(SUM(X262:X270),"0")</f>
        <v>4001.4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50</v>
      </c>
      <c r="X274" s="371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5.9523809523809526</v>
      </c>
      <c r="X277" s="372">
        <f>IFERROR(X274/H274,"0")+IFERROR(X275/H275,"0")+IFERROR(X276/H276,"0")</f>
        <v>6</v>
      </c>
      <c r="Y277" s="372">
        <f>IFERROR(IF(Y274="",0,Y274),"0")+IFERROR(IF(Y275="",0,Y275),"0")+IFERROR(IF(Y276="",0,Y276),"0")</f>
        <v>0.1305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50</v>
      </c>
      <c r="X278" s="372">
        <f>IFERROR(SUM(X274:X276),"0")</f>
        <v>50.400000000000006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10.199999999999999</v>
      </c>
      <c r="X282" s="371">
        <f>IFERROR(IF(W282="",0,CEILING((W282/$H282),1)*$H282),"")</f>
        <v>10.199999999999999</v>
      </c>
      <c r="Y282" s="36">
        <f>IFERROR(IF(X282=0,"",ROUNDUP(X282/H282,0)*0.00753),"")</f>
        <v>3.0120000000000001E-2</v>
      </c>
      <c r="Z282" s="56"/>
      <c r="AA282" s="57"/>
      <c r="AE282" s="58"/>
      <c r="BB282" s="229" t="s">
        <v>1</v>
      </c>
    </row>
    <row r="283" spans="1:54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4</v>
      </c>
      <c r="X283" s="372">
        <f>IFERROR(X280/H280,"0")+IFERROR(X281/H281,"0")+IFERROR(X282/H282,"0")</f>
        <v>4</v>
      </c>
      <c r="Y283" s="372">
        <f>IFERROR(IF(Y280="",0,Y280),"0")+IFERROR(IF(Y281="",0,Y281),"0")+IFERROR(IF(Y282="",0,Y282),"0")</f>
        <v>3.0120000000000001E-2</v>
      </c>
      <c r="Z283" s="373"/>
      <c r="AA283" s="373"/>
    </row>
    <row r="284" spans="1:54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10.199999999999999</v>
      </c>
      <c r="X284" s="372">
        <f>IFERROR(SUM(X280:X282),"0")</f>
        <v>10.199999999999999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25</v>
      </c>
      <c r="X298" s="371">
        <f t="shared" si="16"/>
        <v>25</v>
      </c>
      <c r="Y298" s="36">
        <f>IFERROR(IF(X298=0,"",ROUNDUP(X298/H298,0)*0.00937),"")</f>
        <v>4.6850000000000003E-2</v>
      </c>
      <c r="Z298" s="56"/>
      <c r="AA298" s="57"/>
      <c r="AE298" s="58"/>
      <c r="BB298" s="238" t="s">
        <v>1</v>
      </c>
    </row>
    <row r="299" spans="1:54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5</v>
      </c>
      <c r="X299" s="372">
        <f>IFERROR(X292/H292,"0")+IFERROR(X293/H293,"0")+IFERROR(X294/H294,"0")+IFERROR(X295/H295,"0")+IFERROR(X296/H296,"0")+IFERROR(X297/H297,"0")+IFERROR(X298/H298,"0")</f>
        <v>5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4.6850000000000003E-2</v>
      </c>
      <c r="Z299" s="373"/>
      <c r="AA299" s="373"/>
    </row>
    <row r="300" spans="1:54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25</v>
      </c>
      <c r="X300" s="372">
        <f>IFERROR(SUM(X292:X298),"0")</f>
        <v>25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hidden="1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hidden="1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hidden="1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0</v>
      </c>
      <c r="X315" s="372">
        <f>IFERROR(X312/H312,"0")+IFERROR(X313/H313,"0")+IFERROR(X314/H314,"0")</f>
        <v>0</v>
      </c>
      <c r="Y315" s="372">
        <f>IFERROR(IF(Y312="",0,Y312),"0")+IFERROR(IF(Y313="",0,Y313),"0")+IFERROR(IF(Y314="",0,Y314),"0")</f>
        <v>0</v>
      </c>
      <c r="Z315" s="373"/>
      <c r="AA315" s="373"/>
    </row>
    <row r="316" spans="1:54" hidden="1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0</v>
      </c>
      <c r="X316" s="372">
        <f>IFERROR(SUM(X312:X314),"0")</f>
        <v>0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0</v>
      </c>
      <c r="X329" s="371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4301011326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464</v>
      </c>
      <c r="B333" s="54" t="s">
        <v>466</v>
      </c>
      <c r="C333" s="31">
        <v>4301011330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IFERROR(IF(X333=0,"",ROUNDUP(X333/H333,0)*0.02175),"")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hidden="1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0</v>
      </c>
      <c r="X336" s="372">
        <f>IFERROR(X328/H328,"0")+IFERROR(X329/H329,"0")+IFERROR(X330/H330,"0")+IFERROR(X331/H331,"0")+IFERROR(X332/H332,"0")+IFERROR(X333/H333,"0")+IFERROR(X334/H334,"0")+IFERROR(X335/H335,"0")</f>
        <v>0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373"/>
      <c r="AA336" s="373"/>
    </row>
    <row r="337" spans="1:54" hidden="1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0</v>
      </c>
      <c r="X337" s="372">
        <f>IFERROR(SUM(X328:X335),"0")</f>
        <v>0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hidden="1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hidden="1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54" hidden="1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50</v>
      </c>
      <c r="X350" s="371">
        <f>IFERROR(IF(W350="",0,CEILING((W350/$H350),1)*$H350),"")</f>
        <v>54.6</v>
      </c>
      <c r="Y350" s="36">
        <f>IFERROR(IF(X350=0,"",ROUNDUP(X350/H350,0)*0.02175),"")</f>
        <v>0.15225</v>
      </c>
      <c r="Z350" s="56"/>
      <c r="AA350" s="57"/>
      <c r="AE350" s="58"/>
      <c r="BB350" s="260" t="s">
        <v>1</v>
      </c>
    </row>
    <row r="351" spans="1:54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6.4102564102564106</v>
      </c>
      <c r="X351" s="372">
        <f>IFERROR(X350/H350,"0")</f>
        <v>7</v>
      </c>
      <c r="Y351" s="372">
        <f>IFERROR(IF(Y350="",0,Y350),"0")</f>
        <v>0.15225</v>
      </c>
      <c r="Z351" s="373"/>
      <c r="AA351" s="373"/>
    </row>
    <row r="352" spans="1:54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50</v>
      </c>
      <c r="X352" s="372">
        <f>IFERROR(SUM(X350:X350),"0")</f>
        <v>54.6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50</v>
      </c>
      <c r="X355" s="371">
        <f>IFERROR(IF(W355="",0,CEILING((W355/$H355),1)*$H355),"")</f>
        <v>60</v>
      </c>
      <c r="Y355" s="36">
        <f>IFERROR(IF(X355=0,"",ROUNDUP(X355/H355,0)*0.02175),"")</f>
        <v>0.10874999999999999</v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4.166666666666667</v>
      </c>
      <c r="X360" s="372">
        <f>IFERROR(X355/H355,"0")+IFERROR(X356/H356,"0")+IFERROR(X357/H357,"0")+IFERROR(X358/H358,"0")+IFERROR(X359/H359,"0")</f>
        <v>5</v>
      </c>
      <c r="Y360" s="372">
        <f>IFERROR(IF(Y355="",0,Y355),"0")+IFERROR(IF(Y356="",0,Y356),"0")+IFERROR(IF(Y357="",0,Y357),"0")+IFERROR(IF(Y358="",0,Y358),"0")+IFERROR(IF(Y359="",0,Y359),"0")</f>
        <v>0.10874999999999999</v>
      </c>
      <c r="Z360" s="373"/>
      <c r="AA360" s="373"/>
    </row>
    <row r="361" spans="1:54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50</v>
      </c>
      <c r="X361" s="372">
        <f>IFERROR(SUM(X355:X359),"0")</f>
        <v>60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100</v>
      </c>
      <c r="X368" s="371">
        <f>IFERROR(IF(W368="",0,CEILING((W368/$H368),1)*$H368),"")</f>
        <v>101.39999999999999</v>
      </c>
      <c r="Y368" s="36">
        <f>IFERROR(IF(X368=0,"",ROUNDUP(X368/H368,0)*0.02175),"")</f>
        <v>0.28275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12.820512820512821</v>
      </c>
      <c r="X372" s="372">
        <f>IFERROR(X368/H368,"0")+IFERROR(X369/H369,"0")+IFERROR(X370/H370,"0")+IFERROR(X371/H371,"0")</f>
        <v>13</v>
      </c>
      <c r="Y372" s="372">
        <f>IFERROR(IF(Y368="",0,Y368),"0")+IFERROR(IF(Y369="",0,Y369),"0")+IFERROR(IF(Y370="",0,Y370),"0")+IFERROR(IF(Y371="",0,Y371),"0")</f>
        <v>0.28275</v>
      </c>
      <c r="Z372" s="373"/>
      <c r="AA372" s="373"/>
    </row>
    <row r="373" spans="1:54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100</v>
      </c>
      <c r="X373" s="372">
        <f>IFERROR(SUM(X368:X371),"0")</f>
        <v>101.39999999999999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hidden="1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50</v>
      </c>
      <c r="X387" s="371">
        <f t="shared" si="18"/>
        <v>50.400000000000006</v>
      </c>
      <c r="Y387" s="36">
        <f>IFERROR(IF(X387=0,"",ROUNDUP(X387/H387,0)*0.00753),"")</f>
        <v>9.0359999999999996E-2</v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hidden="1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11.904761904761905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12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9.0359999999999996E-2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50</v>
      </c>
      <c r="X400" s="372">
        <f>IFERROR(SUM(X386:X398),"0")</f>
        <v>50.400000000000006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hidden="1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idden="1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hidden="1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100</v>
      </c>
      <c r="X457" s="371">
        <f t="shared" ref="X457:X467" si="21">IFERROR(IF(W457="",0,CEILING((W457/$H457),1)*$H457),"")</f>
        <v>100.32000000000001</v>
      </c>
      <c r="Y457" s="36">
        <f t="shared" ref="Y457:Y462" si="22">IFERROR(IF(X457=0,"",ROUNDUP(X457/H457,0)*0.01196),"")</f>
        <v>0.22724</v>
      </c>
      <c r="Z457" s="56"/>
      <c r="AA457" s="57"/>
      <c r="AE457" s="58"/>
      <c r="BB457" s="312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18.939393939393938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19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0.22724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100</v>
      </c>
      <c r="X469" s="372">
        <f>IFERROR(SUM(X457:X467),"0")</f>
        <v>100.32000000000001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hidden="1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hidden="1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hidden="1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hidden="1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hidden="1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hidden="1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54" hidden="1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50</v>
      </c>
      <c r="X486" s="371">
        <f>IFERROR(IF(W486="",0,CEILING((W486/$H486),1)*$H486),"")</f>
        <v>54.6</v>
      </c>
      <c r="Y486" s="36">
        <f>IFERROR(IF(X486=0,"",ROUNDUP(X486/H486,0)*0.02175),"")</f>
        <v>0.15225</v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6.4102564102564106</v>
      </c>
      <c r="X488" s="372">
        <f>IFERROR(X485/H485,"0")+IFERROR(X486/H486,"0")+IFERROR(X487/H487,"0")</f>
        <v>7</v>
      </c>
      <c r="Y488" s="372">
        <f>IFERROR(IF(Y485="",0,Y485),"0")+IFERROR(IF(Y486="",0,Y486),"0")+IFERROR(IF(Y487="",0,Y487),"0")</f>
        <v>0.15225</v>
      </c>
      <c r="Z488" s="373"/>
      <c r="AA488" s="373"/>
    </row>
    <row r="489" spans="1:54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50</v>
      </c>
      <c r="X489" s="372">
        <f>IFERROR(SUM(X485:X487),"0")</f>
        <v>54.6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100</v>
      </c>
      <c r="X516" s="371">
        <f t="shared" si="26"/>
        <v>100.80000000000001</v>
      </c>
      <c r="Y516" s="36">
        <f>IFERROR(IF(X516=0,"",ROUNDUP(X516/H516,0)*0.00753),"")</f>
        <v>0.18071999999999999</v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23.80952380952381</v>
      </c>
      <c r="X520" s="372">
        <f>IFERROR(X514/H514,"0")+IFERROR(X515/H515,"0")+IFERROR(X516/H516,"0")+IFERROR(X517/H517,"0")+IFERROR(X518/H518,"0")+IFERROR(X519/H519,"0")</f>
        <v>24</v>
      </c>
      <c r="Y520" s="372">
        <f>IFERROR(IF(Y514="",0,Y514),"0")+IFERROR(IF(Y515="",0,Y515),"0")+IFERROR(IF(Y516="",0,Y516),"0")+IFERROR(IF(Y517="",0,Y517),"0")+IFERROR(IF(Y518="",0,Y518),"0")+IFERROR(IF(Y519="",0,Y519),"0")</f>
        <v>0.18071999999999999</v>
      </c>
      <c r="Z520" s="373"/>
      <c r="AA520" s="373"/>
    </row>
    <row r="521" spans="1:54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100</v>
      </c>
      <c r="X521" s="372">
        <f>IFERROR(SUM(X514:X519),"0")</f>
        <v>100.80000000000001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30</v>
      </c>
      <c r="X523" s="371">
        <f>IFERROR(IF(W523="",0,CEILING((W523/$H523),1)*$H523),"")</f>
        <v>31.2</v>
      </c>
      <c r="Y523" s="36">
        <f>IFERROR(IF(X523=0,"",ROUNDUP(X523/H523,0)*0.02175),"")</f>
        <v>8.6999999999999994E-2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3.8461538461538463</v>
      </c>
      <c r="X528" s="372">
        <f>IFERROR(X523/H523,"0")+IFERROR(X524/H524,"0")+IFERROR(X525/H525,"0")+IFERROR(X526/H526,"0")+IFERROR(X527/H527,"0")</f>
        <v>4</v>
      </c>
      <c r="Y528" s="372">
        <f>IFERROR(IF(Y523="",0,Y523),"0")+IFERROR(IF(Y524="",0,Y524),"0")+IFERROR(IF(Y525="",0,Y525),"0")+IFERROR(IF(Y526="",0,Y526),"0")+IFERROR(IF(Y527="",0,Y527),"0")</f>
        <v>8.6999999999999994E-2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30</v>
      </c>
      <c r="X529" s="372">
        <f>IFERROR(SUM(X523:X527),"0")</f>
        <v>31.2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4707.2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4736.3199999999988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5039.5331268731288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5070.3139999999994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11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11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5314.5331268731288</v>
      </c>
      <c r="X540" s="372">
        <f>GrossWeightTotalR+PalletQtyTotalR*25</f>
        <v>5345.3139999999994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634.17565767565782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638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12.874929999999999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46">
        <f>IFERROR(X134*1,"0")+IFERROR(X135*1,"0")+IFERROR(X136*1,"0")+IFERROR(X137*1,"0")+IFERROR(X138*1,"0")</f>
        <v>50.400000000000006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33.6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12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4062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4062</v>
      </c>
      <c r="O547" s="46">
        <f>IFERROR(X292*1,"0")+IFERROR(X293*1,"0")+IFERROR(X294*1,"0")+IFERROR(X295*1,"0")+IFERROR(X296*1,"0")+IFERROR(X297*1,"0")+IFERROR(X298*1,"0")+IFERROR(X302*1,"0")+IFERROR(X303*1,"0")</f>
        <v>25</v>
      </c>
      <c r="P547" s="46">
        <f>IFERROR(X308*1,"0")+IFERROR(X312*1,"0")+IFERROR(X313*1,"0")+IFERROR(X314*1,"0")+IFERROR(X318*1,"0")+IFERROR(X322*1,"0")</f>
        <v>0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54.6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161.39999999999998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50.400000000000006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154.92000000000002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132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20"/>
        <filter val="100,00"/>
        <filter val="11"/>
        <filter val="11,90"/>
        <filter val="12,00"/>
        <filter val="12,82"/>
        <filter val="18,94"/>
        <filter val="23,81"/>
        <filter val="25,00"/>
        <filter val="3,85"/>
        <filter val="30,00"/>
        <filter val="4 000,00"/>
        <filter val="4 707,20"/>
        <filter val="4,00"/>
        <filter val="4,17"/>
        <filter val="5 039,53"/>
        <filter val="5 314,53"/>
        <filter val="5,00"/>
        <filter val="5,95"/>
        <filter val="50,00"/>
        <filter val="512,82"/>
        <filter val="6,41"/>
        <filter val="634,18"/>
        <filter val="7,14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2024-05-14T10:17:44Z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