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D1CF7B-F9C7-4B0C-B642-693D252650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Y525" i="2"/>
  <c r="X525" i="2"/>
  <c r="Y524" i="2"/>
  <c r="X524" i="2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Y412" i="2"/>
  <c r="X412" i="2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Y402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Y364" i="2" s="1"/>
  <c r="O364" i="2"/>
  <c r="X363" i="2"/>
  <c r="X366" i="2" s="1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Y356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Y302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Y265" i="2"/>
  <c r="X265" i="2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Y134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Y123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4" i="2" s="1"/>
  <c r="H10" i="2"/>
  <c r="A9" i="2"/>
  <c r="A10" i="2" s="1"/>
  <c r="D7" i="2"/>
  <c r="P6" i="2"/>
  <c r="O2" i="2"/>
  <c r="Y439" i="2" l="1"/>
  <c r="Y440" i="2" s="1"/>
  <c r="X376" i="2"/>
  <c r="X492" i="2"/>
  <c r="Y41" i="2"/>
  <c r="Y42" i="2" s="1"/>
  <c r="X42" i="2"/>
  <c r="E547" i="2"/>
  <c r="X121" i="2"/>
  <c r="X288" i="2"/>
  <c r="X337" i="2"/>
  <c r="X453" i="2"/>
  <c r="X489" i="2"/>
  <c r="X521" i="2"/>
  <c r="Y375" i="2"/>
  <c r="Y376" i="2" s="1"/>
  <c r="X483" i="2"/>
  <c r="X348" i="2"/>
  <c r="I547" i="2"/>
  <c r="X178" i="2"/>
  <c r="Y304" i="2"/>
  <c r="X365" i="2"/>
  <c r="X512" i="2"/>
  <c r="X25" i="2"/>
  <c r="W541" i="2"/>
  <c r="X34" i="2"/>
  <c r="X38" i="2"/>
  <c r="X53" i="2"/>
  <c r="D547" i="2"/>
  <c r="Y65" i="2"/>
  <c r="Y106" i="2"/>
  <c r="X131" i="2"/>
  <c r="X139" i="2"/>
  <c r="Y164" i="2"/>
  <c r="Y166" i="2" s="1"/>
  <c r="X198" i="2"/>
  <c r="Y251" i="2"/>
  <c r="Y252" i="2" s="1"/>
  <c r="X253" i="2"/>
  <c r="O547" i="2"/>
  <c r="X305" i="2"/>
  <c r="Y318" i="2"/>
  <c r="Y319" i="2" s="1"/>
  <c r="Y339" i="2"/>
  <c r="Y342" i="2" s="1"/>
  <c r="X360" i="2"/>
  <c r="X406" i="2"/>
  <c r="X416" i="2"/>
  <c r="X444" i="2"/>
  <c r="Y448" i="2"/>
  <c r="V547" i="2"/>
  <c r="X473" i="2"/>
  <c r="Y476" i="2"/>
  <c r="Y485" i="2"/>
  <c r="Y507" i="2"/>
  <c r="Y511" i="2" s="1"/>
  <c r="Y514" i="2"/>
  <c r="X120" i="2"/>
  <c r="Y220" i="2"/>
  <c r="X61" i="2"/>
  <c r="X94" i="2"/>
  <c r="Y139" i="2"/>
  <c r="X160" i="2"/>
  <c r="X166" i="2"/>
  <c r="X172" i="2"/>
  <c r="X199" i="2"/>
  <c r="J547" i="2"/>
  <c r="X271" i="2"/>
  <c r="X278" i="2"/>
  <c r="X284" i="2"/>
  <c r="Y299" i="2"/>
  <c r="X320" i="2"/>
  <c r="X361" i="2"/>
  <c r="X384" i="2"/>
  <c r="X400" i="2"/>
  <c r="Y405" i="2"/>
  <c r="X409" i="2"/>
  <c r="T547" i="2"/>
  <c r="Y431" i="2"/>
  <c r="X452" i="2"/>
  <c r="X482" i="2"/>
  <c r="X488" i="2"/>
  <c r="X493" i="2"/>
  <c r="X529" i="2"/>
  <c r="Y372" i="2"/>
  <c r="Y473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Y198" i="2" s="1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Y360" i="2" s="1"/>
  <c r="X372" i="2"/>
  <c r="X383" i="2"/>
  <c r="Y386" i="2"/>
  <c r="Y419" i="2"/>
  <c r="Y421" i="2" s="1"/>
  <c r="Y436" i="2"/>
  <c r="Y443" i="2"/>
  <c r="Y444" i="2" s="1"/>
  <c r="Y478" i="2"/>
  <c r="W547" i="2"/>
  <c r="Y520" i="2"/>
  <c r="Y535" i="2"/>
  <c r="W540" i="2"/>
  <c r="Y86" i="2"/>
  <c r="Y259" i="2"/>
  <c r="Y399" i="2"/>
  <c r="Y103" i="2"/>
  <c r="Y230" i="2"/>
  <c r="Y130" i="2"/>
  <c r="Y415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61" i="2" l="1"/>
  <c r="Y482" i="2"/>
  <c r="Y120" i="2"/>
  <c r="X537" i="2"/>
  <c r="X541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<sst xmlns="http://schemas.openxmlformats.org/spreadsheetml/2006/main" count="3569" uniqueCount="772">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</sst>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125" sqref="AA12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45428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0.375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hidden="1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hidden="1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hidden="1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hidden="1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hidden="1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hidden="1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hidden="1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idden="1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hidden="1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hidden="1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hidden="1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idden="1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hidden="1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100</v>
      </c>
      <c r="X125" s="54">
        <f t="shared" si="7"/>
        <v>100.80000000000001</v>
      </c>
      <c r="Y125" s="40">
        <f>IFERROR(IF(X125=0,"",ROUNDUP(X125/H125,0)*0.02175),"")</f>
        <v>0.26100000000000001</v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11.904761904761905</v>
      </c>
      <c r="X130" s="42">
        <f>IFERROR(X123/H123,"0")+IFERROR(X124/H124,"0")+IFERROR(X125/H125,"0")+IFERROR(X126/H126,"0")+IFERROR(X127/H127,"0")+IFERROR(X128/H128,"0")+IFERROR(X129/H129,"0")</f>
        <v>12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0.26100000000000001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100</v>
      </c>
      <c r="X131" s="42">
        <f>IFERROR(SUM(X123:X129),"0")</f>
        <v>100.80000000000001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80</v>
      </c>
      <c r="X134" s="54">
        <f>IFERROR(IF(W134="",0,CEILING((W134/$H134),1)*$H134),"")</f>
        <v>84</v>
      </c>
      <c r="Y134" s="40">
        <f>IFERROR(IF(X134=0,"",ROUNDUP(X134/H134,0)*0.02175),"")</f>
        <v>0.21749999999999997</v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9.5238095238095237</v>
      </c>
      <c r="X139" s="42">
        <f>IFERROR(X134/H134,"0")+IFERROR(X135/H135,"0")+IFERROR(X136/H136,"0")+IFERROR(X137/H137,"0")+IFERROR(X138/H138,"0")</f>
        <v>10</v>
      </c>
      <c r="Y139" s="42">
        <f>IFERROR(IF(Y134="",0,Y134),"0")+IFERROR(IF(Y135="",0,Y135),"0")+IFERROR(IF(Y136="",0,Y136),"0")+IFERROR(IF(Y137="",0,Y137),"0")+IFERROR(IF(Y138="",0,Y138),"0")</f>
        <v>0.21749999999999997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80</v>
      </c>
      <c r="X140" s="42">
        <f>IFERROR(SUM(X134:X138),"0")</f>
        <v>84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120</v>
      </c>
      <c r="X153" s="54">
        <f t="shared" si="8"/>
        <v>121.80000000000001</v>
      </c>
      <c r="Y153" s="40">
        <f>IFERROR(IF(X153=0,"",ROUNDUP(X153/H153,0)*0.00753),"")</f>
        <v>0.21837000000000001</v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28.571428571428569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27</v>
      </c>
      <c r="X165" s="54">
        <f>IFERROR(IF(W165="",0,CEILING((W165/$H165),1)*$H165),"")</f>
        <v>27</v>
      </c>
      <c r="Y165" s="40">
        <f>IFERROR(IF(X165=0,"",ROUNDUP(X165/H165,0)*0.00753),"")</f>
        <v>7.5300000000000006E-2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10</v>
      </c>
      <c r="X166" s="42">
        <f>IFERROR(X164/H164,"0")+IFERROR(X165/H165,"0")</f>
        <v>10</v>
      </c>
      <c r="Y166" s="42">
        <f>IFERROR(IF(Y164="",0,Y164),"0")+IFERROR(IF(Y165="",0,Y165),"0")</f>
        <v>7.5300000000000006E-2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27</v>
      </c>
      <c r="X167" s="42">
        <f>IFERROR(SUM(X164:X165),"0")</f>
        <v>27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300</v>
      </c>
      <c r="X174" s="54">
        <f>IFERROR(IF(W174="",0,CEILING((W174/$H174),1)*$H174),"")</f>
        <v>302.40000000000003</v>
      </c>
      <c r="Y174" s="40">
        <f>IFERROR(IF(X174=0,"",ROUNDUP(X174/H174,0)*0.00937),"")</f>
        <v>0.52471999999999996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320</v>
      </c>
      <c r="X175" s="54">
        <f>IFERROR(IF(W175="",0,CEILING((W175/$H175),1)*$H175),"")</f>
        <v>324</v>
      </c>
      <c r="Y175" s="40">
        <f>IFERROR(IF(X175=0,"",ROUNDUP(X175/H175,0)*0.00937),"")</f>
        <v>0.56220000000000003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200</v>
      </c>
      <c r="X176" s="54">
        <f>IFERROR(IF(W176="",0,CEILING((W176/$H176),1)*$H176),"")</f>
        <v>205.20000000000002</v>
      </c>
      <c r="Y176" s="40">
        <f>IFERROR(IF(X176=0,"",ROUNDUP(X176/H176,0)*0.00937),"")</f>
        <v>0.35605999999999999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400</v>
      </c>
      <c r="X177" s="54">
        <f>IFERROR(IF(W177="",0,CEILING((W177/$H177),1)*$H177),"")</f>
        <v>405</v>
      </c>
      <c r="Y177" s="40">
        <f>IFERROR(IF(X177=0,"",ROUNDUP(X177/H177,0)*0.00937),"")</f>
        <v>0.70274999999999999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225.92592592592592</v>
      </c>
      <c r="X178" s="42">
        <f>IFERROR(X174/H174,"0")+IFERROR(X175/H175,"0")+IFERROR(X176/H176,"0")+IFERROR(X177/H177,"0")</f>
        <v>229</v>
      </c>
      <c r="Y178" s="42">
        <f>IFERROR(IF(Y174="",0,Y174),"0")+IFERROR(IF(Y175="",0,Y175),"0")+IFERROR(IF(Y176="",0,Y176),"0")+IFERROR(IF(Y177="",0,Y177),"0")</f>
        <v>2.1457300000000004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1220</v>
      </c>
      <c r="X179" s="42">
        <f>IFERROR(SUM(X174:X177),"0")</f>
        <v>1236.6000000000001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400</v>
      </c>
      <c r="X184" s="54">
        <f t="shared" si="9"/>
        <v>405.59999999999997</v>
      </c>
      <c r="Y184" s="40">
        <f>IFERROR(IF(X184=0,"",ROUNDUP(X184/H184,0)*0.02175),"")</f>
        <v>1.131</v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300</v>
      </c>
      <c r="X186" s="54">
        <f t="shared" si="9"/>
        <v>304.5</v>
      </c>
      <c r="Y186" s="40">
        <f>IFERROR(IF(X186=0,"",ROUNDUP(X186/H186,0)*0.02175),"")</f>
        <v>0.76124999999999998</v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96</v>
      </c>
      <c r="X197" s="54">
        <f t="shared" si="9"/>
        <v>96</v>
      </c>
      <c r="Y197" s="40">
        <f t="shared" si="10"/>
        <v>0.30120000000000002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125.76480990274095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127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2.1934499999999999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796</v>
      </c>
      <c r="X199" s="42">
        <f>IFERROR(SUM(X181:X197),"0")</f>
        <v>806.09999999999991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177</v>
      </c>
      <c r="X203" s="54">
        <f>IFERROR(IF(W203="",0,CEILING((W203/$H203),1)*$H203),"")</f>
        <v>177.6</v>
      </c>
      <c r="Y203" s="40">
        <f>IFERROR(IF(X203=0,"",ROUNDUP(X203/H203,0)*0.00753),"")</f>
        <v>0.55722000000000005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73.75</v>
      </c>
      <c r="X205" s="42">
        <f>IFERROR(X201/H201,"0")+IFERROR(X202/H202,"0")+IFERROR(X203/H203,"0")+IFERROR(X204/H204,"0")</f>
        <v>74</v>
      </c>
      <c r="Y205" s="42">
        <f>IFERROR(IF(Y201="",0,Y201),"0")+IFERROR(IF(Y202="",0,Y202),"0")+IFERROR(IF(Y203="",0,Y203),"0")+IFERROR(IF(Y204="",0,Y204),"0")</f>
        <v>0.55722000000000005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177</v>
      </c>
      <c r="X206" s="42">
        <f>IFERROR(SUM(X201:X204),"0")</f>
        <v>177.6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idden="1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hidden="1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80</v>
      </c>
      <c r="X255" s="54">
        <f>IFERROR(IF(W255="",0,CEILING((W255/$H255),1)*$H255),"")</f>
        <v>84</v>
      </c>
      <c r="Y255" s="40">
        <f>IFERROR(IF(X255=0,"",ROUNDUP(X255/H255,0)*0.00753),"")</f>
        <v>0.15060000000000001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120</v>
      </c>
      <c r="X256" s="54">
        <f>IFERROR(IF(W256="",0,CEILING((W256/$H256),1)*$H256),"")</f>
        <v>121.80000000000001</v>
      </c>
      <c r="Y256" s="40">
        <f>IFERROR(IF(X256=0,"",ROUNDUP(X256/H256,0)*0.00753),"")</f>
        <v>0.21837000000000001</v>
      </c>
      <c r="Z256" s="66" t="s">
        <v>48</v>
      </c>
      <c r="AA256" s="67" t="s">
        <v>48</v>
      </c>
      <c r="AE256" s="68"/>
      <c r="BB256" s="225" t="s">
        <v>67</v>
      </c>
    </row>
    <row r="257" spans="1:54" ht="27" hidden="1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47.61904761904762</v>
      </c>
      <c r="X259" s="42">
        <f>IFERROR(X255/H255,"0")+IFERROR(X256/H256,"0")+IFERROR(X257/H257,"0")+IFERROR(X258/H258,"0")</f>
        <v>49</v>
      </c>
      <c r="Y259" s="42">
        <f>IFERROR(IF(Y255="",0,Y255),"0")+IFERROR(IF(Y256="",0,Y256),"0")+IFERROR(IF(Y257="",0,Y257),"0")+IFERROR(IF(Y258="",0,Y258),"0")</f>
        <v>0.36897000000000002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200</v>
      </c>
      <c r="X260" s="42">
        <f>IFERROR(SUM(X255:X258),"0")</f>
        <v>205.8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1050</v>
      </c>
      <c r="X262" s="54">
        <f t="shared" ref="X262:X270" si="15">IFERROR(IF(W262="",0,CEILING((W262/$H262),1)*$H262),"")</f>
        <v>1053</v>
      </c>
      <c r="Y262" s="40">
        <f>IFERROR(IF(X262=0,"",ROUNDUP(X262/H262,0)*0.02175),"")</f>
        <v>2.9362499999999998</v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134.61538461538461</v>
      </c>
      <c r="X271" s="42">
        <f>IFERROR(X262/H262,"0")+IFERROR(X263/H263,"0")+IFERROR(X264/H264,"0")+IFERROR(X265/H265,"0")+IFERROR(X266/H266,"0")+IFERROR(X267/H267,"0")+IFERROR(X268/H268,"0")+IFERROR(X269/H269,"0")+IFERROR(X270/H270,"0")</f>
        <v>135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2.9362499999999998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1050</v>
      </c>
      <c r="X272" s="42">
        <f>IFERROR(SUM(X262:X270),"0")</f>
        <v>1053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150</v>
      </c>
      <c r="X276" s="54">
        <f>IFERROR(IF(W276="",0,CEILING((W276/$H276),1)*$H276),"")</f>
        <v>151.20000000000002</v>
      </c>
      <c r="Y276" s="40">
        <f>IFERROR(IF(X276=0,"",ROUNDUP(X276/H276,0)*0.02175),"")</f>
        <v>0.39149999999999996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93.681318681318686</v>
      </c>
      <c r="X277" s="42">
        <f>IFERROR(X274/H274,"0")+IFERROR(X275/H275,"0")+IFERROR(X276/H276,"0")</f>
        <v>95</v>
      </c>
      <c r="Y277" s="42">
        <f>IFERROR(IF(Y274="",0,Y274),"0")+IFERROR(IF(Y275="",0,Y275),"0")+IFERROR(IF(Y276="",0,Y276),"0")</f>
        <v>2.0662499999999997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750</v>
      </c>
      <c r="X278" s="42">
        <f>IFERROR(SUM(X274:X276),"0")</f>
        <v>760.8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hidden="1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idden="1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hidden="1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50</v>
      </c>
      <c r="X302" s="54">
        <f>IFERROR(IF(W302="",0,CEILING((W302/$H302),1)*$H302),"")</f>
        <v>52.56</v>
      </c>
      <c r="Y302" s="40">
        <f>IFERROR(IF(X302=0,"",ROUNDUP(X302/H302,0)*0.00753),"")</f>
        <v>9.0359999999999996E-2</v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11.415525114155251</v>
      </c>
      <c r="X304" s="42">
        <f>IFERROR(X302/H302,"0")+IFERROR(X303/H303,"0")</f>
        <v>12</v>
      </c>
      <c r="Y304" s="42">
        <f>IFERROR(IF(Y302="",0,Y302),"0")+IFERROR(IF(Y303="",0,Y303),"0")</f>
        <v>9.0359999999999996E-2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50</v>
      </c>
      <c r="X305" s="42">
        <f>IFERROR(SUM(X302:X303),"0")</f>
        <v>52.56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40</v>
      </c>
      <c r="X312" s="54">
        <f>IFERROR(IF(W312="",0,CEILING((W312/$H312),1)*$H312),"")</f>
        <v>40.5</v>
      </c>
      <c r="Y312" s="40">
        <f>IFERROR(IF(X312=0,"",ROUNDUP(X312/H312,0)*0.02175),"")</f>
        <v>0.10874999999999999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4.9382716049382722</v>
      </c>
      <c r="X315" s="42">
        <f>IFERROR(X312/H312,"0")+IFERROR(X313/H313,"0")+IFERROR(X314/H314,"0")</f>
        <v>5</v>
      </c>
      <c r="Y315" s="42">
        <f>IFERROR(IF(Y312="",0,Y312),"0")+IFERROR(IF(Y313="",0,Y313),"0")+IFERROR(IF(Y314="",0,Y314),"0")</f>
        <v>0.10874999999999999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40</v>
      </c>
      <c r="X316" s="42">
        <f>IFERROR(SUM(X312:X314),"0")</f>
        <v>40.5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3000</v>
      </c>
      <c r="X328" s="54">
        <f t="shared" ref="X328:X335" si="17">IFERROR(IF(W328="",0,CEILING((W328/$H328),1)*$H328),"")</f>
        <v>3000</v>
      </c>
      <c r="Y328" s="40">
        <f>IFERROR(IF(X328=0,"",ROUNDUP(X328/H328,0)*0.02039),"")</f>
        <v>4.0779999999999994</v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3000</v>
      </c>
      <c r="X330" s="54">
        <f t="shared" si="17"/>
        <v>3000</v>
      </c>
      <c r="Y330" s="40">
        <f>IFERROR(IF(X330=0,"",ROUNDUP(X330/H330,0)*0.02039),"")</f>
        <v>4.0779999999999994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750</v>
      </c>
      <c r="X332" s="54">
        <f t="shared" si="17"/>
        <v>750</v>
      </c>
      <c r="Y332" s="40">
        <f>IFERROR(IF(X332=0,"",ROUNDUP(X332/H332,0)*0.02039),"")</f>
        <v>1.0194999999999999</v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450</v>
      </c>
      <c r="X336" s="42">
        <f>IFERROR(X328/H328,"0")+IFERROR(X329/H329,"0")+IFERROR(X330/H330,"0")+IFERROR(X331/H331,"0")+IFERROR(X332/H332,"0")+IFERROR(X333/H333,"0")+IFERROR(X334/H334,"0")+IFERROR(X335/H335,"0")</f>
        <v>450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9.1754999999999995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6750</v>
      </c>
      <c r="X337" s="42">
        <f>IFERROR(SUM(X328:X335),"0")</f>
        <v>6750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2250</v>
      </c>
      <c r="X339" s="54">
        <f>IFERROR(IF(W339="",0,CEILING((W339/$H339),1)*$H339),"")</f>
        <v>2250</v>
      </c>
      <c r="Y339" s="40">
        <f>IFERROR(IF(X339=0,"",ROUNDUP(X339/H339,0)*0.02175),"")</f>
        <v>3.2624999999999997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150</v>
      </c>
      <c r="X342" s="42">
        <f>IFERROR(X339/H339,"0")+IFERROR(X340/H340,"0")+IFERROR(X341/H341,"0")</f>
        <v>150</v>
      </c>
      <c r="Y342" s="42">
        <f>IFERROR(IF(Y339="",0,Y339),"0")+IFERROR(IF(Y340="",0,Y340),"0")+IFERROR(IF(Y341="",0,Y341),"0")</f>
        <v>3.2624999999999997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2250</v>
      </c>
      <c r="X343" s="42">
        <f>IFERROR(SUM(X339:X341),"0")</f>
        <v>2250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750</v>
      </c>
      <c r="X345" s="54">
        <f>IFERROR(IF(W345="",0,CEILING((W345/$H345),1)*$H345),"")</f>
        <v>756.6</v>
      </c>
      <c r="Y345" s="40">
        <f>IFERROR(IF(X345=0,"",ROUNDUP(X345/H345,0)*0.02175),"")</f>
        <v>2.10975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300</v>
      </c>
      <c r="X346" s="54">
        <f>IFERROR(IF(W346="",0,CEILING((W346/$H346),1)*$H346),"")</f>
        <v>304.2</v>
      </c>
      <c r="Y346" s="40">
        <f>IFERROR(IF(X346=0,"",ROUNDUP(X346/H346,0)*0.02175),"")</f>
        <v>0.84824999999999995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134.61538461538461</v>
      </c>
      <c r="X347" s="42">
        <f>IFERROR(X345/H345,"0")+IFERROR(X346/H346,"0")</f>
        <v>136</v>
      </c>
      <c r="Y347" s="42">
        <f>IFERROR(IF(Y345="",0,Y345),"0")+IFERROR(IF(Y346="",0,Y346),"0")</f>
        <v>2.9580000000000002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1050</v>
      </c>
      <c r="X348" s="42">
        <f>IFERROR(SUM(X345:X346),"0")</f>
        <v>1060.8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500</v>
      </c>
      <c r="X350" s="54">
        <f>IFERROR(IF(W350="",0,CEILING((W350/$H350),1)*$H350),"")</f>
        <v>507</v>
      </c>
      <c r="Y350" s="40">
        <f>IFERROR(IF(X350=0,"",ROUNDUP(X350/H350,0)*0.02175),"")</f>
        <v>1.4137499999999998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64.102564102564102</v>
      </c>
      <c r="X351" s="42">
        <f>IFERROR(X350/H350,"0")</f>
        <v>65</v>
      </c>
      <c r="Y351" s="42">
        <f>IFERROR(IF(Y350="",0,Y350),"0")</f>
        <v>1.4137499999999998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500</v>
      </c>
      <c r="X352" s="42">
        <f>IFERROR(SUM(X350:X350),"0")</f>
        <v>507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hidden="1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hidden="1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hidden="1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230</v>
      </c>
      <c r="X363" s="54">
        <f>IFERROR(IF(W363="",0,CEILING((W363/$H363),1)*$H363),"")</f>
        <v>232.14</v>
      </c>
      <c r="Y363" s="40">
        <f>IFERROR(IF(X363=0,"",ROUNDUP(X363/H363,0)*0.00753),"")</f>
        <v>0.39909</v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52.51141552511416</v>
      </c>
      <c r="X365" s="42">
        <f>IFERROR(X363/H363,"0")+IFERROR(X364/H364,"0")</f>
        <v>53</v>
      </c>
      <c r="Y365" s="42">
        <f>IFERROR(IF(Y363="",0,Y363),"0")+IFERROR(IF(Y364="",0,Y364),"0")</f>
        <v>0.39909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230</v>
      </c>
      <c r="X366" s="42">
        <f>IFERROR(SUM(X363:X364),"0")</f>
        <v>232.14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hidden="1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hidden="1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hidden="1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40</v>
      </c>
      <c r="X375" s="54">
        <f>IFERROR(IF(W375="",0,CEILING((W375/$H375),1)*$H375),"")</f>
        <v>46.8</v>
      </c>
      <c r="Y375" s="40">
        <f>IFERROR(IF(X375=0,"",ROUNDUP(X375/H375,0)*0.02175),"")</f>
        <v>0.1305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5.1282051282051286</v>
      </c>
      <c r="X376" s="42">
        <f>IFERROR(X375/H375,"0")</f>
        <v>6</v>
      </c>
      <c r="Y376" s="42">
        <f>IFERROR(IF(Y375="",0,Y375),"0")</f>
        <v>0.1305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40</v>
      </c>
      <c r="X377" s="42">
        <f>IFERROR(SUM(X375:X375),"0")</f>
        <v>46.8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88.095238095238088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89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0.67017000000000004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370</v>
      </c>
      <c r="X400" s="42">
        <f>IFERROR(SUM(X386:X398),"0")</f>
        <v>373.8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hidden="1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hidden="1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hidden="1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hidden="1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hidden="1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hidden="1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350</v>
      </c>
      <c r="X424" s="54">
        <f t="shared" ref="X424:X430" si="20">IFERROR(IF(W424="",0,CEILING((W424/$H424),1)*$H424),"")</f>
        <v>352.8</v>
      </c>
      <c r="Y424" s="40">
        <f>IFERROR(IF(X424=0,"",ROUNDUP(X424/H424,0)*0.00753),"")</f>
        <v>0.63251999999999997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83.333333333333329</v>
      </c>
      <c r="X431" s="42">
        <f>IFERROR(X424/H424,"0")+IFERROR(X425/H425,"0")+IFERROR(X426/H426,"0")+IFERROR(X427/H427,"0")+IFERROR(X428/H428,"0")+IFERROR(X429/H429,"0")+IFERROR(X430/H430,"0")</f>
        <v>84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0.63251999999999997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350</v>
      </c>
      <c r="X432" s="42">
        <f>IFERROR(SUM(X424:X430),"0")</f>
        <v>352.8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250</v>
      </c>
      <c r="X458" s="54">
        <f t="shared" si="21"/>
        <v>253.44</v>
      </c>
      <c r="Y458" s="40">
        <f t="shared" si="22"/>
        <v>0.57408000000000003</v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100.37878787878788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102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1.2199200000000001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530</v>
      </c>
      <c r="X469" s="42">
        <f>IFERROR(SUM(X457:X467),"0")</f>
        <v>538.55999999999995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220</v>
      </c>
      <c r="X471" s="54">
        <f>IFERROR(IF(W471="",0,CEILING((W471/$H471),1)*$H471),"")</f>
        <v>221.76000000000002</v>
      </c>
      <c r="Y471" s="40">
        <f>IFERROR(IF(X471=0,"",ROUNDUP(X471/H471,0)*0.01196),"")</f>
        <v>0.50231999999999999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41.666666666666664</v>
      </c>
      <c r="X473" s="42">
        <f>IFERROR(X471/H471,"0")+IFERROR(X472/H472,"0")</f>
        <v>42</v>
      </c>
      <c r="Y473" s="42">
        <f>IFERROR(IF(Y471="",0,Y471),"0")+IFERROR(IF(Y472="",0,Y472),"0")</f>
        <v>0.50231999999999999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220</v>
      </c>
      <c r="X474" s="42">
        <f>IFERROR(SUM(X471:X472),"0")</f>
        <v>221.76000000000002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250</v>
      </c>
      <c r="X476" s="54">
        <f t="shared" ref="X476:X481" si="23">IFERROR(IF(W476="",0,CEILING((W476/$H476),1)*$H476),"")</f>
        <v>253.44</v>
      </c>
      <c r="Y476" s="40">
        <f>IFERROR(IF(X476=0,"",ROUNDUP(X476/H476,0)*0.01196),"")</f>
        <v>0.57408000000000003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150</v>
      </c>
      <c r="X477" s="54">
        <f t="shared" si="23"/>
        <v>153.12</v>
      </c>
      <c r="Y477" s="40">
        <f>IFERROR(IF(X477=0,"",ROUNDUP(X477/H477,0)*0.01196),"")</f>
        <v>0.34683999999999998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150</v>
      </c>
      <c r="X478" s="54">
        <f t="shared" si="23"/>
        <v>153.12</v>
      </c>
      <c r="Y478" s="40">
        <f>IFERROR(IF(X478=0,"",ROUNDUP(X478/H478,0)*0.01196),"")</f>
        <v>0.34683999999999998</v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104.16666666666666</v>
      </c>
      <c r="X482" s="42">
        <f>IFERROR(X476/H476,"0")+IFERROR(X477/H477,"0")+IFERROR(X478/H478,"0")+IFERROR(X479/H479,"0")+IFERROR(X480/H480,"0")+IFERROR(X481/H481,"0")</f>
        <v>106</v>
      </c>
      <c r="Y482" s="42">
        <f>IFERROR(IF(Y476="",0,Y476),"0")+IFERROR(IF(Y477="",0,Y477),"0")+IFERROR(IF(Y478="",0,Y478),"0")+IFERROR(IF(Y479="",0,Y479),"0")+IFERROR(IF(Y480="",0,Y480),"0")+IFERROR(IF(Y481="",0,Y481),"0")</f>
        <v>1.26776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550</v>
      </c>
      <c r="X483" s="42">
        <f>IFERROR(SUM(X476:X481),"0")</f>
        <v>559.68000000000006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150</v>
      </c>
      <c r="X501" s="54">
        <f t="shared" si="24"/>
        <v>156</v>
      </c>
      <c r="Y501" s="40">
        <f t="shared" si="25"/>
        <v>0.28275</v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12.5</v>
      </c>
      <c r="X504" s="42">
        <f>IFERROR(X497/H497,"0")+IFERROR(X498/H498,"0")+IFERROR(X499/H499,"0")+IFERROR(X500/H500,"0")+IFERROR(X501/H501,"0")+IFERROR(X502/H502,"0")+IFERROR(X503/H503,"0")</f>
        <v>13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0.28275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150</v>
      </c>
      <c r="X505" s="42">
        <f>IFERROR(SUM(X497:X503),"0")</f>
        <v>156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ref="X514:X519" si="26">IFERROR(IF(W514="",0,CEILING((W514/$H514),1)*$H514),"")</f>
        <v>201.60000000000002</v>
      </c>
      <c r="Y514" s="40">
        <f>IFERROR(IF(X514=0,"",ROUNDUP(X514/H514,0)*0.00753),"")</f>
        <v>0.36143999999999998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200</v>
      </c>
      <c r="X515" s="54">
        <f t="shared" si="26"/>
        <v>201.60000000000002</v>
      </c>
      <c r="Y515" s="40">
        <f>IFERROR(IF(X515=0,"",ROUNDUP(X515/H515,0)*0.00753),"")</f>
        <v>0.36143999999999998</v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95.238095238095241</v>
      </c>
      <c r="X520" s="42">
        <f>IFERROR(X514/H514,"0")+IFERROR(X515/H515,"0")+IFERROR(X516/H516,"0")+IFERROR(X517/H517,"0")+IFERROR(X518/H518,"0")+IFERROR(X519/H519,"0")</f>
        <v>96</v>
      </c>
      <c r="Y520" s="42">
        <f>IFERROR(IF(Y514="",0,Y514),"0")+IFERROR(IF(Y515="",0,Y515),"0")+IFERROR(IF(Y516="",0,Y516),"0")+IFERROR(IF(Y517="",0,Y517),"0")+IFERROR(IF(Y518="",0,Y518),"0")+IFERROR(IF(Y519="",0,Y519),"0")</f>
        <v>0.72287999999999997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400</v>
      </c>
      <c r="X521" s="42">
        <f>IFERROR(SUM(X514:X519),"0")</f>
        <v>403.20000000000005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18119.099999999999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18865.268984367165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18991.660000000011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19640.268984367165</v>
      </c>
      <c r="X540" s="42">
        <f>GrossWeightTotalR+PalletQtyTotalR*25</f>
        <v>19766.660000000011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2159.4466407135674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2179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33.876810000000006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100.80000000000001</v>
      </c>
      <c r="F547" s="51">
        <f>IFERROR(X134*1,"0")+IFERROR(X135*1,"0")+IFERROR(X136*1,"0")+IFERROR(X137*1,"0")+IFERROR(X138*1,"0")</f>
        <v>84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2247.2999999999997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O547" s="51">
        <f>IFERROR(X292*1,"0")+IFERROR(X293*1,"0")+IFERROR(X294*1,"0")+IFERROR(X295*1,"0")+IFERROR(X296*1,"0")+IFERROR(X297*1,"0")+IFERROR(X298*1,"0")+IFERROR(X302*1,"0")+IFERROR(X303*1,"0")</f>
        <v>52.56</v>
      </c>
      <c r="P547" s="51">
        <f>IFERROR(X308*1,"0")+IFERROR(X312*1,"0")+IFERROR(X313*1,"0")+IFERROR(X314*1,"0")+IFERROR(X318*1,"0")+IFERROR(X322*1,"0")</f>
        <v>40.5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10567.800000000001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278.94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373.8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352.8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1320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559.20000000000005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220,00"/>
        <filter val="10,00"/>
        <filter val="100,00"/>
        <filter val="100,38"/>
        <filter val="104,17"/>
        <filter val="11,42"/>
        <filter val="11,90"/>
        <filter val="12,50"/>
        <filter val="120,00"/>
        <filter val="125,76"/>
        <filter val="134,62"/>
        <filter val="150,00"/>
        <filter val="177,00"/>
        <filter val="18 000,00"/>
        <filter val="18 865,27"/>
        <filter val="19 640,27"/>
        <filter val="2 159,45"/>
        <filter val="2 250,00"/>
        <filter val="200,00"/>
        <filter val="220,00"/>
        <filter val="225,93"/>
        <filter val="230,00"/>
        <filter val="250,00"/>
        <filter val="27,00"/>
        <filter val="28,57"/>
        <filter val="280,00"/>
        <filter val="3 000,00"/>
        <filter val="300,00"/>
        <filter val="31"/>
        <filter val="320,00"/>
        <filter val="350,00"/>
        <filter val="370,00"/>
        <filter val="4,94"/>
        <filter val="40,00"/>
        <filter val="400,00"/>
        <filter val="41,67"/>
        <filter val="450,00"/>
        <filter val="47,62"/>
        <filter val="480,00"/>
        <filter val="5,13"/>
        <filter val="50,00"/>
        <filter val="500,00"/>
        <filter val="52,51"/>
        <filter val="530,00"/>
        <filter val="550,00"/>
        <filter val="6 750,00"/>
        <filter val="64,10"/>
        <filter val="73,75"/>
        <filter val="750,00"/>
        <filter val="796,00"/>
        <filter val="80,00"/>
        <filter val="83,33"/>
        <filter val="88,10"/>
        <filter val="9,52"/>
        <filter val="93,68"/>
        <filter val="95,24"/>
        <filter val="96,00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