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650655-63DF-4BBA-844B-8B39E77120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Y507" i="2" s="1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X489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Y451" i="2"/>
  <c r="X451" i="2"/>
  <c r="X450" i="2"/>
  <c r="Y450" i="2" s="1"/>
  <c r="X449" i="2"/>
  <c r="Y448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X403" i="2"/>
  <c r="Y403" i="2" s="1"/>
  <c r="O403" i="2"/>
  <c r="X402" i="2"/>
  <c r="X406" i="2" s="1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Y357" i="2"/>
  <c r="X357" i="2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292" i="2"/>
  <c r="W289" i="2"/>
  <c r="W288" i="2"/>
  <c r="X287" i="2"/>
  <c r="Y287" i="2" s="1"/>
  <c r="O287" i="2"/>
  <c r="X286" i="2"/>
  <c r="X289" i="2" s="1"/>
  <c r="O286" i="2"/>
  <c r="W284" i="2"/>
  <c r="W283" i="2"/>
  <c r="Y282" i="2"/>
  <c r="X282" i="2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Y241" i="2"/>
  <c r="X241" i="2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X166" i="2" s="1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D547" i="2" s="1"/>
  <c r="O57" i="2"/>
  <c r="W54" i="2"/>
  <c r="W53" i="2"/>
  <c r="X52" i="2"/>
  <c r="Y52" i="2" s="1"/>
  <c r="O52" i="2"/>
  <c r="X51" i="2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X139" i="2" l="1"/>
  <c r="Y251" i="2"/>
  <c r="Y252" i="2" s="1"/>
  <c r="X492" i="2"/>
  <c r="X34" i="2"/>
  <c r="X38" i="2"/>
  <c r="Y164" i="2"/>
  <c r="Y166" i="2" s="1"/>
  <c r="X253" i="2"/>
  <c r="O547" i="2"/>
  <c r="Y318" i="2"/>
  <c r="Y319" i="2" s="1"/>
  <c r="X444" i="2"/>
  <c r="X453" i="2"/>
  <c r="X473" i="2"/>
  <c r="Y485" i="2"/>
  <c r="X512" i="2"/>
  <c r="X360" i="2"/>
  <c r="X198" i="2"/>
  <c r="Y375" i="2"/>
  <c r="Y376" i="2" s="1"/>
  <c r="X376" i="2"/>
  <c r="V547" i="2"/>
  <c r="X365" i="2"/>
  <c r="W541" i="2"/>
  <c r="C547" i="2"/>
  <c r="X53" i="2"/>
  <c r="Y339" i="2"/>
  <c r="Y342" i="2" s="1"/>
  <c r="X24" i="2"/>
  <c r="X43" i="2"/>
  <c r="X61" i="2"/>
  <c r="X94" i="2"/>
  <c r="Y123" i="2"/>
  <c r="Y134" i="2"/>
  <c r="Y139" i="2" s="1"/>
  <c r="G547" i="2"/>
  <c r="X160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Y41" i="2"/>
  <c r="Y42" i="2" s="1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198" i="2" l="1"/>
  <c r="X537" i="2"/>
  <c r="X541" i="2"/>
  <c r="Y360" i="2"/>
  <c r="X540" i="2"/>
  <c r="Y271" i="2"/>
  <c r="Y542" i="2" l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<sst xmlns="http://schemas.openxmlformats.org/spreadsheetml/2006/main" count="3569" uniqueCount="772">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</sst>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45428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hidden="1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13</v>
      </c>
      <c r="X52" s="54">
        <f>IFERROR(IF(W52="",0,CEILING((W52/$H52),1)*$H52),"")</f>
        <v>13.5</v>
      </c>
      <c r="Y52" s="40">
        <f>IFERROR(IF(X52=0,"",ROUNDUP(X52/H52,0)*0.00753),"")</f>
        <v>3.7650000000000003E-2</v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4.8148148148148149</v>
      </c>
      <c r="X53" s="42">
        <f>IFERROR(X51/H51,"0")+IFERROR(X52/H52,"0")</f>
        <v>5</v>
      </c>
      <c r="Y53" s="42">
        <f>IFERROR(IF(Y51="",0,Y51),"0")+IFERROR(IF(Y52="",0,Y52),"0")</f>
        <v>3.7650000000000003E-2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13</v>
      </c>
      <c r="X54" s="42">
        <f>IFERROR(SUM(X51:X52),"0")</f>
        <v>13.5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hidden="1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45</v>
      </c>
      <c r="X59" s="54">
        <f>IFERROR(IF(W59="",0,CEILING((W59/$H59),1)*$H59),"")</f>
        <v>45</v>
      </c>
      <c r="Y59" s="40">
        <f>IFERROR(IF(X59=0,"",ROUNDUP(X59/H59,0)*0.00937),"")</f>
        <v>9.3700000000000006E-2</v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10</v>
      </c>
      <c r="X61" s="42">
        <f>IFERROR(X57/H57,"0")+IFERROR(X58/H58,"0")+IFERROR(X59/H59,"0")+IFERROR(X60/H60,"0")</f>
        <v>10</v>
      </c>
      <c r="Y61" s="42">
        <f>IFERROR(IF(Y57="",0,Y57),"0")+IFERROR(IF(Y58="",0,Y58),"0")+IFERROR(IF(Y59="",0,Y59),"0")+IFERROR(IF(Y60="",0,Y60),"0")</f>
        <v>9.3700000000000006E-2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45</v>
      </c>
      <c r="X62" s="42">
        <f>IFERROR(SUM(X57:X60),"0")</f>
        <v>45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hidden="1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hidden="1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hidden="1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hidden="1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hidden="1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idden="1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hidden="1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hidden="1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hidden="1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hidden="1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idden="1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hidden="1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idden="1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hidden="1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20</v>
      </c>
      <c r="X152" s="54">
        <f t="shared" si="8"/>
        <v>21</v>
      </c>
      <c r="Y152" s="40">
        <f>IFERROR(IF(X152=0,"",ROUNDUP(X152/H152,0)*0.00753),"")</f>
        <v>3.7650000000000003E-2</v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100</v>
      </c>
      <c r="X153" s="54">
        <f t="shared" si="8"/>
        <v>100.80000000000001</v>
      </c>
      <c r="Y153" s="40">
        <f>IFERROR(IF(X153=0,"",ROUNDUP(X153/H153,0)*0.00753),"")</f>
        <v>0.18071999999999999</v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28.571428571428573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hidden="1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idden="1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hidden="1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400</v>
      </c>
      <c r="X174" s="54">
        <f>IFERROR(IF(W174="",0,CEILING((W174/$H174),1)*$H174),"")</f>
        <v>405</v>
      </c>
      <c r="Y174" s="40">
        <f>IFERROR(IF(X174=0,"",ROUNDUP(X174/H174,0)*0.00937),"")</f>
        <v>0.70274999999999999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220</v>
      </c>
      <c r="X175" s="54">
        <f>IFERROR(IF(W175="",0,CEILING((W175/$H175),1)*$H175),"")</f>
        <v>221.4</v>
      </c>
      <c r="Y175" s="40">
        <f>IFERROR(IF(X175=0,"",ROUNDUP(X175/H175,0)*0.00937),"")</f>
        <v>0.38417000000000001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300</v>
      </c>
      <c r="X176" s="54">
        <f>IFERROR(IF(W176="",0,CEILING((W176/$H176),1)*$H176),"")</f>
        <v>302.40000000000003</v>
      </c>
      <c r="Y176" s="40">
        <f>IFERROR(IF(X176=0,"",ROUNDUP(X176/H176,0)*0.00937),"")</f>
        <v>0.52471999999999996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370</v>
      </c>
      <c r="X177" s="54">
        <f>IFERROR(IF(W177="",0,CEILING((W177/$H177),1)*$H177),"")</f>
        <v>372.6</v>
      </c>
      <c r="Y177" s="40">
        <f>IFERROR(IF(X177=0,"",ROUNDUP(X177/H177,0)*0.00937),"")</f>
        <v>0.64652999999999994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238.88888888888886</v>
      </c>
      <c r="X178" s="42">
        <f>IFERROR(X174/H174,"0")+IFERROR(X175/H175,"0")+IFERROR(X176/H176,"0")+IFERROR(X177/H177,"0")</f>
        <v>241</v>
      </c>
      <c r="Y178" s="42">
        <f>IFERROR(IF(Y174="",0,Y174),"0")+IFERROR(IF(Y175="",0,Y175),"0")+IFERROR(IF(Y176="",0,Y176),"0")+IFERROR(IF(Y177="",0,Y177),"0")</f>
        <v>2.2581699999999998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1290</v>
      </c>
      <c r="X179" s="42">
        <f>IFERROR(SUM(X174:X177),"0")</f>
        <v>1301.4000000000001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120</v>
      </c>
      <c r="X184" s="54">
        <f t="shared" si="9"/>
        <v>124.8</v>
      </c>
      <c r="Y184" s="40">
        <f>IFERROR(IF(X184=0,"",ROUNDUP(X184/H184,0)*0.02175),"")</f>
        <v>0.34799999999999998</v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14</v>
      </c>
      <c r="X187" s="54">
        <f t="shared" si="9"/>
        <v>14.399999999999999</v>
      </c>
      <c r="Y187" s="40">
        <f>IFERROR(IF(X187=0,"",ROUNDUP(X187/H187,0)*0.00753),"")</f>
        <v>4.5179999999999998E-2</v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6</v>
      </c>
      <c r="X189" s="54">
        <f t="shared" si="9"/>
        <v>7.1999999999999993</v>
      </c>
      <c r="Y189" s="40">
        <f>IFERROR(IF(X189=0,"",ROUNDUP(X189/H189,0)*0.00753),"")</f>
        <v>2.2589999999999999E-2</v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12</v>
      </c>
      <c r="X191" s="54">
        <f t="shared" si="9"/>
        <v>12</v>
      </c>
      <c r="Y191" s="40">
        <f t="shared" ref="Y191:Y197" si="10">IFERROR(IF(X191=0,"",ROUNDUP(X191/H191,0)*0.00753),"")</f>
        <v>3.7650000000000003E-2</v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12</v>
      </c>
      <c r="X193" s="54">
        <f t="shared" si="9"/>
        <v>12</v>
      </c>
      <c r="Y193" s="40">
        <f t="shared" si="10"/>
        <v>3.7650000000000003E-2</v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12</v>
      </c>
      <c r="X194" s="54">
        <f t="shared" si="9"/>
        <v>12</v>
      </c>
      <c r="Y194" s="40">
        <f t="shared" si="10"/>
        <v>3.7650000000000003E-2</v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33</v>
      </c>
      <c r="X196" s="54">
        <f t="shared" si="9"/>
        <v>33.6</v>
      </c>
      <c r="Y196" s="40">
        <f t="shared" si="10"/>
        <v>0.10542</v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40</v>
      </c>
      <c r="X197" s="54">
        <f t="shared" si="9"/>
        <v>40.799999999999997</v>
      </c>
      <c r="Y197" s="40">
        <f t="shared" si="10"/>
        <v>0.12801000000000001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69.134615384615387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71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0.76214999999999988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249</v>
      </c>
      <c r="X199" s="42">
        <f>IFERROR(SUM(X181:X197),"0")</f>
        <v>256.79999999999995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12</v>
      </c>
      <c r="X203" s="54">
        <f>IFERROR(IF(W203="",0,CEILING((W203/$H203),1)*$H203),"")</f>
        <v>12</v>
      </c>
      <c r="Y203" s="40">
        <f>IFERROR(IF(X203=0,"",ROUNDUP(X203/H203,0)*0.00753),"")</f>
        <v>3.7650000000000003E-2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12</v>
      </c>
      <c r="X204" s="54">
        <f>IFERROR(IF(W204="",0,CEILING((W204/$H204),1)*$H204),"")</f>
        <v>12</v>
      </c>
      <c r="Y204" s="40">
        <f>IFERROR(IF(X204=0,"",ROUNDUP(X204/H204,0)*0.00753),"")</f>
        <v>3.7650000000000003E-2</v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10</v>
      </c>
      <c r="X205" s="42">
        <f>IFERROR(X201/H201,"0")+IFERROR(X202/H202,"0")+IFERROR(X203/H203,"0")+IFERROR(X204/H204,"0")</f>
        <v>10</v>
      </c>
      <c r="Y205" s="42">
        <f>IFERROR(IF(Y201="",0,Y201),"0")+IFERROR(IF(Y202="",0,Y202),"0")+IFERROR(IF(Y203="",0,Y203),"0")+IFERROR(IF(Y204="",0,Y204),"0")</f>
        <v>7.5300000000000006E-2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24</v>
      </c>
      <c r="X206" s="42">
        <f>IFERROR(SUM(X201:X204),"0")</f>
        <v>24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20</v>
      </c>
      <c r="X209" s="54">
        <f t="shared" ref="X209:X214" si="11">IFERROR(IF(W209="",0,CEILING((W209/$H209),1)*$H209),"")</f>
        <v>23.2</v>
      </c>
      <c r="Y209" s="40">
        <f>IFERROR(IF(X209=0,"",ROUNDUP(X209/H209,0)*0.02175),"")</f>
        <v>4.3499999999999997E-2</v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1.7241379310344829</v>
      </c>
      <c r="X215" s="42">
        <f>IFERROR(X209/H209,"0")+IFERROR(X210/H210,"0")+IFERROR(X211/H211,"0")+IFERROR(X212/H212,"0")+IFERROR(X213/H213,"0")+IFERROR(X214/H214,"0")</f>
        <v>2</v>
      </c>
      <c r="Y215" s="42">
        <f>IFERROR(IF(Y209="",0,Y209),"0")+IFERROR(IF(Y210="",0,Y210),"0")+IFERROR(IF(Y211="",0,Y211),"0")+IFERROR(IF(Y212="",0,Y212),"0")+IFERROR(IF(Y213="",0,Y213),"0")+IFERROR(IF(Y214="",0,Y214),"0")</f>
        <v>4.3499999999999997E-2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20</v>
      </c>
      <c r="X216" s="42">
        <f>IFERROR(SUM(X209:X214),"0")</f>
        <v>23.2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hidden="1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idden="1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hidden="1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hidden="1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68"/>
      <c r="BB255" s="224" t="s">
        <v>67</v>
      </c>
    </row>
    <row r="256" spans="1:54" ht="27" hidden="1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68"/>
      <c r="BB256" s="225" t="s">
        <v>67</v>
      </c>
    </row>
    <row r="257" spans="1:54" ht="27" hidden="1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idden="1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54" hidden="1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4000</v>
      </c>
      <c r="X262" s="54">
        <f t="shared" ref="X262:X270" si="15">IFERROR(IF(W262="",0,CEILING((W262/$H262),1)*$H262),"")</f>
        <v>4001.4</v>
      </c>
      <c r="Y262" s="40">
        <f>IFERROR(IF(X262=0,"",ROUNDUP(X262/H262,0)*0.02175),"")</f>
        <v>11.15775</v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42">
        <f>IFERROR(X262/H262,"0")+IFERROR(X263/H263,"0")+IFERROR(X264/H264,"0")+IFERROR(X265/H265,"0")+IFERROR(X266/H266,"0")+IFERROR(X267/H267,"0")+IFERROR(X268/H268,"0")+IFERROR(X269/H269,"0")+IFERROR(X270/H270,"0")</f>
        <v>513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4000</v>
      </c>
      <c r="X272" s="42">
        <f>IFERROR(SUM(X262:X270),"0")</f>
        <v>4001.4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hidden="1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190</v>
      </c>
      <c r="X275" s="54">
        <f>IFERROR(IF(W275="",0,CEILING((W275/$H275),1)*$H275),"")</f>
        <v>195</v>
      </c>
      <c r="Y275" s="40">
        <f>IFERROR(IF(X275=0,"",ROUNDUP(X275/H275,0)*0.02175),"")</f>
        <v>0.54374999999999996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20</v>
      </c>
      <c r="X276" s="54">
        <f>IFERROR(IF(W276="",0,CEILING((W276/$H276),1)*$H276),"")</f>
        <v>25.200000000000003</v>
      </c>
      <c r="Y276" s="40">
        <f>IFERROR(IF(X276=0,"",ROUNDUP(X276/H276,0)*0.02175),"")</f>
        <v>6.5250000000000002E-2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26.739926739926741</v>
      </c>
      <c r="X277" s="42">
        <f>IFERROR(X274/H274,"0")+IFERROR(X275/H275,"0")+IFERROR(X276/H276,"0")</f>
        <v>28</v>
      </c>
      <c r="Y277" s="42">
        <f>IFERROR(IF(Y274="",0,Y274),"0")+IFERROR(IF(Y275="",0,Y275),"0")+IFERROR(IF(Y276="",0,Y276),"0")</f>
        <v>0.60899999999999999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210</v>
      </c>
      <c r="X278" s="42">
        <f>IFERROR(SUM(X274:X276),"0")</f>
        <v>220.2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hidden="1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si="16"/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1.8518518518518516</v>
      </c>
      <c r="X299" s="42">
        <f>IFERROR(X292/H292,"0")+IFERROR(X293/H293,"0")+IFERROR(X294/H294,"0")+IFERROR(X295/H295,"0")+IFERROR(X296/H296,"0")+IFERROR(X297/H297,"0")+IFERROR(X298/H298,"0")</f>
        <v>2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4.3499999999999997E-2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20</v>
      </c>
      <c r="X300" s="42">
        <f>IFERROR(SUM(X292:X298),"0")</f>
        <v>21.6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hidden="1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hidden="1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hidden="1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8450</v>
      </c>
      <c r="X328" s="54">
        <f t="shared" ref="X328:X335" si="17">IFERROR(IF(W328="",0,CEILING((W328/$H328),1)*$H328),"")</f>
        <v>8460</v>
      </c>
      <c r="Y328" s="40">
        <f>IFERROR(IF(X328=0,"",ROUNDUP(X328/H328,0)*0.02039),"")</f>
        <v>11.49996</v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hidden="1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17"/>
        <v>0</v>
      </c>
      <c r="Y330" s="40" t="str">
        <f>IFERROR(IF(X330=0,"",ROUNDUP(X330/H330,0)*0.02039),"")</f>
        <v/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400</v>
      </c>
      <c r="X332" s="54">
        <f t="shared" si="17"/>
        <v>405</v>
      </c>
      <c r="Y332" s="40">
        <f>IFERROR(IF(X332=0,"",ROUNDUP(X332/H332,0)*0.02039),"")</f>
        <v>0.55052999999999996</v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590</v>
      </c>
      <c r="X336" s="42">
        <f>IFERROR(X328/H328,"0")+IFERROR(X329/H329,"0")+IFERROR(X330/H330,"0")+IFERROR(X331/H331,"0")+IFERROR(X332/H332,"0")+IFERROR(X333/H333,"0")+IFERROR(X334/H334,"0")+IFERROR(X335/H335,"0")</f>
        <v>591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12.05049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8850</v>
      </c>
      <c r="X337" s="42">
        <f>IFERROR(SUM(X328:X335),"0")</f>
        <v>8865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1500</v>
      </c>
      <c r="X339" s="54">
        <f>IFERROR(IF(W339="",0,CEILING((W339/$H339),1)*$H339),"")</f>
        <v>1500</v>
      </c>
      <c r="Y339" s="40">
        <f>IFERROR(IF(X339=0,"",ROUNDUP(X339/H339,0)*0.02175),"")</f>
        <v>2.1749999999999998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100</v>
      </c>
      <c r="X342" s="42">
        <f>IFERROR(X339/H339,"0")+IFERROR(X340/H340,"0")+IFERROR(X341/H341,"0")</f>
        <v>100</v>
      </c>
      <c r="Y342" s="42">
        <f>IFERROR(IF(Y339="",0,Y339),"0")+IFERROR(IF(Y340="",0,Y340),"0")+IFERROR(IF(Y341="",0,Y341),"0")</f>
        <v>2.1749999999999998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1500</v>
      </c>
      <c r="X343" s="42">
        <f>IFERROR(SUM(X339:X341),"0")</f>
        <v>1500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650</v>
      </c>
      <c r="X345" s="54">
        <f>IFERROR(IF(W345="",0,CEILING((W345/$H345),1)*$H345),"")</f>
        <v>655.19999999999993</v>
      </c>
      <c r="Y345" s="40">
        <f>IFERROR(IF(X345=0,"",ROUNDUP(X345/H345,0)*0.02175),"")</f>
        <v>1.827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30</v>
      </c>
      <c r="X346" s="54">
        <f>IFERROR(IF(W346="",0,CEILING((W346/$H346),1)*$H346),"")</f>
        <v>31.2</v>
      </c>
      <c r="Y346" s="40">
        <f>IFERROR(IF(X346=0,"",ROUNDUP(X346/H346,0)*0.02175),"")</f>
        <v>8.6999999999999994E-2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87.179487179487168</v>
      </c>
      <c r="X347" s="42">
        <f>IFERROR(X345/H345,"0")+IFERROR(X346/H346,"0")</f>
        <v>88</v>
      </c>
      <c r="Y347" s="42">
        <f>IFERROR(IF(Y345="",0,Y345),"0")+IFERROR(IF(Y346="",0,Y346),"0")</f>
        <v>1.9139999999999999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680</v>
      </c>
      <c r="X348" s="42">
        <f>IFERROR(SUM(X345:X346),"0")</f>
        <v>686.4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80</v>
      </c>
      <c r="X350" s="54">
        <f>IFERROR(IF(W350="",0,CEILING((W350/$H350),1)*$H350),"")</f>
        <v>85.8</v>
      </c>
      <c r="Y350" s="40">
        <f>IFERROR(IF(X350=0,"",ROUNDUP(X350/H350,0)*0.02175),"")</f>
        <v>0.23924999999999999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10.256410256410257</v>
      </c>
      <c r="X351" s="42">
        <f>IFERROR(X350/H350,"0")</f>
        <v>11</v>
      </c>
      <c r="Y351" s="42">
        <f>IFERROR(IF(Y350="",0,Y350),"0")</f>
        <v>0.23924999999999999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80</v>
      </c>
      <c r="X352" s="42">
        <f>IFERROR(SUM(X350:X350),"0")</f>
        <v>85.8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100</v>
      </c>
      <c r="X355" s="54">
        <f>IFERROR(IF(W355="",0,CEILING((W355/$H355),1)*$H355),"")</f>
        <v>108</v>
      </c>
      <c r="Y355" s="40">
        <f>IFERROR(IF(X355=0,"",ROUNDUP(X355/H355,0)*0.02175),"")</f>
        <v>0.19574999999999998</v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8.3333333333333339</v>
      </c>
      <c r="X360" s="42">
        <f>IFERROR(X355/H355,"0")+IFERROR(X356/H356,"0")+IFERROR(X357/H357,"0")+IFERROR(X358/H358,"0")+IFERROR(X359/H359,"0")</f>
        <v>9</v>
      </c>
      <c r="Y360" s="42">
        <f>IFERROR(IF(Y355="",0,Y355),"0")+IFERROR(IF(Y356="",0,Y356),"0")+IFERROR(IF(Y357="",0,Y357),"0")+IFERROR(IF(Y358="",0,Y358),"0")+IFERROR(IF(Y359="",0,Y359),"0")</f>
        <v>0.19574999999999998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100</v>
      </c>
      <c r="X361" s="42">
        <f>IFERROR(SUM(X355:X359),"0")</f>
        <v>108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60</v>
      </c>
      <c r="X363" s="54">
        <f>IFERROR(IF(W363="",0,CEILING((W363/$H363),1)*$H363),"")</f>
        <v>61.32</v>
      </c>
      <c r="Y363" s="40">
        <f>IFERROR(IF(X363=0,"",ROUNDUP(X363/H363,0)*0.00753),"")</f>
        <v>0.10542</v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13.698630136986301</v>
      </c>
      <c r="X365" s="42">
        <f>IFERROR(X363/H363,"0")+IFERROR(X364/H364,"0")</f>
        <v>14</v>
      </c>
      <c r="Y365" s="42">
        <f>IFERROR(IF(Y363="",0,Y363),"0")+IFERROR(IF(Y364="",0,Y364),"0")</f>
        <v>0.10542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60</v>
      </c>
      <c r="X366" s="42">
        <f>IFERROR(SUM(X363:X364),"0")</f>
        <v>61.32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70</v>
      </c>
      <c r="X368" s="54">
        <f>IFERROR(IF(W368="",0,CEILING((W368/$H368),1)*$H368),"")</f>
        <v>70.2</v>
      </c>
      <c r="Y368" s="40">
        <f>IFERROR(IF(X368=0,"",ROUNDUP(X368/H368,0)*0.02175),"")</f>
        <v>0.19574999999999998</v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8.9743589743589745</v>
      </c>
      <c r="X372" s="42">
        <f>IFERROR(X368/H368,"0")+IFERROR(X369/H369,"0")+IFERROR(X370/H370,"0")+IFERROR(X371/H371,"0")</f>
        <v>9</v>
      </c>
      <c r="Y372" s="42">
        <f>IFERROR(IF(Y368="",0,Y368),"0")+IFERROR(IF(Y369="",0,Y369),"0")+IFERROR(IF(Y370="",0,Y370),"0")+IFERROR(IF(Y371="",0,Y371),"0")</f>
        <v>0.19574999999999998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70</v>
      </c>
      <c r="X373" s="42">
        <f>IFERROR(SUM(X368:X371),"0")</f>
        <v>70.2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50</v>
      </c>
      <c r="X375" s="54">
        <f>IFERROR(IF(W375="",0,CEILING((W375/$H375),1)*$H375),"")</f>
        <v>54.6</v>
      </c>
      <c r="Y375" s="40">
        <f>IFERROR(IF(X375=0,"",ROUNDUP(X375/H375,0)*0.02175),"")</f>
        <v>0.15225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6.4102564102564106</v>
      </c>
      <c r="X376" s="42">
        <f>IFERROR(X375/H375,"0")</f>
        <v>7</v>
      </c>
      <c r="Y376" s="42">
        <f>IFERROR(IF(Y375="",0,Y375),"0")</f>
        <v>0.15225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50</v>
      </c>
      <c r="X377" s="42">
        <f>IFERROR(SUM(X375:X375),"0")</f>
        <v>54.6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hidden="1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0</v>
      </c>
      <c r="X386" s="54">
        <f t="shared" ref="X386:X398" si="18"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50</v>
      </c>
      <c r="X388" s="54">
        <f t="shared" si="18"/>
        <v>50.400000000000006</v>
      </c>
      <c r="Y388" s="40">
        <f>IFERROR(IF(X388=0,"",ROUNDUP(X388/H388,0)*0.00753),"")</f>
        <v>9.0359999999999996E-2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9.0359999999999996E-2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50</v>
      </c>
      <c r="X400" s="42">
        <f>IFERROR(SUM(X386:X398),"0")</f>
        <v>50.400000000000006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30</v>
      </c>
      <c r="X402" s="54">
        <f>IFERROR(IF(W402="",0,CEILING((W402/$H402),1)*$H402),"")</f>
        <v>31.2</v>
      </c>
      <c r="Y402" s="40">
        <f>IFERROR(IF(X402=0,"",ROUNDUP(X402/H402,0)*0.02175),"")</f>
        <v>8.6999999999999994E-2</v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3.8461538461538463</v>
      </c>
      <c r="X405" s="42">
        <f>IFERROR(X402/H402,"0")+IFERROR(X403/H403,"0")+IFERROR(X404/H404,"0")</f>
        <v>4</v>
      </c>
      <c r="Y405" s="42">
        <f>IFERROR(IF(Y402="",0,Y402),"0")+IFERROR(IF(Y403="",0,Y403),"0")+IFERROR(IF(Y404="",0,Y404),"0")</f>
        <v>8.6999999999999994E-2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30</v>
      </c>
      <c r="X406" s="42">
        <f>IFERROR(SUM(X402:X404),"0")</f>
        <v>31.2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55</v>
      </c>
      <c r="X419" s="54">
        <f>IFERROR(IF(W419="",0,CEILING((W419/$H419),1)*$H419),"")</f>
        <v>57.2</v>
      </c>
      <c r="Y419" s="40">
        <f>IFERROR(IF(X419=0,"",ROUNDUP(X419/H419,0)*0.01196),"")</f>
        <v>0.13156000000000001</v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10.576923076923077</v>
      </c>
      <c r="X421" s="42">
        <f>IFERROR(X419/H419,"0")+IFERROR(X420/H420,"0")</f>
        <v>11</v>
      </c>
      <c r="Y421" s="42">
        <f>IFERROR(IF(Y419="",0,Y419),"0")+IFERROR(IF(Y420="",0,Y420),"0")</f>
        <v>0.13156000000000001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55</v>
      </c>
      <c r="X422" s="42">
        <f>IFERROR(SUM(X419:X420),"0")</f>
        <v>57.2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50</v>
      </c>
      <c r="X424" s="54">
        <f t="shared" ref="X424:X430" si="20">IFERROR(IF(W424="",0,CEILING((W424/$H424),1)*$H424),"")</f>
        <v>50.400000000000006</v>
      </c>
      <c r="Y424" s="40">
        <f>IFERROR(IF(X424=0,"",ROUNDUP(X424/H424,0)*0.00753),"")</f>
        <v>9.0359999999999996E-2</v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11.904761904761905</v>
      </c>
      <c r="X431" s="42">
        <f>IFERROR(X424/H424,"0")+IFERROR(X425/H425,"0")+IFERROR(X426/H426,"0")+IFERROR(X427/H427,"0")+IFERROR(X428/H428,"0")+IFERROR(X429/H429,"0")+IFERROR(X430/H430,"0")</f>
        <v>12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9.0359999999999996E-2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50</v>
      </c>
      <c r="X432" s="42">
        <f>IFERROR(SUM(X424:X430),"0")</f>
        <v>50.400000000000006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150</v>
      </c>
      <c r="X458" s="54">
        <f t="shared" si="21"/>
        <v>153.12</v>
      </c>
      <c r="Y458" s="40">
        <f t="shared" si="22"/>
        <v>0.34683999999999998</v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100</v>
      </c>
      <c r="X461" s="54">
        <f t="shared" si="21"/>
        <v>100.32000000000001</v>
      </c>
      <c r="Y461" s="40">
        <f t="shared" si="22"/>
        <v>0.22724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47.348484848484844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48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0.57407999999999992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250</v>
      </c>
      <c r="X469" s="42">
        <f>IFERROR(SUM(X457:X467),"0")</f>
        <v>253.44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hidden="1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0</v>
      </c>
      <c r="X471" s="54">
        <f>IFERROR(IF(W471="",0,CEILING((W471/$H471),1)*$H471),"")</f>
        <v>0</v>
      </c>
      <c r="Y471" s="40" t="str">
        <f>IFERROR(IF(X471=0,"",ROUNDUP(X471/H471,0)*0.01196),"")</f>
        <v/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hidden="1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0</v>
      </c>
      <c r="X473" s="42">
        <f>IFERROR(X471/H471,"0")+IFERROR(X472/H472,"0")</f>
        <v>0</v>
      </c>
      <c r="Y473" s="42">
        <f>IFERROR(IF(Y471="",0,Y471),"0")+IFERROR(IF(Y472="",0,Y472),"0")</f>
        <v>0</v>
      </c>
      <c r="Z473" s="65"/>
      <c r="AA473" s="65"/>
    </row>
    <row r="474" spans="1:54" hidden="1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0</v>
      </c>
      <c r="X474" s="42">
        <f>IFERROR(SUM(X471:X472),"0")</f>
        <v>0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50</v>
      </c>
      <c r="X476" s="54">
        <f t="shared" ref="X476:X481" si="23">IFERROR(IF(W476="",0,CEILING((W476/$H476),1)*$H476),"")</f>
        <v>52.800000000000004</v>
      </c>
      <c r="Y476" s="40">
        <f>IFERROR(IF(X476=0,"",ROUNDUP(X476/H476,0)*0.01196),"")</f>
        <v>0.1196</v>
      </c>
      <c r="Z476" s="66" t="s">
        <v>48</v>
      </c>
      <c r="AA476" s="67" t="s">
        <v>48</v>
      </c>
      <c r="AE476" s="68"/>
      <c r="BB476" s="338" t="s">
        <v>67</v>
      </c>
    </row>
    <row r="477" spans="1:54" ht="27" hidden="1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50</v>
      </c>
      <c r="X478" s="54">
        <f t="shared" si="23"/>
        <v>52.800000000000004</v>
      </c>
      <c r="Y478" s="40">
        <f>IFERROR(IF(X478=0,"",ROUNDUP(X478/H478,0)*0.01196),"")</f>
        <v>0.1196</v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18.939393939393938</v>
      </c>
      <c r="X482" s="42">
        <f>IFERROR(X476/H476,"0")+IFERROR(X477/H477,"0")+IFERROR(X478/H478,"0")+IFERROR(X479/H479,"0")+IFERROR(X480/H480,"0")+IFERROR(X481/H481,"0")</f>
        <v>20</v>
      </c>
      <c r="Y482" s="42">
        <f>IFERROR(IF(Y476="",0,Y476),"0")+IFERROR(IF(Y477="",0,Y477),"0")+IFERROR(IF(Y478="",0,Y478),"0")+IFERROR(IF(Y479="",0,Y479),"0")+IFERROR(IF(Y480="",0,Y480),"0")+IFERROR(IF(Y481="",0,Y481),"0")</f>
        <v>0.2392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100</v>
      </c>
      <c r="X483" s="42">
        <f>IFERROR(SUM(X476:X481),"0")</f>
        <v>105.60000000000001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60</v>
      </c>
      <c r="X501" s="54">
        <f t="shared" si="24"/>
        <v>60</v>
      </c>
      <c r="Y501" s="40">
        <f t="shared" si="25"/>
        <v>0.10874999999999999</v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5</v>
      </c>
      <c r="X504" s="42">
        <f>IFERROR(X497/H497,"0")+IFERROR(X498/H498,"0")+IFERROR(X499/H499,"0")+IFERROR(X500/H500,"0")+IFERROR(X501/H501,"0")+IFERROR(X502/H502,"0")+IFERROR(X503/H503,"0")</f>
        <v>5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0.10874999999999999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60</v>
      </c>
      <c r="X505" s="42">
        <f>IFERROR(SUM(X497:X503),"0")</f>
        <v>60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20</v>
      </c>
      <c r="X514" s="54">
        <f t="shared" ref="X514:X519" si="26">IFERROR(IF(W514="",0,CEILING((W514/$H514),1)*$H514),"")</f>
        <v>21</v>
      </c>
      <c r="Y514" s="40">
        <f>IFERROR(IF(X514=0,"",ROUNDUP(X514/H514,0)*0.00753),"")</f>
        <v>3.7650000000000003E-2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40</v>
      </c>
      <c r="X515" s="54">
        <f t="shared" si="26"/>
        <v>42</v>
      </c>
      <c r="Y515" s="40">
        <f>IFERROR(IF(X515=0,"",ROUNDUP(X515/H515,0)*0.00753),"")</f>
        <v>7.5300000000000006E-2</v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14.285714285714285</v>
      </c>
      <c r="X520" s="42">
        <f>IFERROR(X514/H514,"0")+IFERROR(X515/H515,"0")+IFERROR(X516/H516,"0")+IFERROR(X517/H517,"0")+IFERROR(X518/H518,"0")+IFERROR(X519/H519,"0")</f>
        <v>15</v>
      </c>
      <c r="Y520" s="42">
        <f>IFERROR(IF(Y514="",0,Y514),"0")+IFERROR(IF(Y515="",0,Y515),"0")+IFERROR(IF(Y516="",0,Y516),"0")+IFERROR(IF(Y517="",0,Y517),"0")+IFERROR(IF(Y518="",0,Y518),"0")+IFERROR(IF(Y519="",0,Y519),"0")</f>
        <v>0.11295000000000001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60</v>
      </c>
      <c r="X521" s="42">
        <f>IFERROR(SUM(X514:X519),"0")</f>
        <v>63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18036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18131.460000000003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18867.909723526704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18968.763999999996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19642.909723526704</v>
      </c>
      <c r="X540" s="42">
        <f>GrossWeightTotalR+PalletQtyTotalR*25</f>
        <v>19743.763999999996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1853.2048471000994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1867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33.761259999999993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13.5</v>
      </c>
      <c r="D547" s="51">
        <f>IFERROR(X57*1,"0")+IFERROR(X58*1,"0")+IFERROR(X59*1,"0")+IFERROR(X60*1,"0")</f>
        <v>45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1582.2</v>
      </c>
      <c r="J547" s="51">
        <f>IFERROR(X209*1,"0")+IFERROR(X210*1,"0")+IFERROR(X211*1,"0")+IFERROR(X212*1,"0")+IFERROR(X213*1,"0")+IFERROR(X214*1,"0")+IFERROR(X218*1,"0")+IFERROR(X219*1,"0")</f>
        <v>23.2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4221.5999999999995</v>
      </c>
      <c r="O547" s="51">
        <f>IFERROR(X292*1,"0")+IFERROR(X293*1,"0")+IFERROR(X294*1,"0")+IFERROR(X295*1,"0")+IFERROR(X296*1,"0")+IFERROR(X297*1,"0")+IFERROR(X298*1,"0")+IFERROR(X302*1,"0")+IFERROR(X303*1,"0")</f>
        <v>21.6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11137.2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294.12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81.600000000000009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107.60000000000001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359.04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123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90,00"/>
        <filter val="1 500,00"/>
        <filter val="1 853,20"/>
        <filter val="1,72"/>
        <filter val="1,85"/>
        <filter val="10,00"/>
        <filter val="10,26"/>
        <filter val="10,58"/>
        <filter val="100,00"/>
        <filter val="11,90"/>
        <filter val="12,00"/>
        <filter val="120,00"/>
        <filter val="13,00"/>
        <filter val="13,70"/>
        <filter val="14,00"/>
        <filter val="14,29"/>
        <filter val="150,00"/>
        <filter val="18 036,00"/>
        <filter val="18 867,91"/>
        <filter val="18,94"/>
        <filter val="19 642,91"/>
        <filter val="190,00"/>
        <filter val="20,00"/>
        <filter val="210,00"/>
        <filter val="220,00"/>
        <filter val="238,89"/>
        <filter val="24,00"/>
        <filter val="249,00"/>
        <filter val="250,00"/>
        <filter val="26,74"/>
        <filter val="28,57"/>
        <filter val="3,85"/>
        <filter val="30,00"/>
        <filter val="300,00"/>
        <filter val="31"/>
        <filter val="33,00"/>
        <filter val="370,00"/>
        <filter val="4 000,00"/>
        <filter val="4,81"/>
        <filter val="40,00"/>
        <filter val="400,00"/>
        <filter val="45,00"/>
        <filter val="47,35"/>
        <filter val="5,00"/>
        <filter val="50,00"/>
        <filter val="512,82"/>
        <filter val="55,00"/>
        <filter val="590,00"/>
        <filter val="6,00"/>
        <filter val="6,41"/>
        <filter val="60,00"/>
        <filter val="650,00"/>
        <filter val="680,00"/>
        <filter val="69,13"/>
        <filter val="70,00"/>
        <filter val="8 450,00"/>
        <filter val="8 850,00"/>
        <filter val="8,33"/>
        <filter val="8,97"/>
        <filter val="80,00"/>
        <filter val="87,18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2024-05-14T09:42:38Z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