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EC302DA-B321-4867-809B-301A625341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W536" i="2"/>
  <c r="W535" i="2"/>
  <c r="X534" i="2"/>
  <c r="Y534" i="2" s="1"/>
  <c r="Y533" i="2"/>
  <c r="X533" i="2"/>
  <c r="Y532" i="2"/>
  <c r="X532" i="2"/>
  <c r="X531" i="2"/>
  <c r="Y531" i="2" s="1"/>
  <c r="W529" i="2"/>
  <c r="W528" i="2"/>
  <c r="X527" i="2"/>
  <c r="Y527" i="2" s="1"/>
  <c r="X526" i="2"/>
  <c r="Y526" i="2" s="1"/>
  <c r="X525" i="2"/>
  <c r="Y525" i="2" s="1"/>
  <c r="Y524" i="2"/>
  <c r="X524" i="2"/>
  <c r="X523" i="2"/>
  <c r="O523" i="2"/>
  <c r="W521" i="2"/>
  <c r="W520" i="2"/>
  <c r="X519" i="2"/>
  <c r="Y519" i="2" s="1"/>
  <c r="X518" i="2"/>
  <c r="Y518" i="2" s="1"/>
  <c r="X517" i="2"/>
  <c r="Y517" i="2" s="1"/>
  <c r="X516" i="2"/>
  <c r="Y516" i="2" s="1"/>
  <c r="X515" i="2"/>
  <c r="Y515" i="2" s="1"/>
  <c r="O515" i="2"/>
  <c r="X514" i="2"/>
  <c r="Y514" i="2" s="1"/>
  <c r="W512" i="2"/>
  <c r="W511" i="2"/>
  <c r="X510" i="2"/>
  <c r="Y510" i="2" s="1"/>
  <c r="X509" i="2"/>
  <c r="Y509" i="2" s="1"/>
  <c r="X508" i="2"/>
  <c r="Y508" i="2" s="1"/>
  <c r="X507" i="2"/>
  <c r="W505" i="2"/>
  <c r="W504" i="2"/>
  <c r="X503" i="2"/>
  <c r="Y503" i="2" s="1"/>
  <c r="X502" i="2"/>
  <c r="Y502" i="2" s="1"/>
  <c r="X501" i="2"/>
  <c r="Y501" i="2" s="1"/>
  <c r="X500" i="2"/>
  <c r="Y500" i="2" s="1"/>
  <c r="X499" i="2"/>
  <c r="Y499" i="2" s="1"/>
  <c r="X498" i="2"/>
  <c r="Y498" i="2" s="1"/>
  <c r="X497" i="2"/>
  <c r="W493" i="2"/>
  <c r="W492" i="2"/>
  <c r="X491" i="2"/>
  <c r="Y491" i="2" s="1"/>
  <c r="Y492" i="2" s="1"/>
  <c r="O491" i="2"/>
  <c r="W489" i="2"/>
  <c r="W488" i="2"/>
  <c r="X487" i="2"/>
  <c r="O487" i="2"/>
  <c r="X486" i="2"/>
  <c r="Y486" i="2" s="1"/>
  <c r="O486" i="2"/>
  <c r="Y485" i="2"/>
  <c r="X485" i="2"/>
  <c r="O485" i="2"/>
  <c r="W483" i="2"/>
  <c r="W482" i="2"/>
  <c r="X481" i="2"/>
  <c r="Y481" i="2" s="1"/>
  <c r="O481" i="2"/>
  <c r="X480" i="2"/>
  <c r="Y480" i="2" s="1"/>
  <c r="O480" i="2"/>
  <c r="X479" i="2"/>
  <c r="Y479" i="2" s="1"/>
  <c r="O479" i="2"/>
  <c r="X478" i="2"/>
  <c r="Y478" i="2" s="1"/>
  <c r="O478" i="2"/>
  <c r="X477" i="2"/>
  <c r="Y477" i="2" s="1"/>
  <c r="O477" i="2"/>
  <c r="X476" i="2"/>
  <c r="Y476" i="2" s="1"/>
  <c r="O476" i="2"/>
  <c r="W474" i="2"/>
  <c r="W473" i="2"/>
  <c r="X472" i="2"/>
  <c r="Y472" i="2" s="1"/>
  <c r="O472" i="2"/>
  <c r="X471" i="2"/>
  <c r="Y471" i="2" s="1"/>
  <c r="O471" i="2"/>
  <c r="W469" i="2"/>
  <c r="W468" i="2"/>
  <c r="X467" i="2"/>
  <c r="Y467" i="2" s="1"/>
  <c r="O467" i="2"/>
  <c r="X466" i="2"/>
  <c r="Y466" i="2" s="1"/>
  <c r="O466" i="2"/>
  <c r="X465" i="2"/>
  <c r="Y465" i="2" s="1"/>
  <c r="O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O457" i="2"/>
  <c r="W453" i="2"/>
  <c r="W452" i="2"/>
  <c r="X451" i="2"/>
  <c r="Y451" i="2" s="1"/>
  <c r="X450" i="2"/>
  <c r="Y450" i="2" s="1"/>
  <c r="X449" i="2"/>
  <c r="X448" i="2"/>
  <c r="W445" i="2"/>
  <c r="W444" i="2"/>
  <c r="X443" i="2"/>
  <c r="X445" i="2" s="1"/>
  <c r="O443" i="2"/>
  <c r="W441" i="2"/>
  <c r="W440" i="2"/>
  <c r="X439" i="2"/>
  <c r="X440" i="2" s="1"/>
  <c r="O439" i="2"/>
  <c r="W437" i="2"/>
  <c r="W436" i="2"/>
  <c r="X435" i="2"/>
  <c r="Y435" i="2" s="1"/>
  <c r="O435" i="2"/>
  <c r="X434" i="2"/>
  <c r="Y434" i="2" s="1"/>
  <c r="O434" i="2"/>
  <c r="W432" i="2"/>
  <c r="W431" i="2"/>
  <c r="X430" i="2"/>
  <c r="Y430" i="2" s="1"/>
  <c r="O430" i="2"/>
  <c r="X429" i="2"/>
  <c r="Y429" i="2" s="1"/>
  <c r="O429" i="2"/>
  <c r="X428" i="2"/>
  <c r="Y428" i="2" s="1"/>
  <c r="O428" i="2"/>
  <c r="X427" i="2"/>
  <c r="Y427" i="2" s="1"/>
  <c r="O427" i="2"/>
  <c r="X426" i="2"/>
  <c r="Y426" i="2" s="1"/>
  <c r="O426" i="2"/>
  <c r="X425" i="2"/>
  <c r="Y425" i="2" s="1"/>
  <c r="O425" i="2"/>
  <c r="X424" i="2"/>
  <c r="Y424" i="2" s="1"/>
  <c r="O424" i="2"/>
  <c r="W422" i="2"/>
  <c r="W421" i="2"/>
  <c r="X420" i="2"/>
  <c r="Y420" i="2" s="1"/>
  <c r="O420" i="2"/>
  <c r="X419" i="2"/>
  <c r="Y419" i="2" s="1"/>
  <c r="O419" i="2"/>
  <c r="W416" i="2"/>
  <c r="W415" i="2"/>
  <c r="X414" i="2"/>
  <c r="Y414" i="2" s="1"/>
  <c r="O414" i="2"/>
  <c r="X413" i="2"/>
  <c r="Y413" i="2" s="1"/>
  <c r="O413" i="2"/>
  <c r="X412" i="2"/>
  <c r="X416" i="2" s="1"/>
  <c r="O412" i="2"/>
  <c r="W410" i="2"/>
  <c r="W409" i="2"/>
  <c r="X408" i="2"/>
  <c r="Y408" i="2" s="1"/>
  <c r="Y409" i="2" s="1"/>
  <c r="O408" i="2"/>
  <c r="W406" i="2"/>
  <c r="W405" i="2"/>
  <c r="X404" i="2"/>
  <c r="Y404" i="2" s="1"/>
  <c r="O404" i="2"/>
  <c r="X403" i="2"/>
  <c r="Y403" i="2" s="1"/>
  <c r="O403" i="2"/>
  <c r="X402" i="2"/>
  <c r="O402" i="2"/>
  <c r="W400" i="2"/>
  <c r="W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Y391" i="2" s="1"/>
  <c r="O391" i="2"/>
  <c r="X390" i="2"/>
  <c r="Y390" i="2" s="1"/>
  <c r="O390" i="2"/>
  <c r="X389" i="2"/>
  <c r="Y389" i="2" s="1"/>
  <c r="O389" i="2"/>
  <c r="X388" i="2"/>
  <c r="Y388" i="2" s="1"/>
  <c r="O388" i="2"/>
  <c r="X387" i="2"/>
  <c r="Y387" i="2" s="1"/>
  <c r="O387" i="2"/>
  <c r="X386" i="2"/>
  <c r="Y386" i="2" s="1"/>
  <c r="O386" i="2"/>
  <c r="W384" i="2"/>
  <c r="W383" i="2"/>
  <c r="X382" i="2"/>
  <c r="O382" i="2"/>
  <c r="X381" i="2"/>
  <c r="O381" i="2"/>
  <c r="W377" i="2"/>
  <c r="W376" i="2"/>
  <c r="X375" i="2"/>
  <c r="X377" i="2" s="1"/>
  <c r="O375" i="2"/>
  <c r="W373" i="2"/>
  <c r="W372" i="2"/>
  <c r="X371" i="2"/>
  <c r="Y371" i="2" s="1"/>
  <c r="O371" i="2"/>
  <c r="X370" i="2"/>
  <c r="Y370" i="2" s="1"/>
  <c r="O370" i="2"/>
  <c r="X369" i="2"/>
  <c r="Y369" i="2" s="1"/>
  <c r="O369" i="2"/>
  <c r="X368" i="2"/>
  <c r="Y368" i="2" s="1"/>
  <c r="O368" i="2"/>
  <c r="W366" i="2"/>
  <c r="W365" i="2"/>
  <c r="X364" i="2"/>
  <c r="O364" i="2"/>
  <c r="X363" i="2"/>
  <c r="O363" i="2"/>
  <c r="W361" i="2"/>
  <c r="W360" i="2"/>
  <c r="X359" i="2"/>
  <c r="Y359" i="2" s="1"/>
  <c r="O359" i="2"/>
  <c r="X358" i="2"/>
  <c r="Y358" i="2" s="1"/>
  <c r="O358" i="2"/>
  <c r="X357" i="2"/>
  <c r="Y357" i="2" s="1"/>
  <c r="O357" i="2"/>
  <c r="X356" i="2"/>
  <c r="O356" i="2"/>
  <c r="X355" i="2"/>
  <c r="Y355" i="2" s="1"/>
  <c r="O355" i="2"/>
  <c r="W352" i="2"/>
  <c r="W351" i="2"/>
  <c r="X350" i="2"/>
  <c r="Y350" i="2" s="1"/>
  <c r="Y351" i="2" s="1"/>
  <c r="O350" i="2"/>
  <c r="W348" i="2"/>
  <c r="W347" i="2"/>
  <c r="X346" i="2"/>
  <c r="Y346" i="2" s="1"/>
  <c r="O346" i="2"/>
  <c r="X345" i="2"/>
  <c r="Y345" i="2" s="1"/>
  <c r="O345" i="2"/>
  <c r="W343" i="2"/>
  <c r="W342" i="2"/>
  <c r="X341" i="2"/>
  <c r="Y341" i="2" s="1"/>
  <c r="O341" i="2"/>
  <c r="X340" i="2"/>
  <c r="Y340" i="2" s="1"/>
  <c r="O340" i="2"/>
  <c r="X339" i="2"/>
  <c r="Y339" i="2" s="1"/>
  <c r="O339" i="2"/>
  <c r="W337" i="2"/>
  <c r="W336" i="2"/>
  <c r="X335" i="2"/>
  <c r="Y335" i="2" s="1"/>
  <c r="O335" i="2"/>
  <c r="X334" i="2"/>
  <c r="Y334" i="2" s="1"/>
  <c r="O334" i="2"/>
  <c r="X333" i="2"/>
  <c r="Y333" i="2" s="1"/>
  <c r="O333" i="2"/>
  <c r="X332" i="2"/>
  <c r="Y332" i="2" s="1"/>
  <c r="O332" i="2"/>
  <c r="X331" i="2"/>
  <c r="Y331" i="2" s="1"/>
  <c r="O331" i="2"/>
  <c r="X330" i="2"/>
  <c r="Y330" i="2" s="1"/>
  <c r="O330" i="2"/>
  <c r="X329" i="2"/>
  <c r="Y329" i="2" s="1"/>
  <c r="O329" i="2"/>
  <c r="X328" i="2"/>
  <c r="O328" i="2"/>
  <c r="W324" i="2"/>
  <c r="W323" i="2"/>
  <c r="X322" i="2"/>
  <c r="X323" i="2" s="1"/>
  <c r="O322" i="2"/>
  <c r="W320" i="2"/>
  <c r="W319" i="2"/>
  <c r="X318" i="2"/>
  <c r="X319" i="2" s="1"/>
  <c r="O318" i="2"/>
  <c r="W316" i="2"/>
  <c r="W315" i="2"/>
  <c r="X314" i="2"/>
  <c r="Y314" i="2" s="1"/>
  <c r="O314" i="2"/>
  <c r="X313" i="2"/>
  <c r="Y313" i="2" s="1"/>
  <c r="O313" i="2"/>
  <c r="X312" i="2"/>
  <c r="X316" i="2" s="1"/>
  <c r="O312" i="2"/>
  <c r="W310" i="2"/>
  <c r="W309" i="2"/>
  <c r="X308" i="2"/>
  <c r="X310" i="2" s="1"/>
  <c r="O308" i="2"/>
  <c r="W305" i="2"/>
  <c r="W304" i="2"/>
  <c r="X303" i="2"/>
  <c r="Y303" i="2" s="1"/>
  <c r="O303" i="2"/>
  <c r="X302" i="2"/>
  <c r="X305" i="2" s="1"/>
  <c r="O302" i="2"/>
  <c r="W300" i="2"/>
  <c r="W299" i="2"/>
  <c r="X298" i="2"/>
  <c r="Y298" i="2" s="1"/>
  <c r="O298" i="2"/>
  <c r="X297" i="2"/>
  <c r="Y297" i="2" s="1"/>
  <c r="O297" i="2"/>
  <c r="X296" i="2"/>
  <c r="Y296" i="2" s="1"/>
  <c r="O296" i="2"/>
  <c r="X295" i="2"/>
  <c r="Y295" i="2" s="1"/>
  <c r="O295" i="2"/>
  <c r="X294" i="2"/>
  <c r="Y294" i="2" s="1"/>
  <c r="O294" i="2"/>
  <c r="X293" i="2"/>
  <c r="Y293" i="2" s="1"/>
  <c r="O293" i="2"/>
  <c r="X292" i="2"/>
  <c r="O292" i="2"/>
  <c r="W289" i="2"/>
  <c r="W288" i="2"/>
  <c r="X287" i="2"/>
  <c r="Y287" i="2" s="1"/>
  <c r="O287" i="2"/>
  <c r="X286" i="2"/>
  <c r="X289" i="2" s="1"/>
  <c r="O286" i="2"/>
  <c r="W284" i="2"/>
  <c r="W283" i="2"/>
  <c r="X282" i="2"/>
  <c r="Y282" i="2" s="1"/>
  <c r="O282" i="2"/>
  <c r="Y281" i="2"/>
  <c r="X281" i="2"/>
  <c r="Y280" i="2"/>
  <c r="X280" i="2"/>
  <c r="W278" i="2"/>
  <c r="W277" i="2"/>
  <c r="X276" i="2"/>
  <c r="Y276" i="2" s="1"/>
  <c r="O276" i="2"/>
  <c r="X275" i="2"/>
  <c r="O275" i="2"/>
  <c r="X274" i="2"/>
  <c r="Y274" i="2" s="1"/>
  <c r="O274" i="2"/>
  <c r="W272" i="2"/>
  <c r="W271" i="2"/>
  <c r="X270" i="2"/>
  <c r="Y270" i="2" s="1"/>
  <c r="O270" i="2"/>
  <c r="Y269" i="2"/>
  <c r="X269" i="2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X264" i="2"/>
  <c r="O264" i="2"/>
  <c r="X263" i="2"/>
  <c r="Y263" i="2" s="1"/>
  <c r="O263" i="2"/>
  <c r="X262" i="2"/>
  <c r="O262" i="2"/>
  <c r="W260" i="2"/>
  <c r="W259" i="2"/>
  <c r="X258" i="2"/>
  <c r="Y258" i="2" s="1"/>
  <c r="O258" i="2"/>
  <c r="X257" i="2"/>
  <c r="Y257" i="2" s="1"/>
  <c r="O257" i="2"/>
  <c r="X256" i="2"/>
  <c r="Y256" i="2" s="1"/>
  <c r="O256" i="2"/>
  <c r="X255" i="2"/>
  <c r="Y255" i="2" s="1"/>
  <c r="O255" i="2"/>
  <c r="W253" i="2"/>
  <c r="W252" i="2"/>
  <c r="X251" i="2"/>
  <c r="X252" i="2" s="1"/>
  <c r="O251" i="2"/>
  <c r="W249" i="2"/>
  <c r="W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Y235" i="2" s="1"/>
  <c r="O235" i="2"/>
  <c r="X234" i="2"/>
  <c r="Y234" i="2" s="1"/>
  <c r="O234" i="2"/>
  <c r="W231" i="2"/>
  <c r="W230" i="2"/>
  <c r="X229" i="2"/>
  <c r="Y229" i="2" s="1"/>
  <c r="O229" i="2"/>
  <c r="X228" i="2"/>
  <c r="Y228" i="2" s="1"/>
  <c r="O228" i="2"/>
  <c r="X227" i="2"/>
  <c r="Y227" i="2" s="1"/>
  <c r="O227" i="2"/>
  <c r="X226" i="2"/>
  <c r="Y226" i="2" s="1"/>
  <c r="O226" i="2"/>
  <c r="X225" i="2"/>
  <c r="Y225" i="2" s="1"/>
  <c r="O225" i="2"/>
  <c r="X224" i="2"/>
  <c r="Y224" i="2" s="1"/>
  <c r="O224" i="2"/>
  <c r="W221" i="2"/>
  <c r="W220" i="2"/>
  <c r="X219" i="2"/>
  <c r="Y219" i="2" s="1"/>
  <c r="O219" i="2"/>
  <c r="X218" i="2"/>
  <c r="X220" i="2" s="1"/>
  <c r="O218" i="2"/>
  <c r="W216" i="2"/>
  <c r="W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Y210" i="2" s="1"/>
  <c r="O210" i="2"/>
  <c r="X209" i="2"/>
  <c r="Y209" i="2" s="1"/>
  <c r="O209" i="2"/>
  <c r="W206" i="2"/>
  <c r="W205" i="2"/>
  <c r="X204" i="2"/>
  <c r="Y204" i="2" s="1"/>
  <c r="O204" i="2"/>
  <c r="X203" i="2"/>
  <c r="Y203" i="2" s="1"/>
  <c r="O203" i="2"/>
  <c r="X202" i="2"/>
  <c r="Y202" i="2" s="1"/>
  <c r="O202" i="2"/>
  <c r="X201" i="2"/>
  <c r="O201" i="2"/>
  <c r="W199" i="2"/>
  <c r="W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Y182" i="2" s="1"/>
  <c r="O182" i="2"/>
  <c r="X181" i="2"/>
  <c r="Y181" i="2" s="1"/>
  <c r="O181" i="2"/>
  <c r="W179" i="2"/>
  <c r="W178" i="2"/>
  <c r="X177" i="2"/>
  <c r="Y177" i="2" s="1"/>
  <c r="O177" i="2"/>
  <c r="X176" i="2"/>
  <c r="Y176" i="2" s="1"/>
  <c r="O176" i="2"/>
  <c r="X175" i="2"/>
  <c r="Y175" i="2" s="1"/>
  <c r="O175" i="2"/>
  <c r="X174" i="2"/>
  <c r="Y174" i="2" s="1"/>
  <c r="O174" i="2"/>
  <c r="W172" i="2"/>
  <c r="W171" i="2"/>
  <c r="X170" i="2"/>
  <c r="O170" i="2"/>
  <c r="X169" i="2"/>
  <c r="O169" i="2"/>
  <c r="W167" i="2"/>
  <c r="W166" i="2"/>
  <c r="X165" i="2"/>
  <c r="Y165" i="2" s="1"/>
  <c r="O165" i="2"/>
  <c r="X164" i="2"/>
  <c r="O164" i="2"/>
  <c r="W161" i="2"/>
  <c r="W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X151" i="2"/>
  <c r="Y151" i="2" s="1"/>
  <c r="O151" i="2"/>
  <c r="W148" i="2"/>
  <c r="W147" i="2"/>
  <c r="X146" i="2"/>
  <c r="Y146" i="2" s="1"/>
  <c r="O146" i="2"/>
  <c r="X145" i="2"/>
  <c r="Y145" i="2" s="1"/>
  <c r="O145" i="2"/>
  <c r="X144" i="2"/>
  <c r="Y144" i="2" s="1"/>
  <c r="O144" i="2"/>
  <c r="W140" i="2"/>
  <c r="W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X134" i="2"/>
  <c r="Y134" i="2" s="1"/>
  <c r="O134" i="2"/>
  <c r="W131" i="2"/>
  <c r="W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Y125" i="2"/>
  <c r="X125" i="2"/>
  <c r="O125" i="2"/>
  <c r="X124" i="2"/>
  <c r="Y124" i="2" s="1"/>
  <c r="O124" i="2"/>
  <c r="X123" i="2"/>
  <c r="O123" i="2"/>
  <c r="W121" i="2"/>
  <c r="W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O108" i="2"/>
  <c r="X107" i="2"/>
  <c r="Y107" i="2" s="1"/>
  <c r="X106" i="2"/>
  <c r="W104" i="2"/>
  <c r="W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Y89" i="2" s="1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O65" i="2"/>
  <c r="W62" i="2"/>
  <c r="W61" i="2"/>
  <c r="X60" i="2"/>
  <c r="Y60" i="2" s="1"/>
  <c r="X59" i="2"/>
  <c r="Y59" i="2" s="1"/>
  <c r="O59" i="2"/>
  <c r="X58" i="2"/>
  <c r="Y58" i="2" s="1"/>
  <c r="O58" i="2"/>
  <c r="X57" i="2"/>
  <c r="O57" i="2"/>
  <c r="W54" i="2"/>
  <c r="W53" i="2"/>
  <c r="X52" i="2"/>
  <c r="Y52" i="2" s="1"/>
  <c r="O52" i="2"/>
  <c r="X51" i="2"/>
  <c r="C547" i="2" s="1"/>
  <c r="O51" i="2"/>
  <c r="W47" i="2"/>
  <c r="W46" i="2"/>
  <c r="X45" i="2"/>
  <c r="X46" i="2" s="1"/>
  <c r="O45" i="2"/>
  <c r="W43" i="2"/>
  <c r="W42" i="2"/>
  <c r="X41" i="2"/>
  <c r="X43" i="2" s="1"/>
  <c r="O41" i="2"/>
  <c r="W39" i="2"/>
  <c r="W38" i="2"/>
  <c r="X37" i="2"/>
  <c r="Y37" i="2" s="1"/>
  <c r="Y38" i="2" s="1"/>
  <c r="O37" i="2"/>
  <c r="W35" i="2"/>
  <c r="W34" i="2"/>
  <c r="X33" i="2"/>
  <c r="Y33" i="2" s="1"/>
  <c r="O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X28" i="2"/>
  <c r="Y28" i="2" s="1"/>
  <c r="O28" i="2"/>
  <c r="X27" i="2"/>
  <c r="O27" i="2"/>
  <c r="W25" i="2"/>
  <c r="W24" i="2"/>
  <c r="X23" i="2"/>
  <c r="Y23" i="2" s="1"/>
  <c r="O23" i="2"/>
  <c r="X22" i="2"/>
  <c r="X25" i="2" s="1"/>
  <c r="H10" i="2"/>
  <c r="A9" i="2"/>
  <c r="A10" i="2" s="1"/>
  <c r="D7" i="2"/>
  <c r="P6" i="2"/>
  <c r="O2" i="2"/>
  <c r="Y375" i="2" l="1"/>
  <c r="Y376" i="2" s="1"/>
  <c r="Y251" i="2"/>
  <c r="Y252" i="2" s="1"/>
  <c r="X473" i="2"/>
  <c r="O547" i="2"/>
  <c r="Y443" i="2"/>
  <c r="Y444" i="2" s="1"/>
  <c r="X444" i="2"/>
  <c r="X453" i="2"/>
  <c r="X512" i="2"/>
  <c r="X42" i="2"/>
  <c r="X171" i="2"/>
  <c r="Y283" i="2"/>
  <c r="X365" i="2"/>
  <c r="X383" i="2"/>
  <c r="X38" i="2"/>
  <c r="Y139" i="2"/>
  <c r="Y218" i="2"/>
  <c r="Y220" i="2" s="1"/>
  <c r="X253" i="2"/>
  <c r="Y318" i="2"/>
  <c r="Y319" i="2" s="1"/>
  <c r="X360" i="2"/>
  <c r="Y382" i="2"/>
  <c r="X406" i="2"/>
  <c r="Y448" i="2"/>
  <c r="V547" i="2"/>
  <c r="Y473" i="2"/>
  <c r="X489" i="2"/>
  <c r="X492" i="2"/>
  <c r="Y507" i="2"/>
  <c r="I547" i="2"/>
  <c r="X121" i="2"/>
  <c r="X277" i="2"/>
  <c r="X343" i="2"/>
  <c r="Y342" i="2"/>
  <c r="E547" i="2"/>
  <c r="Y198" i="2"/>
  <c r="X34" i="2"/>
  <c r="D547" i="2"/>
  <c r="Y65" i="2"/>
  <c r="Y86" i="2" s="1"/>
  <c r="Y106" i="2"/>
  <c r="X131" i="2"/>
  <c r="X24" i="2"/>
  <c r="Y41" i="2"/>
  <c r="Y42" i="2" s="1"/>
  <c r="X61" i="2"/>
  <c r="X94" i="2"/>
  <c r="Y123" i="2"/>
  <c r="Y130" i="2" s="1"/>
  <c r="G547" i="2"/>
  <c r="X160" i="2"/>
  <c r="X166" i="2"/>
  <c r="X172" i="2"/>
  <c r="X178" i="2"/>
  <c r="X199" i="2"/>
  <c r="J547" i="2"/>
  <c r="X271" i="2"/>
  <c r="X278" i="2"/>
  <c r="Y275" i="2"/>
  <c r="Y277" i="2" s="1"/>
  <c r="X284" i="2"/>
  <c r="X288" i="2"/>
  <c r="Y292" i="2"/>
  <c r="Y299" i="2" s="1"/>
  <c r="Y302" i="2"/>
  <c r="Y304" i="2" s="1"/>
  <c r="X320" i="2"/>
  <c r="X361" i="2"/>
  <c r="Y356" i="2"/>
  <c r="Y360" i="2" s="1"/>
  <c r="Y364" i="2"/>
  <c r="X376" i="2"/>
  <c r="X384" i="2"/>
  <c r="X400" i="2"/>
  <c r="Y402" i="2"/>
  <c r="Y405" i="2" s="1"/>
  <c r="X409" i="2"/>
  <c r="Y412" i="2"/>
  <c r="Y415" i="2" s="1"/>
  <c r="T547" i="2"/>
  <c r="Y431" i="2"/>
  <c r="Y439" i="2"/>
  <c r="Y440" i="2" s="1"/>
  <c r="X452" i="2"/>
  <c r="X482" i="2"/>
  <c r="X488" i="2"/>
  <c r="X493" i="2"/>
  <c r="X529" i="2"/>
  <c r="W541" i="2"/>
  <c r="X53" i="2"/>
  <c r="X139" i="2"/>
  <c r="Y164" i="2"/>
  <c r="Y166" i="2" s="1"/>
  <c r="Y170" i="2"/>
  <c r="X198" i="2"/>
  <c r="W537" i="2"/>
  <c r="X39" i="2"/>
  <c r="X54" i="2"/>
  <c r="Y93" i="2"/>
  <c r="H547" i="2"/>
  <c r="Y178" i="2"/>
  <c r="X206" i="2"/>
  <c r="X230" i="2"/>
  <c r="X272" i="2"/>
  <c r="X304" i="2"/>
  <c r="P547" i="2"/>
  <c r="Y347" i="2"/>
  <c r="X366" i="2"/>
  <c r="X372" i="2"/>
  <c r="Y421" i="2"/>
  <c r="Y436" i="2"/>
  <c r="Y482" i="2"/>
  <c r="W547" i="2"/>
  <c r="Y520" i="2"/>
  <c r="Y535" i="2"/>
  <c r="W540" i="2"/>
  <c r="X120" i="2"/>
  <c r="X337" i="2"/>
  <c r="X348" i="2"/>
  <c r="Y372" i="2"/>
  <c r="X483" i="2"/>
  <c r="X521" i="2"/>
  <c r="Y147" i="2"/>
  <c r="Y259" i="2"/>
  <c r="Y399" i="2"/>
  <c r="Y103" i="2"/>
  <c r="Y230" i="2"/>
  <c r="Y511" i="2"/>
  <c r="Y248" i="2"/>
  <c r="Y215" i="2"/>
  <c r="X86" i="2"/>
  <c r="X161" i="2"/>
  <c r="X215" i="2"/>
  <c r="X249" i="2"/>
  <c r="X300" i="2"/>
  <c r="X351" i="2"/>
  <c r="X474" i="2"/>
  <c r="X528" i="2"/>
  <c r="X147" i="2"/>
  <c r="X205" i="2"/>
  <c r="X231" i="2"/>
  <c r="X260" i="2"/>
  <c r="X324" i="2"/>
  <c r="X469" i="2"/>
  <c r="X504" i="2"/>
  <c r="X535" i="2"/>
  <c r="L547" i="2"/>
  <c r="F10" i="2"/>
  <c r="X87" i="2"/>
  <c r="X93" i="2"/>
  <c r="Y108" i="2"/>
  <c r="Y120" i="2" s="1"/>
  <c r="X140" i="2"/>
  <c r="Y169" i="2"/>
  <c r="Y201" i="2"/>
  <c r="Y205" i="2" s="1"/>
  <c r="X221" i="2"/>
  <c r="Y286" i="2"/>
  <c r="Y288" i="2" s="1"/>
  <c r="Y308" i="2"/>
  <c r="Y309" i="2" s="1"/>
  <c r="Y363" i="2"/>
  <c r="Y381" i="2"/>
  <c r="Y383" i="2" s="1"/>
  <c r="X421" i="2"/>
  <c r="X441" i="2"/>
  <c r="Y449" i="2"/>
  <c r="Y457" i="2"/>
  <c r="Y468" i="2" s="1"/>
  <c r="X511" i="2"/>
  <c r="Y523" i="2"/>
  <c r="Y528" i="2" s="1"/>
  <c r="N547" i="2"/>
  <c r="X47" i="2"/>
  <c r="X216" i="2"/>
  <c r="X336" i="2"/>
  <c r="X352" i="2"/>
  <c r="X373" i="2"/>
  <c r="X399" i="2"/>
  <c r="X415" i="2"/>
  <c r="X436" i="2"/>
  <c r="X130" i="2"/>
  <c r="X179" i="2"/>
  <c r="Y51" i="2"/>
  <c r="Y53" i="2" s="1"/>
  <c r="X62" i="2"/>
  <c r="X103" i="2"/>
  <c r="X148" i="2"/>
  <c r="Y262" i="2"/>
  <c r="X309" i="2"/>
  <c r="Y328" i="2"/>
  <c r="Y336" i="2" s="1"/>
  <c r="X347" i="2"/>
  <c r="X410" i="2"/>
  <c r="X431" i="2"/>
  <c r="X505" i="2"/>
  <c r="X536" i="2"/>
  <c r="B547" i="2"/>
  <c r="X35" i="2"/>
  <c r="Y27" i="2"/>
  <c r="Y34" i="2" s="1"/>
  <c r="Y22" i="2"/>
  <c r="Y24" i="2" s="1"/>
  <c r="Y57" i="2"/>
  <c r="Y61" i="2" s="1"/>
  <c r="X342" i="2"/>
  <c r="X405" i="2"/>
  <c r="X422" i="2"/>
  <c r="Q547" i="2"/>
  <c r="X315" i="2"/>
  <c r="X437" i="2"/>
  <c r="R547" i="2"/>
  <c r="X432" i="2"/>
  <c r="S547" i="2"/>
  <c r="X104" i="2"/>
  <c r="F9" i="2"/>
  <c r="Y45" i="2"/>
  <c r="Y46" i="2" s="1"/>
  <c r="X283" i="2"/>
  <c r="Y322" i="2"/>
  <c r="Y323" i="2" s="1"/>
  <c r="Y487" i="2"/>
  <c r="Y488" i="2" s="1"/>
  <c r="X520" i="2"/>
  <c r="X538" i="2"/>
  <c r="F547" i="2"/>
  <c r="U547" i="2"/>
  <c r="X248" i="2"/>
  <c r="X299" i="2"/>
  <c r="Y152" i="2"/>
  <c r="Y160" i="2" s="1"/>
  <c r="X259" i="2"/>
  <c r="Y264" i="2"/>
  <c r="Y312" i="2"/>
  <c r="Y315" i="2" s="1"/>
  <c r="X468" i="2"/>
  <c r="X539" i="2"/>
  <c r="H9" i="2"/>
  <c r="J9" i="2"/>
  <c r="X167" i="2"/>
  <c r="Y497" i="2"/>
  <c r="Y504" i="2" s="1"/>
  <c r="Y452" i="2" l="1"/>
  <c r="Y365" i="2"/>
  <c r="X537" i="2"/>
  <c r="X541" i="2"/>
  <c r="Y171" i="2"/>
  <c r="X540" i="2"/>
  <c r="Y271" i="2"/>
  <c r="Y542" i="2" l="1"/>
</calcChain>
</file>

<file path=xl/sharedStrings.xml><?xml version="1.0" encoding="utf-8"?>
<sst xmlns="http://schemas.openxmlformats.org/spreadsheetml/2006/main" count="3569" uniqueCount="772">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</sst>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49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43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38" t="s">
        <v>29</v>
      </c>
      <c r="E1" s="738"/>
      <c r="F1" s="738"/>
      <c r="G1" s="14" t="s">
        <v>67</v>
      </c>
      <c r="H1" s="738" t="s">
        <v>49</v>
      </c>
      <c r="I1" s="738"/>
      <c r="J1" s="738"/>
      <c r="K1" s="738"/>
      <c r="L1" s="738"/>
      <c r="M1" s="738"/>
      <c r="N1" s="738"/>
      <c r="O1" s="738"/>
      <c r="P1" s="738"/>
      <c r="Q1" s="739" t="s">
        <v>68</v>
      </c>
      <c r="R1" s="740"/>
      <c r="S1" s="740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41"/>
      <c r="Q2" s="741"/>
      <c r="R2" s="741"/>
      <c r="S2" s="741"/>
      <c r="T2" s="741"/>
      <c r="U2" s="741"/>
      <c r="V2" s="741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41"/>
      <c r="P3" s="741"/>
      <c r="Q3" s="741"/>
      <c r="R3" s="741"/>
      <c r="S3" s="741"/>
      <c r="T3" s="741"/>
      <c r="U3" s="741"/>
      <c r="V3" s="741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20" t="s">
        <v>8</v>
      </c>
      <c r="B5" s="720"/>
      <c r="C5" s="720"/>
      <c r="D5" s="742"/>
      <c r="E5" s="742"/>
      <c r="F5" s="743" t="s">
        <v>14</v>
      </c>
      <c r="G5" s="743"/>
      <c r="H5" s="742" t="s">
        <v>771</v>
      </c>
      <c r="I5" s="742"/>
      <c r="J5" s="742"/>
      <c r="K5" s="742"/>
      <c r="L5" s="742"/>
      <c r="M5" s="71"/>
      <c r="O5" s="26" t="s">
        <v>4</v>
      </c>
      <c r="P5" s="744">
        <v>45428</v>
      </c>
      <c r="Q5" s="744"/>
      <c r="S5" s="745" t="s">
        <v>3</v>
      </c>
      <c r="T5" s="746"/>
      <c r="U5" s="747" t="s">
        <v>735</v>
      </c>
      <c r="V5" s="748"/>
      <c r="AA5" s="58"/>
      <c r="AB5" s="58"/>
      <c r="AC5" s="58"/>
    </row>
    <row r="6" spans="1:30" s="17" customFormat="1" ht="24" customHeight="1" x14ac:dyDescent="0.2">
      <c r="A6" s="720" t="s">
        <v>1</v>
      </c>
      <c r="B6" s="720"/>
      <c r="C6" s="720"/>
      <c r="D6" s="721" t="s">
        <v>748</v>
      </c>
      <c r="E6" s="721"/>
      <c r="F6" s="721"/>
      <c r="G6" s="721"/>
      <c r="H6" s="721"/>
      <c r="I6" s="721"/>
      <c r="J6" s="721"/>
      <c r="K6" s="721"/>
      <c r="L6" s="721"/>
      <c r="M6" s="72"/>
      <c r="O6" s="26" t="s">
        <v>30</v>
      </c>
      <c r="P6" s="722" t="str">
        <f>IF(P5=0," ",CHOOSE(WEEKDAY(P5,2),"Понедельник","Вторник","Среда","Четверг","Пятница","Суббота","Воскресенье"))</f>
        <v>Четверг</v>
      </c>
      <c r="Q6" s="722"/>
      <c r="S6" s="723" t="s">
        <v>5</v>
      </c>
      <c r="T6" s="724"/>
      <c r="U6" s="725" t="s">
        <v>70</v>
      </c>
      <c r="V6" s="72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31" t="str">
        <f>IFERROR(VLOOKUP(DeliveryAddress,Table,3,0),1)</f>
        <v>5</v>
      </c>
      <c r="E7" s="732"/>
      <c r="F7" s="732"/>
      <c r="G7" s="732"/>
      <c r="H7" s="732"/>
      <c r="I7" s="732"/>
      <c r="J7" s="732"/>
      <c r="K7" s="732"/>
      <c r="L7" s="733"/>
      <c r="M7" s="73"/>
      <c r="O7" s="26"/>
      <c r="P7" s="47"/>
      <c r="Q7" s="47"/>
      <c r="S7" s="723"/>
      <c r="T7" s="724"/>
      <c r="U7" s="727"/>
      <c r="V7" s="728"/>
      <c r="AA7" s="58"/>
      <c r="AB7" s="58"/>
      <c r="AC7" s="58"/>
    </row>
    <row r="8" spans="1:30" s="17" customFormat="1" ht="25.5" customHeight="1" x14ac:dyDescent="0.2">
      <c r="A8" s="734" t="s">
        <v>60</v>
      </c>
      <c r="B8" s="734"/>
      <c r="C8" s="734"/>
      <c r="D8" s="735"/>
      <c r="E8" s="735"/>
      <c r="F8" s="735"/>
      <c r="G8" s="735"/>
      <c r="H8" s="735"/>
      <c r="I8" s="735"/>
      <c r="J8" s="735"/>
      <c r="K8" s="735"/>
      <c r="L8" s="735"/>
      <c r="M8" s="74"/>
      <c r="O8" s="26" t="s">
        <v>11</v>
      </c>
      <c r="P8" s="718">
        <v>0.45833333333333331</v>
      </c>
      <c r="Q8" s="718"/>
      <c r="S8" s="723"/>
      <c r="T8" s="724"/>
      <c r="U8" s="727"/>
      <c r="V8" s="728"/>
      <c r="AA8" s="58"/>
      <c r="AB8" s="58"/>
      <c r="AC8" s="58"/>
    </row>
    <row r="9" spans="1:30" s="17" customFormat="1" ht="39.950000000000003" customHeight="1" x14ac:dyDescent="0.2">
      <c r="A9" s="7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0"/>
      <c r="C9" s="710"/>
      <c r="D9" s="711" t="s">
        <v>48</v>
      </c>
      <c r="E9" s="712"/>
      <c r="F9" s="7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0"/>
      <c r="H9" s="736" t="str">
        <f>IF(AND($A$9="Тип доверенности/получателя при получении в адресе перегруза:",$D$9="Разовая доверенность"),"Введите ФИО","")</f>
        <v/>
      </c>
      <c r="I9" s="736"/>
      <c r="J9" s="7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36"/>
      <c r="L9" s="736"/>
      <c r="M9" s="69"/>
      <c r="O9" s="29" t="s">
        <v>15</v>
      </c>
      <c r="P9" s="737"/>
      <c r="Q9" s="737"/>
      <c r="S9" s="723"/>
      <c r="T9" s="724"/>
      <c r="U9" s="729"/>
      <c r="V9" s="73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0"/>
      <c r="C10" s="710"/>
      <c r="D10" s="711"/>
      <c r="E10" s="712"/>
      <c r="F10" s="7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0"/>
      <c r="H10" s="713" t="str">
        <f>IFERROR(VLOOKUP($D$10,Proxy,2,FALSE),"")</f>
        <v/>
      </c>
      <c r="I10" s="713"/>
      <c r="J10" s="713"/>
      <c r="K10" s="713"/>
      <c r="L10" s="713"/>
      <c r="M10" s="70"/>
      <c r="O10" s="29" t="s">
        <v>35</v>
      </c>
      <c r="P10" s="714"/>
      <c r="Q10" s="714"/>
      <c r="T10" s="26" t="s">
        <v>12</v>
      </c>
      <c r="U10" s="715" t="s">
        <v>71</v>
      </c>
      <c r="V10" s="716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17"/>
      <c r="Q11" s="717"/>
      <c r="T11" s="26" t="s">
        <v>31</v>
      </c>
      <c r="U11" s="702" t="s">
        <v>57</v>
      </c>
      <c r="V11" s="70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01" t="s">
        <v>72</v>
      </c>
      <c r="B12" s="701"/>
      <c r="C12" s="701"/>
      <c r="D12" s="701"/>
      <c r="E12" s="701"/>
      <c r="F12" s="701"/>
      <c r="G12" s="701"/>
      <c r="H12" s="701"/>
      <c r="I12" s="701"/>
      <c r="J12" s="701"/>
      <c r="K12" s="701"/>
      <c r="L12" s="701"/>
      <c r="M12" s="75"/>
      <c r="O12" s="26" t="s">
        <v>33</v>
      </c>
      <c r="P12" s="718"/>
      <c r="Q12" s="718"/>
      <c r="R12" s="27"/>
      <c r="S12"/>
      <c r="T12" s="26" t="s">
        <v>48</v>
      </c>
      <c r="U12" s="719"/>
      <c r="V12" s="719"/>
      <c r="W12"/>
      <c r="AA12" s="58"/>
      <c r="AB12" s="58"/>
      <c r="AC12" s="58"/>
    </row>
    <row r="13" spans="1:30" s="17" customFormat="1" ht="23.25" customHeight="1" x14ac:dyDescent="0.2">
      <c r="A13" s="701" t="s">
        <v>73</v>
      </c>
      <c r="B13" s="701"/>
      <c r="C13" s="701"/>
      <c r="D13" s="701"/>
      <c r="E13" s="701"/>
      <c r="F13" s="701"/>
      <c r="G13" s="701"/>
      <c r="H13" s="701"/>
      <c r="I13" s="701"/>
      <c r="J13" s="701"/>
      <c r="K13" s="701"/>
      <c r="L13" s="701"/>
      <c r="M13" s="75"/>
      <c r="N13" s="29"/>
      <c r="O13" s="29" t="s">
        <v>34</v>
      </c>
      <c r="P13" s="702"/>
      <c r="Q13" s="70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01" t="s">
        <v>74</v>
      </c>
      <c r="B14" s="701"/>
      <c r="C14" s="701"/>
      <c r="D14" s="701"/>
      <c r="E14" s="701"/>
      <c r="F14" s="701"/>
      <c r="G14" s="701"/>
      <c r="H14" s="701"/>
      <c r="I14" s="701"/>
      <c r="J14" s="701"/>
      <c r="K14" s="701"/>
      <c r="L14" s="701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03" t="s">
        <v>75</v>
      </c>
      <c r="B15" s="703"/>
      <c r="C15" s="703"/>
      <c r="D15" s="703"/>
      <c r="E15" s="703"/>
      <c r="F15" s="703"/>
      <c r="G15" s="703"/>
      <c r="H15" s="703"/>
      <c r="I15" s="703"/>
      <c r="J15" s="703"/>
      <c r="K15" s="703"/>
      <c r="L15" s="703"/>
      <c r="M15" s="76"/>
      <c r="N15"/>
      <c r="O15" s="704" t="s">
        <v>63</v>
      </c>
      <c r="P15" s="704"/>
      <c r="Q15" s="704"/>
      <c r="R15" s="704"/>
      <c r="S15" s="70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05"/>
      <c r="P16" s="705"/>
      <c r="Q16" s="705"/>
      <c r="R16" s="705"/>
      <c r="S16" s="705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89" t="s">
        <v>61</v>
      </c>
      <c r="B17" s="689" t="s">
        <v>51</v>
      </c>
      <c r="C17" s="707" t="s">
        <v>50</v>
      </c>
      <c r="D17" s="689" t="s">
        <v>52</v>
      </c>
      <c r="E17" s="689"/>
      <c r="F17" s="689" t="s">
        <v>24</v>
      </c>
      <c r="G17" s="689" t="s">
        <v>27</v>
      </c>
      <c r="H17" s="689" t="s">
        <v>25</v>
      </c>
      <c r="I17" s="689" t="s">
        <v>26</v>
      </c>
      <c r="J17" s="708" t="s">
        <v>16</v>
      </c>
      <c r="K17" s="708" t="s">
        <v>65</v>
      </c>
      <c r="L17" s="708" t="s">
        <v>2</v>
      </c>
      <c r="M17" s="708" t="s">
        <v>66</v>
      </c>
      <c r="N17" s="689" t="s">
        <v>28</v>
      </c>
      <c r="O17" s="689" t="s">
        <v>17</v>
      </c>
      <c r="P17" s="689"/>
      <c r="Q17" s="689"/>
      <c r="R17" s="689"/>
      <c r="S17" s="689"/>
      <c r="T17" s="706" t="s">
        <v>58</v>
      </c>
      <c r="U17" s="689"/>
      <c r="V17" s="689" t="s">
        <v>6</v>
      </c>
      <c r="W17" s="689" t="s">
        <v>44</v>
      </c>
      <c r="X17" s="690" t="s">
        <v>56</v>
      </c>
      <c r="Y17" s="689" t="s">
        <v>18</v>
      </c>
      <c r="Z17" s="692" t="s">
        <v>62</v>
      </c>
      <c r="AA17" s="692" t="s">
        <v>19</v>
      </c>
      <c r="AB17" s="693" t="s">
        <v>59</v>
      </c>
      <c r="AC17" s="694"/>
      <c r="AD17" s="695"/>
      <c r="AE17" s="699"/>
      <c r="BB17" s="700" t="s">
        <v>64</v>
      </c>
    </row>
    <row r="18" spans="1:54" ht="14.25" customHeight="1" x14ac:dyDescent="0.2">
      <c r="A18" s="689"/>
      <c r="B18" s="689"/>
      <c r="C18" s="707"/>
      <c r="D18" s="689"/>
      <c r="E18" s="689"/>
      <c r="F18" s="689" t="s">
        <v>20</v>
      </c>
      <c r="G18" s="689" t="s">
        <v>21</v>
      </c>
      <c r="H18" s="689" t="s">
        <v>22</v>
      </c>
      <c r="I18" s="689" t="s">
        <v>22</v>
      </c>
      <c r="J18" s="709"/>
      <c r="K18" s="709"/>
      <c r="L18" s="709"/>
      <c r="M18" s="709"/>
      <c r="N18" s="689"/>
      <c r="O18" s="689"/>
      <c r="P18" s="689"/>
      <c r="Q18" s="689"/>
      <c r="R18" s="689"/>
      <c r="S18" s="689"/>
      <c r="T18" s="34" t="s">
        <v>47</v>
      </c>
      <c r="U18" s="34" t="s">
        <v>46</v>
      </c>
      <c r="V18" s="689"/>
      <c r="W18" s="689"/>
      <c r="X18" s="691"/>
      <c r="Y18" s="689"/>
      <c r="Z18" s="692"/>
      <c r="AA18" s="692"/>
      <c r="AB18" s="696"/>
      <c r="AC18" s="697"/>
      <c r="AD18" s="698"/>
      <c r="AE18" s="699"/>
      <c r="BB18" s="700"/>
    </row>
    <row r="19" spans="1:54" ht="27.75" hidden="1" customHeight="1" x14ac:dyDescent="0.2">
      <c r="A19" s="414" t="s">
        <v>76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414"/>
      <c r="Z19" s="53"/>
      <c r="AA19" s="53"/>
    </row>
    <row r="20" spans="1:54" ht="16.5" hidden="1" customHeight="1" x14ac:dyDescent="0.25">
      <c r="A20" s="415" t="s">
        <v>76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415"/>
      <c r="Z20" s="63"/>
      <c r="AA20" s="63"/>
    </row>
    <row r="21" spans="1:54" ht="14.25" hidden="1" customHeight="1" x14ac:dyDescent="0.25">
      <c r="A21" s="393" t="s">
        <v>77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64"/>
      <c r="AA21" s="64"/>
    </row>
    <row r="22" spans="1:54" ht="27" hidden="1" customHeight="1" x14ac:dyDescent="0.25">
      <c r="A22" s="61" t="s">
        <v>78</v>
      </c>
      <c r="B22" s="61" t="s">
        <v>79</v>
      </c>
      <c r="C22" s="35">
        <v>4301051550</v>
      </c>
      <c r="D22" s="378">
        <v>4680115885004</v>
      </c>
      <c r="E22" s="378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687" t="s">
        <v>80</v>
      </c>
      <c r="P22" s="380"/>
      <c r="Q22" s="380"/>
      <c r="R22" s="380"/>
      <c r="S22" s="381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68"/>
      <c r="BB22" s="78" t="s">
        <v>67</v>
      </c>
    </row>
    <row r="23" spans="1:54" ht="27" hidden="1" customHeight="1" x14ac:dyDescent="0.25">
      <c r="A23" s="61" t="s">
        <v>84</v>
      </c>
      <c r="B23" s="61" t="s">
        <v>85</v>
      </c>
      <c r="C23" s="35">
        <v>4301031106</v>
      </c>
      <c r="D23" s="378">
        <v>4607091389258</v>
      </c>
      <c r="E23" s="378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68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68"/>
      <c r="BB23" s="79" t="s">
        <v>67</v>
      </c>
    </row>
    <row r="24" spans="1:54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7"/>
      <c r="O24" s="383" t="s">
        <v>43</v>
      </c>
      <c r="P24" s="384"/>
      <c r="Q24" s="384"/>
      <c r="R24" s="384"/>
      <c r="S24" s="384"/>
      <c r="T24" s="384"/>
      <c r="U24" s="385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54" hidden="1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7"/>
      <c r="O25" s="383" t="s">
        <v>43</v>
      </c>
      <c r="P25" s="384"/>
      <c r="Q25" s="384"/>
      <c r="R25" s="384"/>
      <c r="S25" s="384"/>
      <c r="T25" s="384"/>
      <c r="U25" s="385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54" ht="14.25" hidden="1" customHeight="1" x14ac:dyDescent="0.25">
      <c r="A26" s="393" t="s">
        <v>87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64"/>
      <c r="AA26" s="64"/>
    </row>
    <row r="27" spans="1:54" ht="27" hidden="1" customHeight="1" x14ac:dyDescent="0.25">
      <c r="A27" s="61" t="s">
        <v>88</v>
      </c>
      <c r="B27" s="61" t="s">
        <v>89</v>
      </c>
      <c r="C27" s="35">
        <v>4301051551</v>
      </c>
      <c r="D27" s="378">
        <v>4607091383881</v>
      </c>
      <c r="E27" s="378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6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hidden="1" customHeight="1" x14ac:dyDescent="0.25">
      <c r="A28" s="61" t="s">
        <v>90</v>
      </c>
      <c r="B28" s="61" t="s">
        <v>91</v>
      </c>
      <c r="C28" s="35">
        <v>4301051552</v>
      </c>
      <c r="D28" s="378">
        <v>4607091388237</v>
      </c>
      <c r="E28" s="378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6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hidden="1" customHeight="1" x14ac:dyDescent="0.25">
      <c r="A29" s="61" t="s">
        <v>92</v>
      </c>
      <c r="B29" s="61" t="s">
        <v>93</v>
      </c>
      <c r="C29" s="35">
        <v>4301051692</v>
      </c>
      <c r="D29" s="378">
        <v>4607091383935</v>
      </c>
      <c r="E29" s="378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68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81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hidden="1" customHeight="1" x14ac:dyDescent="0.25">
      <c r="A30" s="61" t="s">
        <v>92</v>
      </c>
      <c r="B30" s="61" t="s">
        <v>94</v>
      </c>
      <c r="C30" s="35">
        <v>4301051180</v>
      </c>
      <c r="D30" s="378">
        <v>4607091383935</v>
      </c>
      <c r="E30" s="378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6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81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hidden="1" customHeight="1" x14ac:dyDescent="0.25">
      <c r="A31" s="61" t="s">
        <v>95</v>
      </c>
      <c r="B31" s="61" t="s">
        <v>96</v>
      </c>
      <c r="C31" s="35">
        <v>4301051426</v>
      </c>
      <c r="D31" s="378">
        <v>4680115881853</v>
      </c>
      <c r="E31" s="378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68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hidden="1" customHeight="1" x14ac:dyDescent="0.25">
      <c r="A32" s="61" t="s">
        <v>97</v>
      </c>
      <c r="B32" s="61" t="s">
        <v>98</v>
      </c>
      <c r="C32" s="35">
        <v>4301051593</v>
      </c>
      <c r="D32" s="378">
        <v>4607091383911</v>
      </c>
      <c r="E32" s="378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68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t="27" hidden="1" customHeight="1" x14ac:dyDescent="0.25">
      <c r="A33" s="61" t="s">
        <v>99</v>
      </c>
      <c r="B33" s="61" t="s">
        <v>100</v>
      </c>
      <c r="C33" s="35">
        <v>4301051592</v>
      </c>
      <c r="D33" s="378">
        <v>4607091388244</v>
      </c>
      <c r="E33" s="378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68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68"/>
      <c r="BB33" s="86" t="s">
        <v>67</v>
      </c>
    </row>
    <row r="34" spans="1:54" hidden="1" x14ac:dyDescent="0.2">
      <c r="A34" s="386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7"/>
      <c r="O34" s="383" t="s">
        <v>43</v>
      </c>
      <c r="P34" s="384"/>
      <c r="Q34" s="384"/>
      <c r="R34" s="384"/>
      <c r="S34" s="384"/>
      <c r="T34" s="384"/>
      <c r="U34" s="385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54" hidden="1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7"/>
      <c r="O35" s="383" t="s">
        <v>43</v>
      </c>
      <c r="P35" s="384"/>
      <c r="Q35" s="384"/>
      <c r="R35" s="384"/>
      <c r="S35" s="384"/>
      <c r="T35" s="384"/>
      <c r="U35" s="385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54" ht="14.25" hidden="1" customHeight="1" x14ac:dyDescent="0.25">
      <c r="A36" s="393" t="s">
        <v>101</v>
      </c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  <c r="X36" s="393"/>
      <c r="Y36" s="393"/>
      <c r="Z36" s="64"/>
      <c r="AA36" s="64"/>
    </row>
    <row r="37" spans="1:54" ht="27" hidden="1" customHeight="1" x14ac:dyDescent="0.25">
      <c r="A37" s="61" t="s">
        <v>102</v>
      </c>
      <c r="B37" s="61" t="s">
        <v>103</v>
      </c>
      <c r="C37" s="35">
        <v>4301032013</v>
      </c>
      <c r="D37" s="378">
        <v>4607091388503</v>
      </c>
      <c r="E37" s="378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68"/>
      <c r="BB37" s="87" t="s">
        <v>104</v>
      </c>
    </row>
    <row r="38" spans="1:54" hidden="1" x14ac:dyDescent="0.2">
      <c r="A38" s="386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7"/>
      <c r="O38" s="383" t="s">
        <v>43</v>
      </c>
      <c r="P38" s="384"/>
      <c r="Q38" s="384"/>
      <c r="R38" s="384"/>
      <c r="S38" s="384"/>
      <c r="T38" s="384"/>
      <c r="U38" s="385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54" hidden="1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7"/>
      <c r="O39" s="383" t="s">
        <v>43</v>
      </c>
      <c r="P39" s="384"/>
      <c r="Q39" s="384"/>
      <c r="R39" s="384"/>
      <c r="S39" s="384"/>
      <c r="T39" s="384"/>
      <c r="U39" s="385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54" ht="14.25" hidden="1" customHeight="1" x14ac:dyDescent="0.25">
      <c r="A40" s="393" t="s">
        <v>106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64"/>
      <c r="AA40" s="64"/>
    </row>
    <row r="41" spans="1:54" ht="80.25" hidden="1" customHeight="1" x14ac:dyDescent="0.25">
      <c r="A41" s="61" t="s">
        <v>107</v>
      </c>
      <c r="B41" s="61" t="s">
        <v>108</v>
      </c>
      <c r="C41" s="35">
        <v>4301160001</v>
      </c>
      <c r="D41" s="378">
        <v>4607091388282</v>
      </c>
      <c r="E41" s="378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67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68"/>
      <c r="BB41" s="88" t="s">
        <v>67</v>
      </c>
    </row>
    <row r="42" spans="1:54" hidden="1" x14ac:dyDescent="0.2">
      <c r="A42" s="386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7"/>
      <c r="O42" s="383" t="s">
        <v>43</v>
      </c>
      <c r="P42" s="384"/>
      <c r="Q42" s="384"/>
      <c r="R42" s="384"/>
      <c r="S42" s="384"/>
      <c r="T42" s="384"/>
      <c r="U42" s="385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54" hidden="1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7"/>
      <c r="O43" s="383" t="s">
        <v>43</v>
      </c>
      <c r="P43" s="384"/>
      <c r="Q43" s="384"/>
      <c r="R43" s="384"/>
      <c r="S43" s="384"/>
      <c r="T43" s="384"/>
      <c r="U43" s="385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54" ht="14.25" hidden="1" customHeight="1" x14ac:dyDescent="0.25">
      <c r="A44" s="393" t="s">
        <v>110</v>
      </c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3"/>
      <c r="P44" s="393"/>
      <c r="Q44" s="393"/>
      <c r="R44" s="393"/>
      <c r="S44" s="393"/>
      <c r="T44" s="393"/>
      <c r="U44" s="393"/>
      <c r="V44" s="393"/>
      <c r="W44" s="393"/>
      <c r="X44" s="393"/>
      <c r="Y44" s="393"/>
      <c r="Z44" s="64"/>
      <c r="AA44" s="64"/>
    </row>
    <row r="45" spans="1:54" ht="27" hidden="1" customHeight="1" x14ac:dyDescent="0.25">
      <c r="A45" s="61" t="s">
        <v>111</v>
      </c>
      <c r="B45" s="61" t="s">
        <v>112</v>
      </c>
      <c r="C45" s="35">
        <v>4301170002</v>
      </c>
      <c r="D45" s="378">
        <v>4607091389111</v>
      </c>
      <c r="E45" s="378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6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68"/>
      <c r="BB45" s="89" t="s">
        <v>104</v>
      </c>
    </row>
    <row r="46" spans="1:54" hidden="1" x14ac:dyDescent="0.2">
      <c r="A46" s="386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7"/>
      <c r="O46" s="383" t="s">
        <v>43</v>
      </c>
      <c r="P46" s="384"/>
      <c r="Q46" s="384"/>
      <c r="R46" s="384"/>
      <c r="S46" s="384"/>
      <c r="T46" s="384"/>
      <c r="U46" s="385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54" hidden="1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7"/>
      <c r="O47" s="383" t="s">
        <v>43</v>
      </c>
      <c r="P47" s="384"/>
      <c r="Q47" s="384"/>
      <c r="R47" s="384"/>
      <c r="S47" s="384"/>
      <c r="T47" s="384"/>
      <c r="U47" s="385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54" ht="27.75" hidden="1" customHeight="1" x14ac:dyDescent="0.2">
      <c r="A48" s="414" t="s">
        <v>113</v>
      </c>
      <c r="B48" s="414"/>
      <c r="C48" s="414"/>
      <c r="D48" s="414"/>
      <c r="E48" s="414"/>
      <c r="F48" s="414"/>
      <c r="G48" s="414"/>
      <c r="H48" s="414"/>
      <c r="I48" s="414"/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Z48" s="53"/>
      <c r="AA48" s="53"/>
    </row>
    <row r="49" spans="1:54" ht="16.5" hidden="1" customHeight="1" x14ac:dyDescent="0.25">
      <c r="A49" s="415" t="s">
        <v>114</v>
      </c>
      <c r="B49" s="415"/>
      <c r="C49" s="415"/>
      <c r="D49" s="415"/>
      <c r="E49" s="415"/>
      <c r="F49" s="415"/>
      <c r="G49" s="415"/>
      <c r="H49" s="415"/>
      <c r="I49" s="415"/>
      <c r="J49" s="415"/>
      <c r="K49" s="415"/>
      <c r="L49" s="415"/>
      <c r="M49" s="415"/>
      <c r="N49" s="415"/>
      <c r="O49" s="415"/>
      <c r="P49" s="415"/>
      <c r="Q49" s="415"/>
      <c r="R49" s="415"/>
      <c r="S49" s="415"/>
      <c r="T49" s="415"/>
      <c r="U49" s="415"/>
      <c r="V49" s="415"/>
      <c r="W49" s="415"/>
      <c r="X49" s="415"/>
      <c r="Y49" s="415"/>
      <c r="Z49" s="63"/>
      <c r="AA49" s="63"/>
    </row>
    <row r="50" spans="1:54" ht="14.25" hidden="1" customHeight="1" x14ac:dyDescent="0.25">
      <c r="A50" s="393" t="s">
        <v>115</v>
      </c>
      <c r="B50" s="393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393"/>
      <c r="O50" s="393"/>
      <c r="P50" s="393"/>
      <c r="Q50" s="393"/>
      <c r="R50" s="393"/>
      <c r="S50" s="393"/>
      <c r="T50" s="393"/>
      <c r="U50" s="393"/>
      <c r="V50" s="393"/>
      <c r="W50" s="393"/>
      <c r="X50" s="393"/>
      <c r="Y50" s="393"/>
      <c r="Z50" s="64"/>
      <c r="AA50" s="64"/>
    </row>
    <row r="51" spans="1:54" ht="27" customHeight="1" x14ac:dyDescent="0.25">
      <c r="A51" s="61" t="s">
        <v>116</v>
      </c>
      <c r="B51" s="61" t="s">
        <v>117</v>
      </c>
      <c r="C51" s="35">
        <v>4301020234</v>
      </c>
      <c r="D51" s="378">
        <v>4680115881440</v>
      </c>
      <c r="E51" s="378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6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8" t="s">
        <v>48</v>
      </c>
      <c r="U51" s="38" t="s">
        <v>48</v>
      </c>
      <c r="V51" s="39" t="s">
        <v>0</v>
      </c>
      <c r="W51" s="57">
        <v>600</v>
      </c>
      <c r="X51" s="54">
        <f>IFERROR(IF(W51="",0,CEILING((W51/$H51),1)*$H51),"")</f>
        <v>604.80000000000007</v>
      </c>
      <c r="Y51" s="40">
        <f>IFERROR(IF(X51=0,"",ROUNDUP(X51/H51,0)*0.02175),"")</f>
        <v>1.218</v>
      </c>
      <c r="Z51" s="66" t="s">
        <v>48</v>
      </c>
      <c r="AA51" s="67" t="s">
        <v>48</v>
      </c>
      <c r="AE51" s="68"/>
      <c r="BB51" s="90" t="s">
        <v>67</v>
      </c>
    </row>
    <row r="52" spans="1:54" ht="27" hidden="1" customHeight="1" x14ac:dyDescent="0.25">
      <c r="A52" s="61" t="s">
        <v>120</v>
      </c>
      <c r="B52" s="61" t="s">
        <v>121</v>
      </c>
      <c r="C52" s="35">
        <v>4301020232</v>
      </c>
      <c r="D52" s="378">
        <v>4680115881433</v>
      </c>
      <c r="E52" s="378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68"/>
      <c r="BB52" s="91" t="s">
        <v>67</v>
      </c>
    </row>
    <row r="53" spans="1:54" x14ac:dyDescent="0.2">
      <c r="A53" s="386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7"/>
      <c r="O53" s="383" t="s">
        <v>43</v>
      </c>
      <c r="P53" s="384"/>
      <c r="Q53" s="384"/>
      <c r="R53" s="384"/>
      <c r="S53" s="384"/>
      <c r="T53" s="384"/>
      <c r="U53" s="385"/>
      <c r="V53" s="41" t="s">
        <v>42</v>
      </c>
      <c r="W53" s="42">
        <f>IFERROR(W51/H51,"0")+IFERROR(W52/H52,"0")</f>
        <v>55.55555555555555</v>
      </c>
      <c r="X53" s="42">
        <f>IFERROR(X51/H51,"0")+IFERROR(X52/H52,"0")</f>
        <v>56</v>
      </c>
      <c r="Y53" s="42">
        <f>IFERROR(IF(Y51="",0,Y51),"0")+IFERROR(IF(Y52="",0,Y52),"0")</f>
        <v>1.218</v>
      </c>
      <c r="Z53" s="65"/>
      <c r="AA53" s="65"/>
    </row>
    <row r="54" spans="1:54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7"/>
      <c r="O54" s="383" t="s">
        <v>43</v>
      </c>
      <c r="P54" s="384"/>
      <c r="Q54" s="384"/>
      <c r="R54" s="384"/>
      <c r="S54" s="384"/>
      <c r="T54" s="384"/>
      <c r="U54" s="385"/>
      <c r="V54" s="41" t="s">
        <v>0</v>
      </c>
      <c r="W54" s="42">
        <f>IFERROR(SUM(W51:W52),"0")</f>
        <v>600</v>
      </c>
      <c r="X54" s="42">
        <f>IFERROR(SUM(X51:X52),"0")</f>
        <v>604.80000000000007</v>
      </c>
      <c r="Y54" s="41"/>
      <c r="Z54" s="65"/>
      <c r="AA54" s="65"/>
    </row>
    <row r="55" spans="1:54" ht="16.5" hidden="1" customHeight="1" x14ac:dyDescent="0.25">
      <c r="A55" s="415" t="s">
        <v>122</v>
      </c>
      <c r="B55" s="415"/>
      <c r="C55" s="415"/>
      <c r="D55" s="415"/>
      <c r="E55" s="415"/>
      <c r="F55" s="415"/>
      <c r="G55" s="415"/>
      <c r="H55" s="415"/>
      <c r="I55" s="415"/>
      <c r="J55" s="415"/>
      <c r="K55" s="415"/>
      <c r="L55" s="415"/>
      <c r="M55" s="415"/>
      <c r="N55" s="415"/>
      <c r="O55" s="415"/>
      <c r="P55" s="415"/>
      <c r="Q55" s="415"/>
      <c r="R55" s="415"/>
      <c r="S55" s="415"/>
      <c r="T55" s="415"/>
      <c r="U55" s="415"/>
      <c r="V55" s="415"/>
      <c r="W55" s="415"/>
      <c r="X55" s="415"/>
      <c r="Y55" s="415"/>
      <c r="Z55" s="63"/>
      <c r="AA55" s="63"/>
    </row>
    <row r="56" spans="1:54" ht="14.25" hidden="1" customHeight="1" x14ac:dyDescent="0.25">
      <c r="A56" s="393" t="s">
        <v>123</v>
      </c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/>
      <c r="S56" s="393"/>
      <c r="T56" s="393"/>
      <c r="U56" s="393"/>
      <c r="V56" s="393"/>
      <c r="W56" s="393"/>
      <c r="X56" s="393"/>
      <c r="Y56" s="393"/>
      <c r="Z56" s="64"/>
      <c r="AA56" s="64"/>
    </row>
    <row r="57" spans="1:54" ht="27" customHeight="1" x14ac:dyDescent="0.25">
      <c r="A57" s="61" t="s">
        <v>124</v>
      </c>
      <c r="B57" s="61" t="s">
        <v>125</v>
      </c>
      <c r="C57" s="35">
        <v>4301011452</v>
      </c>
      <c r="D57" s="378">
        <v>4680115881426</v>
      </c>
      <c r="E57" s="378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6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8" t="s">
        <v>48</v>
      </c>
      <c r="U57" s="38" t="s">
        <v>48</v>
      </c>
      <c r="V57" s="39" t="s">
        <v>0</v>
      </c>
      <c r="W57" s="57">
        <v>3550</v>
      </c>
      <c r="X57" s="54">
        <f>IFERROR(IF(W57="",0,CEILING((W57/$H57),1)*$H57),"")</f>
        <v>3553.2000000000003</v>
      </c>
      <c r="Y57" s="40">
        <f>IFERROR(IF(X57=0,"",ROUNDUP(X57/H57,0)*0.02175),"")</f>
        <v>7.1557499999999994</v>
      </c>
      <c r="Z57" s="66" t="s">
        <v>48</v>
      </c>
      <c r="AA57" s="67" t="s">
        <v>48</v>
      </c>
      <c r="AE57" s="68"/>
      <c r="BB57" s="92" t="s">
        <v>67</v>
      </c>
    </row>
    <row r="58" spans="1:54" ht="27" hidden="1" customHeight="1" x14ac:dyDescent="0.25">
      <c r="A58" s="61" t="s">
        <v>124</v>
      </c>
      <c r="B58" s="61" t="s">
        <v>126</v>
      </c>
      <c r="C58" s="35">
        <v>4301011481</v>
      </c>
      <c r="D58" s="378">
        <v>4680115881426</v>
      </c>
      <c r="E58" s="378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6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hidden="1" customHeight="1" x14ac:dyDescent="0.25">
      <c r="A59" s="61" t="s">
        <v>128</v>
      </c>
      <c r="B59" s="61" t="s">
        <v>129</v>
      </c>
      <c r="C59" s="35">
        <v>4301011437</v>
      </c>
      <c r="D59" s="378">
        <v>4680115881419</v>
      </c>
      <c r="E59" s="378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6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ht="27" hidden="1" customHeight="1" x14ac:dyDescent="0.25">
      <c r="A60" s="61" t="s">
        <v>130</v>
      </c>
      <c r="B60" s="61" t="s">
        <v>131</v>
      </c>
      <c r="C60" s="35">
        <v>4301011458</v>
      </c>
      <c r="D60" s="378">
        <v>4680115881525</v>
      </c>
      <c r="E60" s="378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674" t="s">
        <v>132</v>
      </c>
      <c r="P60" s="380"/>
      <c r="Q60" s="380"/>
      <c r="R60" s="380"/>
      <c r="S60" s="381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68"/>
      <c r="BB60" s="95" t="s">
        <v>67</v>
      </c>
    </row>
    <row r="61" spans="1:54" x14ac:dyDescent="0.2">
      <c r="A61" s="386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7"/>
      <c r="O61" s="383" t="s">
        <v>43</v>
      </c>
      <c r="P61" s="384"/>
      <c r="Q61" s="384"/>
      <c r="R61" s="384"/>
      <c r="S61" s="384"/>
      <c r="T61" s="384"/>
      <c r="U61" s="385"/>
      <c r="V61" s="41" t="s">
        <v>42</v>
      </c>
      <c r="W61" s="42">
        <f>IFERROR(W57/H57,"0")+IFERROR(W58/H58,"0")+IFERROR(W59/H59,"0")+IFERROR(W60/H60,"0")</f>
        <v>328.7037037037037</v>
      </c>
      <c r="X61" s="42">
        <f>IFERROR(X57/H57,"0")+IFERROR(X58/H58,"0")+IFERROR(X59/H59,"0")+IFERROR(X60/H60,"0")</f>
        <v>329</v>
      </c>
      <c r="Y61" s="42">
        <f>IFERROR(IF(Y57="",0,Y57),"0")+IFERROR(IF(Y58="",0,Y58),"0")+IFERROR(IF(Y59="",0,Y59),"0")+IFERROR(IF(Y60="",0,Y60),"0")</f>
        <v>7.1557499999999994</v>
      </c>
      <c r="Z61" s="65"/>
      <c r="AA61" s="65"/>
    </row>
    <row r="62" spans="1:54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7"/>
      <c r="O62" s="383" t="s">
        <v>43</v>
      </c>
      <c r="P62" s="384"/>
      <c r="Q62" s="384"/>
      <c r="R62" s="384"/>
      <c r="S62" s="384"/>
      <c r="T62" s="384"/>
      <c r="U62" s="385"/>
      <c r="V62" s="41" t="s">
        <v>0</v>
      </c>
      <c r="W62" s="42">
        <f>IFERROR(SUM(W57:W60),"0")</f>
        <v>3550</v>
      </c>
      <c r="X62" s="42">
        <f>IFERROR(SUM(X57:X60),"0")</f>
        <v>3553.2000000000003</v>
      </c>
      <c r="Y62" s="41"/>
      <c r="Z62" s="65"/>
      <c r="AA62" s="65"/>
    </row>
    <row r="63" spans="1:54" ht="16.5" hidden="1" customHeight="1" x14ac:dyDescent="0.25">
      <c r="A63" s="415" t="s">
        <v>113</v>
      </c>
      <c r="B63" s="415"/>
      <c r="C63" s="415"/>
      <c r="D63" s="415"/>
      <c r="E63" s="415"/>
      <c r="F63" s="415"/>
      <c r="G63" s="415"/>
      <c r="H63" s="415"/>
      <c r="I63" s="415"/>
      <c r="J63" s="415"/>
      <c r="K63" s="415"/>
      <c r="L63" s="415"/>
      <c r="M63" s="415"/>
      <c r="N63" s="415"/>
      <c r="O63" s="415"/>
      <c r="P63" s="415"/>
      <c r="Q63" s="415"/>
      <c r="R63" s="415"/>
      <c r="S63" s="415"/>
      <c r="T63" s="415"/>
      <c r="U63" s="415"/>
      <c r="V63" s="415"/>
      <c r="W63" s="415"/>
      <c r="X63" s="415"/>
      <c r="Y63" s="415"/>
      <c r="Z63" s="63"/>
      <c r="AA63" s="63"/>
    </row>
    <row r="64" spans="1:54" ht="14.25" hidden="1" customHeight="1" x14ac:dyDescent="0.25">
      <c r="A64" s="393" t="s">
        <v>123</v>
      </c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64"/>
      <c r="AA64" s="64"/>
    </row>
    <row r="65" spans="1:54" ht="27" customHeight="1" x14ac:dyDescent="0.25">
      <c r="A65" s="61" t="s">
        <v>133</v>
      </c>
      <c r="B65" s="61" t="s">
        <v>134</v>
      </c>
      <c r="C65" s="35">
        <v>4301011623</v>
      </c>
      <c r="D65" s="378">
        <v>4607091382945</v>
      </c>
      <c r="E65" s="378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6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8" t="s">
        <v>48</v>
      </c>
      <c r="U65" s="38" t="s">
        <v>48</v>
      </c>
      <c r="V65" s="39" t="s">
        <v>0</v>
      </c>
      <c r="W65" s="57">
        <v>200</v>
      </c>
      <c r="X65" s="54">
        <f t="shared" ref="X65:X85" si="2">IFERROR(IF(W65="",0,CEILING((W65/$H65),1)*$H65),"")</f>
        <v>201.6</v>
      </c>
      <c r="Y65" s="40">
        <f t="shared" ref="Y65:Y71" si="3">IFERROR(IF(X65=0,"",ROUNDUP(X65/H65,0)*0.02175),"")</f>
        <v>0.39149999999999996</v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135</v>
      </c>
      <c r="B66" s="61" t="s">
        <v>136</v>
      </c>
      <c r="C66" s="35">
        <v>4301011380</v>
      </c>
      <c r="D66" s="378">
        <v>4607091385670</v>
      </c>
      <c r="E66" s="378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119</v>
      </c>
      <c r="L66" s="37" t="s">
        <v>118</v>
      </c>
      <c r="M66" s="37"/>
      <c r="N66" s="36">
        <v>50</v>
      </c>
      <c r="O66" s="6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81"/>
      <c r="T66" s="38" t="s">
        <v>48</v>
      </c>
      <c r="U66" s="38" t="s">
        <v>48</v>
      </c>
      <c r="V66" s="39" t="s">
        <v>0</v>
      </c>
      <c r="W66" s="57">
        <v>200</v>
      </c>
      <c r="X66" s="54">
        <f t="shared" si="2"/>
        <v>205.20000000000002</v>
      </c>
      <c r="Y66" s="40">
        <f t="shared" si="3"/>
        <v>0.41324999999999995</v>
      </c>
      <c r="Z66" s="66" t="s">
        <v>48</v>
      </c>
      <c r="AA66" s="67" t="s">
        <v>48</v>
      </c>
      <c r="AE66" s="68"/>
      <c r="BB66" s="97" t="s">
        <v>67</v>
      </c>
    </row>
    <row r="67" spans="1:54" ht="27" hidden="1" customHeight="1" x14ac:dyDescent="0.25">
      <c r="A67" s="61" t="s">
        <v>135</v>
      </c>
      <c r="B67" s="61" t="s">
        <v>137</v>
      </c>
      <c r="C67" s="35">
        <v>4301011540</v>
      </c>
      <c r="D67" s="378">
        <v>4607091385670</v>
      </c>
      <c r="E67" s="378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119</v>
      </c>
      <c r="L67" s="37" t="s">
        <v>138</v>
      </c>
      <c r="M67" s="37"/>
      <c r="N67" s="36">
        <v>50</v>
      </c>
      <c r="O67" s="6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81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hidden="1" customHeight="1" x14ac:dyDescent="0.25">
      <c r="A68" s="61" t="s">
        <v>139</v>
      </c>
      <c r="B68" s="61" t="s">
        <v>140</v>
      </c>
      <c r="C68" s="35">
        <v>4301011625</v>
      </c>
      <c r="D68" s="378">
        <v>4680115883956</v>
      </c>
      <c r="E68" s="378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66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27" hidden="1" customHeight="1" x14ac:dyDescent="0.25">
      <c r="A69" s="61" t="s">
        <v>141</v>
      </c>
      <c r="B69" s="61" t="s">
        <v>142</v>
      </c>
      <c r="C69" s="35">
        <v>4301011468</v>
      </c>
      <c r="D69" s="378">
        <v>4680115881327</v>
      </c>
      <c r="E69" s="378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66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hidden="1" customHeight="1" x14ac:dyDescent="0.25">
      <c r="A70" s="61" t="s">
        <v>144</v>
      </c>
      <c r="B70" s="61" t="s">
        <v>145</v>
      </c>
      <c r="C70" s="35">
        <v>4301011703</v>
      </c>
      <c r="D70" s="378">
        <v>4680115882133</v>
      </c>
      <c r="E70" s="378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6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16.5" hidden="1" customHeight="1" x14ac:dyDescent="0.25">
      <c r="A71" s="61" t="s">
        <v>144</v>
      </c>
      <c r="B71" s="61" t="s">
        <v>146</v>
      </c>
      <c r="C71" s="35">
        <v>4301011514</v>
      </c>
      <c r="D71" s="378">
        <v>4680115882133</v>
      </c>
      <c r="E71" s="378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6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 t="shared" si="3"/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147</v>
      </c>
      <c r="B72" s="61" t="s">
        <v>148</v>
      </c>
      <c r="C72" s="35">
        <v>4301011192</v>
      </c>
      <c r="D72" s="378">
        <v>4607091382952</v>
      </c>
      <c r="E72" s="378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6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8" t="s">
        <v>48</v>
      </c>
      <c r="U72" s="38" t="s">
        <v>48</v>
      </c>
      <c r="V72" s="39" t="s">
        <v>0</v>
      </c>
      <c r="W72" s="57">
        <v>30</v>
      </c>
      <c r="X72" s="54">
        <f t="shared" si="2"/>
        <v>30</v>
      </c>
      <c r="Y72" s="40">
        <f>IFERROR(IF(X72=0,"",ROUNDUP(X72/H72,0)*0.00753),"")</f>
        <v>7.5300000000000006E-2</v>
      </c>
      <c r="Z72" s="66" t="s">
        <v>48</v>
      </c>
      <c r="AA72" s="67" t="s">
        <v>48</v>
      </c>
      <c r="AE72" s="68"/>
      <c r="BB72" s="103" t="s">
        <v>67</v>
      </c>
    </row>
    <row r="73" spans="1:54" ht="27" hidden="1" customHeight="1" x14ac:dyDescent="0.25">
      <c r="A73" s="61" t="s">
        <v>149</v>
      </c>
      <c r="B73" s="61" t="s">
        <v>150</v>
      </c>
      <c r="C73" s="35">
        <v>4301011382</v>
      </c>
      <c r="D73" s="378">
        <v>4607091385687</v>
      </c>
      <c r="E73" s="378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138</v>
      </c>
      <c r="M73" s="37"/>
      <c r="N73" s="36">
        <v>50</v>
      </c>
      <c r="O73" s="66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ref="Y73:Y79" si="4">IFERROR(IF(X73=0,"",ROUNDUP(X73/H73,0)*0.00937),"")</f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hidden="1" customHeight="1" x14ac:dyDescent="0.25">
      <c r="A74" s="61" t="s">
        <v>151</v>
      </c>
      <c r="B74" s="61" t="s">
        <v>152</v>
      </c>
      <c r="C74" s="35">
        <v>4301011565</v>
      </c>
      <c r="D74" s="378">
        <v>4680115882539</v>
      </c>
      <c r="E74" s="378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138</v>
      </c>
      <c r="M74" s="37"/>
      <c r="N74" s="36">
        <v>50</v>
      </c>
      <c r="O74" s="66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hidden="1" customHeight="1" x14ac:dyDescent="0.25">
      <c r="A75" s="61" t="s">
        <v>153</v>
      </c>
      <c r="B75" s="61" t="s">
        <v>154</v>
      </c>
      <c r="C75" s="35">
        <v>4301011705</v>
      </c>
      <c r="D75" s="378">
        <v>4607091384604</v>
      </c>
      <c r="E75" s="378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6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hidden="1" customHeight="1" x14ac:dyDescent="0.25">
      <c r="A76" s="61" t="s">
        <v>155</v>
      </c>
      <c r="B76" s="61" t="s">
        <v>156</v>
      </c>
      <c r="C76" s="35">
        <v>4301011386</v>
      </c>
      <c r="D76" s="378">
        <v>4680115880283</v>
      </c>
      <c r="E76" s="378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66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hidden="1" customHeight="1" x14ac:dyDescent="0.25">
      <c r="A77" s="61" t="s">
        <v>157</v>
      </c>
      <c r="B77" s="61" t="s">
        <v>158</v>
      </c>
      <c r="C77" s="35">
        <v>4301011624</v>
      </c>
      <c r="D77" s="378">
        <v>4680115883949</v>
      </c>
      <c r="E77" s="378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65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hidden="1" customHeight="1" x14ac:dyDescent="0.25">
      <c r="A78" s="61" t="s">
        <v>159</v>
      </c>
      <c r="B78" s="61" t="s">
        <v>160</v>
      </c>
      <c r="C78" s="35">
        <v>4301011476</v>
      </c>
      <c r="D78" s="378">
        <v>4680115881518</v>
      </c>
      <c r="E78" s="378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138</v>
      </c>
      <c r="M78" s="37"/>
      <c r="N78" s="36">
        <v>50</v>
      </c>
      <c r="O78" s="6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161</v>
      </c>
      <c r="B79" s="61" t="s">
        <v>162</v>
      </c>
      <c r="C79" s="35">
        <v>4301011443</v>
      </c>
      <c r="D79" s="378">
        <v>4680115881303</v>
      </c>
      <c r="E79" s="378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6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8" t="s">
        <v>48</v>
      </c>
      <c r="U79" s="38" t="s">
        <v>48</v>
      </c>
      <c r="V79" s="39" t="s">
        <v>0</v>
      </c>
      <c r="W79" s="57">
        <v>135</v>
      </c>
      <c r="X79" s="54">
        <f t="shared" si="2"/>
        <v>135</v>
      </c>
      <c r="Y79" s="40">
        <f t="shared" si="4"/>
        <v>0.28110000000000002</v>
      </c>
      <c r="Z79" s="66" t="s">
        <v>48</v>
      </c>
      <c r="AA79" s="67" t="s">
        <v>48</v>
      </c>
      <c r="AE79" s="68"/>
      <c r="BB79" s="110" t="s">
        <v>67</v>
      </c>
    </row>
    <row r="80" spans="1:54" ht="27" hidden="1" customHeight="1" x14ac:dyDescent="0.25">
      <c r="A80" s="61" t="s">
        <v>163</v>
      </c>
      <c r="B80" s="61" t="s">
        <v>164</v>
      </c>
      <c r="C80" s="35">
        <v>4301011562</v>
      </c>
      <c r="D80" s="378">
        <v>4680115882577</v>
      </c>
      <c r="E80" s="378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6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hidden="1" customHeight="1" x14ac:dyDescent="0.25">
      <c r="A81" s="61" t="s">
        <v>163</v>
      </c>
      <c r="B81" s="61" t="s">
        <v>165</v>
      </c>
      <c r="C81" s="35">
        <v>4301011564</v>
      </c>
      <c r="D81" s="378">
        <v>4680115882577</v>
      </c>
      <c r="E81" s="378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6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hidden="1" customHeight="1" x14ac:dyDescent="0.25">
      <c r="A82" s="61" t="s">
        <v>166</v>
      </c>
      <c r="B82" s="61" t="s">
        <v>167</v>
      </c>
      <c r="C82" s="35">
        <v>4301011432</v>
      </c>
      <c r="D82" s="378">
        <v>4680115882720</v>
      </c>
      <c r="E82" s="378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6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hidden="1" customHeight="1" x14ac:dyDescent="0.25">
      <c r="A83" s="61" t="s">
        <v>168</v>
      </c>
      <c r="B83" s="61" t="s">
        <v>169</v>
      </c>
      <c r="C83" s="35">
        <v>4301011417</v>
      </c>
      <c r="D83" s="378">
        <v>4680115880269</v>
      </c>
      <c r="E83" s="378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138</v>
      </c>
      <c r="M83" s="37"/>
      <c r="N83" s="36">
        <v>50</v>
      </c>
      <c r="O83" s="6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hidden="1" customHeight="1" x14ac:dyDescent="0.25">
      <c r="A84" s="61" t="s">
        <v>170</v>
      </c>
      <c r="B84" s="61" t="s">
        <v>171</v>
      </c>
      <c r="C84" s="35">
        <v>4301011415</v>
      </c>
      <c r="D84" s="378">
        <v>4680115880429</v>
      </c>
      <c r="E84" s="378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138</v>
      </c>
      <c r="M84" s="37"/>
      <c r="N84" s="36">
        <v>50</v>
      </c>
      <c r="O84" s="6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hidden="1" customHeight="1" x14ac:dyDescent="0.25">
      <c r="A85" s="61" t="s">
        <v>172</v>
      </c>
      <c r="B85" s="61" t="s">
        <v>173</v>
      </c>
      <c r="C85" s="35">
        <v>4301011462</v>
      </c>
      <c r="D85" s="378">
        <v>4680115881457</v>
      </c>
      <c r="E85" s="378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138</v>
      </c>
      <c r="M85" s="37"/>
      <c r="N85" s="36">
        <v>50</v>
      </c>
      <c r="O85" s="6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38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387"/>
      <c r="O86" s="383" t="s">
        <v>43</v>
      </c>
      <c r="P86" s="384"/>
      <c r="Q86" s="384"/>
      <c r="R86" s="384"/>
      <c r="S86" s="384"/>
      <c r="T86" s="384"/>
      <c r="U86" s="385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76.37566137566138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77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1.1611499999999999</v>
      </c>
      <c r="Z86" s="65"/>
      <c r="AA86" s="65"/>
    </row>
    <row r="87" spans="1:54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7"/>
      <c r="O87" s="383" t="s">
        <v>43</v>
      </c>
      <c r="P87" s="384"/>
      <c r="Q87" s="384"/>
      <c r="R87" s="384"/>
      <c r="S87" s="384"/>
      <c r="T87" s="384"/>
      <c r="U87" s="385"/>
      <c r="V87" s="41" t="s">
        <v>0</v>
      </c>
      <c r="W87" s="42">
        <f>IFERROR(SUM(W65:W85),"0")</f>
        <v>565</v>
      </c>
      <c r="X87" s="42">
        <f>IFERROR(SUM(X65:X85),"0")</f>
        <v>571.79999999999995</v>
      </c>
      <c r="Y87" s="41"/>
      <c r="Z87" s="65"/>
      <c r="AA87" s="65"/>
    </row>
    <row r="88" spans="1:54" ht="14.25" hidden="1" customHeight="1" x14ac:dyDescent="0.25">
      <c r="A88" s="393" t="s">
        <v>115</v>
      </c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3"/>
      <c r="P88" s="393"/>
      <c r="Q88" s="393"/>
      <c r="R88" s="393"/>
      <c r="S88" s="393"/>
      <c r="T88" s="393"/>
      <c r="U88" s="393"/>
      <c r="V88" s="393"/>
      <c r="W88" s="393"/>
      <c r="X88" s="393"/>
      <c r="Y88" s="393"/>
      <c r="Z88" s="64"/>
      <c r="AA88" s="64"/>
    </row>
    <row r="89" spans="1:54" ht="16.5" hidden="1" customHeight="1" x14ac:dyDescent="0.25">
      <c r="A89" s="61" t="s">
        <v>174</v>
      </c>
      <c r="B89" s="61" t="s">
        <v>175</v>
      </c>
      <c r="C89" s="35">
        <v>4301020235</v>
      </c>
      <c r="D89" s="378">
        <v>4680115881488</v>
      </c>
      <c r="E89" s="378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hidden="1" customHeight="1" x14ac:dyDescent="0.25">
      <c r="A90" s="61" t="s">
        <v>176</v>
      </c>
      <c r="B90" s="61" t="s">
        <v>177</v>
      </c>
      <c r="C90" s="35">
        <v>4301020228</v>
      </c>
      <c r="D90" s="378">
        <v>4680115882751</v>
      </c>
      <c r="E90" s="378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64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hidden="1" customHeight="1" x14ac:dyDescent="0.25">
      <c r="A91" s="61" t="s">
        <v>178</v>
      </c>
      <c r="B91" s="61" t="s">
        <v>179</v>
      </c>
      <c r="C91" s="35">
        <v>4301020258</v>
      </c>
      <c r="D91" s="378">
        <v>4680115882775</v>
      </c>
      <c r="E91" s="378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138</v>
      </c>
      <c r="M91" s="37"/>
      <c r="N91" s="36">
        <v>50</v>
      </c>
      <c r="O91" s="64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hidden="1" customHeight="1" x14ac:dyDescent="0.25">
      <c r="A92" s="61" t="s">
        <v>180</v>
      </c>
      <c r="B92" s="61" t="s">
        <v>181</v>
      </c>
      <c r="C92" s="35">
        <v>4301020217</v>
      </c>
      <c r="D92" s="378">
        <v>4680115880658</v>
      </c>
      <c r="E92" s="378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64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hidden="1" x14ac:dyDescent="0.2">
      <c r="A93" s="38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7"/>
      <c r="O93" s="383" t="s">
        <v>43</v>
      </c>
      <c r="P93" s="384"/>
      <c r="Q93" s="384"/>
      <c r="R93" s="384"/>
      <c r="S93" s="384"/>
      <c r="T93" s="384"/>
      <c r="U93" s="385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7"/>
      <c r="O94" s="383" t="s">
        <v>43</v>
      </c>
      <c r="P94" s="384"/>
      <c r="Q94" s="384"/>
      <c r="R94" s="384"/>
      <c r="S94" s="384"/>
      <c r="T94" s="384"/>
      <c r="U94" s="385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hidden="1" customHeight="1" x14ac:dyDescent="0.25">
      <c r="A95" s="393" t="s">
        <v>77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64"/>
      <c r="AA95" s="64"/>
    </row>
    <row r="96" spans="1:54" ht="16.5" customHeight="1" x14ac:dyDescent="0.25">
      <c r="A96" s="61" t="s">
        <v>182</v>
      </c>
      <c r="B96" s="61" t="s">
        <v>183</v>
      </c>
      <c r="C96" s="35">
        <v>4301030895</v>
      </c>
      <c r="D96" s="378">
        <v>4607091387667</v>
      </c>
      <c r="E96" s="378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8" t="s">
        <v>48</v>
      </c>
      <c r="U96" s="38" t="s">
        <v>48</v>
      </c>
      <c r="V96" s="39" t="s">
        <v>0</v>
      </c>
      <c r="W96" s="57">
        <v>100</v>
      </c>
      <c r="X96" s="54">
        <f t="shared" ref="X96:X102" si="5">IFERROR(IF(W96="",0,CEILING((W96/$H96),1)*$H96),"")</f>
        <v>108</v>
      </c>
      <c r="Y96" s="40">
        <f>IFERROR(IF(X96=0,"",ROUNDUP(X96/H96,0)*0.02175),"")</f>
        <v>0.26100000000000001</v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184</v>
      </c>
      <c r="B97" s="61" t="s">
        <v>185</v>
      </c>
      <c r="C97" s="35">
        <v>4301030961</v>
      </c>
      <c r="D97" s="378">
        <v>4607091387636</v>
      </c>
      <c r="E97" s="378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8" t="s">
        <v>48</v>
      </c>
      <c r="U97" s="38" t="s">
        <v>48</v>
      </c>
      <c r="V97" s="39" t="s">
        <v>0</v>
      </c>
      <c r="W97" s="57">
        <v>21</v>
      </c>
      <c r="X97" s="54">
        <f t="shared" si="5"/>
        <v>21</v>
      </c>
      <c r="Y97" s="40">
        <f>IFERROR(IF(X97=0,"",ROUNDUP(X97/H97,0)*0.00937),"")</f>
        <v>4.6850000000000003E-2</v>
      </c>
      <c r="Z97" s="66" t="s">
        <v>48</v>
      </c>
      <c r="AA97" s="67" t="s">
        <v>48</v>
      </c>
      <c r="AE97" s="68"/>
      <c r="BB97" s="122" t="s">
        <v>67</v>
      </c>
    </row>
    <row r="98" spans="1:54" ht="16.5" hidden="1" customHeight="1" x14ac:dyDescent="0.25">
      <c r="A98" s="61" t="s">
        <v>186</v>
      </c>
      <c r="B98" s="61" t="s">
        <v>187</v>
      </c>
      <c r="C98" s="35">
        <v>4301030963</v>
      </c>
      <c r="D98" s="378">
        <v>4607091382426</v>
      </c>
      <c r="E98" s="378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6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hidden="1" customHeight="1" x14ac:dyDescent="0.25">
      <c r="A99" s="61" t="s">
        <v>188</v>
      </c>
      <c r="B99" s="61" t="s">
        <v>189</v>
      </c>
      <c r="C99" s="35">
        <v>4301030962</v>
      </c>
      <c r="D99" s="378">
        <v>4607091386547</v>
      </c>
      <c r="E99" s="378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6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190</v>
      </c>
      <c r="B100" s="61" t="s">
        <v>191</v>
      </c>
      <c r="C100" s="35">
        <v>4301030964</v>
      </c>
      <c r="D100" s="378">
        <v>4607091382464</v>
      </c>
      <c r="E100" s="378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6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8" t="s">
        <v>48</v>
      </c>
      <c r="U100" s="38" t="s">
        <v>48</v>
      </c>
      <c r="V100" s="39" t="s">
        <v>0</v>
      </c>
      <c r="W100" s="57">
        <v>14</v>
      </c>
      <c r="X100" s="54">
        <f t="shared" si="5"/>
        <v>14</v>
      </c>
      <c r="Y100" s="40">
        <f>IFERROR(IF(X100=0,"",ROUNDUP(X100/H100,0)*0.00502),"")</f>
        <v>2.5100000000000001E-2</v>
      </c>
      <c r="Z100" s="66" t="s">
        <v>48</v>
      </c>
      <c r="AA100" s="67" t="s">
        <v>48</v>
      </c>
      <c r="AE100" s="68"/>
      <c r="BB100" s="125" t="s">
        <v>67</v>
      </c>
    </row>
    <row r="101" spans="1:54" ht="27" hidden="1" customHeight="1" x14ac:dyDescent="0.25">
      <c r="A101" s="61" t="s">
        <v>192</v>
      </c>
      <c r="B101" s="61" t="s">
        <v>193</v>
      </c>
      <c r="C101" s="35">
        <v>4301031235</v>
      </c>
      <c r="D101" s="378">
        <v>4680115883444</v>
      </c>
      <c r="E101" s="378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6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hidden="1" customHeight="1" x14ac:dyDescent="0.25">
      <c r="A102" s="61" t="s">
        <v>192</v>
      </c>
      <c r="B102" s="61" t="s">
        <v>194</v>
      </c>
      <c r="C102" s="35">
        <v>4301031234</v>
      </c>
      <c r="D102" s="378">
        <v>4680115883444</v>
      </c>
      <c r="E102" s="378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6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x14ac:dyDescent="0.2">
      <c r="A103" s="38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87"/>
      <c r="O103" s="383" t="s">
        <v>43</v>
      </c>
      <c r="P103" s="384"/>
      <c r="Q103" s="384"/>
      <c r="R103" s="384"/>
      <c r="S103" s="384"/>
      <c r="T103" s="384"/>
      <c r="U103" s="385"/>
      <c r="V103" s="41" t="s">
        <v>42</v>
      </c>
      <c r="W103" s="42">
        <f>IFERROR(W96/H96,"0")+IFERROR(W97/H97,"0")+IFERROR(W98/H98,"0")+IFERROR(W99/H99,"0")+IFERROR(W100/H100,"0")+IFERROR(W101/H101,"0")+IFERROR(W102/H102,"0")</f>
        <v>21.111111111111111</v>
      </c>
      <c r="X103" s="42">
        <f>IFERROR(X96/H96,"0")+IFERROR(X97/H97,"0")+IFERROR(X98/H98,"0")+IFERROR(X99/H99,"0")+IFERROR(X100/H100,"0")+IFERROR(X101/H101,"0")+IFERROR(X102/H102,"0")</f>
        <v>22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0.33295000000000002</v>
      </c>
      <c r="Z103" s="65"/>
      <c r="AA103" s="65"/>
    </row>
    <row r="104" spans="1:54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7"/>
      <c r="O104" s="383" t="s">
        <v>43</v>
      </c>
      <c r="P104" s="384"/>
      <c r="Q104" s="384"/>
      <c r="R104" s="384"/>
      <c r="S104" s="384"/>
      <c r="T104" s="384"/>
      <c r="U104" s="385"/>
      <c r="V104" s="41" t="s">
        <v>0</v>
      </c>
      <c r="W104" s="42">
        <f>IFERROR(SUM(W96:W102),"0")</f>
        <v>135</v>
      </c>
      <c r="X104" s="42">
        <f>IFERROR(SUM(X96:X102),"0")</f>
        <v>143</v>
      </c>
      <c r="Y104" s="41"/>
      <c r="Z104" s="65"/>
      <c r="AA104" s="65"/>
    </row>
    <row r="105" spans="1:54" ht="14.25" hidden="1" customHeight="1" x14ac:dyDescent="0.25">
      <c r="A105" s="393" t="s">
        <v>87</v>
      </c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393"/>
      <c r="Z105" s="64"/>
      <c r="AA105" s="64"/>
    </row>
    <row r="106" spans="1:54" ht="16.5" hidden="1" customHeight="1" x14ac:dyDescent="0.25">
      <c r="A106" s="61" t="s">
        <v>195</v>
      </c>
      <c r="B106" s="61" t="s">
        <v>196</v>
      </c>
      <c r="C106" s="35">
        <v>4301051693</v>
      </c>
      <c r="D106" s="378">
        <v>4680115884915</v>
      </c>
      <c r="E106" s="378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635" t="s">
        <v>197</v>
      </c>
      <c r="P106" s="380"/>
      <c r="Q106" s="380"/>
      <c r="R106" s="380"/>
      <c r="S106" s="381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6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68"/>
      <c r="BB106" s="128" t="s">
        <v>67</v>
      </c>
    </row>
    <row r="107" spans="1:54" ht="16.5" hidden="1" customHeight="1" x14ac:dyDescent="0.25">
      <c r="A107" s="61" t="s">
        <v>198</v>
      </c>
      <c r="B107" s="61" t="s">
        <v>199</v>
      </c>
      <c r="C107" s="35">
        <v>4301051395</v>
      </c>
      <c r="D107" s="378">
        <v>4680115884311</v>
      </c>
      <c r="E107" s="378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636" t="s">
        <v>200</v>
      </c>
      <c r="P107" s="380"/>
      <c r="Q107" s="380"/>
      <c r="R107" s="380"/>
      <c r="S107" s="381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6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68"/>
      <c r="BB107" s="129" t="s">
        <v>67</v>
      </c>
    </row>
    <row r="108" spans="1:54" ht="27" hidden="1" customHeight="1" x14ac:dyDescent="0.25">
      <c r="A108" s="61" t="s">
        <v>201</v>
      </c>
      <c r="B108" s="61" t="s">
        <v>202</v>
      </c>
      <c r="C108" s="35">
        <v>4301051543</v>
      </c>
      <c r="D108" s="378">
        <v>4607091386967</v>
      </c>
      <c r="E108" s="378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119</v>
      </c>
      <c r="L108" s="37" t="s">
        <v>82</v>
      </c>
      <c r="M108" s="37"/>
      <c r="N108" s="36">
        <v>45</v>
      </c>
      <c r="O108" s="63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80"/>
      <c r="Q108" s="380"/>
      <c r="R108" s="380"/>
      <c r="S108" s="381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68"/>
      <c r="BB108" s="130" t="s">
        <v>67</v>
      </c>
    </row>
    <row r="109" spans="1:54" ht="27" customHeight="1" x14ac:dyDescent="0.25">
      <c r="A109" s="61" t="s">
        <v>201</v>
      </c>
      <c r="B109" s="61" t="s">
        <v>203</v>
      </c>
      <c r="C109" s="35">
        <v>4301051437</v>
      </c>
      <c r="D109" s="378">
        <v>4607091386967</v>
      </c>
      <c r="E109" s="378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119</v>
      </c>
      <c r="L109" s="37" t="s">
        <v>138</v>
      </c>
      <c r="M109" s="37"/>
      <c r="N109" s="36">
        <v>45</v>
      </c>
      <c r="O109" s="6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80"/>
      <c r="Q109" s="380"/>
      <c r="R109" s="380"/>
      <c r="S109" s="381"/>
      <c r="T109" s="38" t="s">
        <v>48</v>
      </c>
      <c r="U109" s="38" t="s">
        <v>48</v>
      </c>
      <c r="V109" s="39" t="s">
        <v>0</v>
      </c>
      <c r="W109" s="57">
        <v>100</v>
      </c>
      <c r="X109" s="54">
        <f t="shared" si="6"/>
        <v>105.3</v>
      </c>
      <c r="Y109" s="40">
        <f>IFERROR(IF(X109=0,"",ROUNDUP(X109/H109,0)*0.02175),"")</f>
        <v>0.28275</v>
      </c>
      <c r="Z109" s="66" t="s">
        <v>48</v>
      </c>
      <c r="AA109" s="67" t="s">
        <v>48</v>
      </c>
      <c r="AE109" s="68"/>
      <c r="BB109" s="131" t="s">
        <v>67</v>
      </c>
    </row>
    <row r="110" spans="1:54" ht="16.5" customHeight="1" x14ac:dyDescent="0.25">
      <c r="A110" s="61" t="s">
        <v>204</v>
      </c>
      <c r="B110" s="61" t="s">
        <v>205</v>
      </c>
      <c r="C110" s="35">
        <v>4301051611</v>
      </c>
      <c r="D110" s="378">
        <v>4607091385304</v>
      </c>
      <c r="E110" s="378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63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8" t="s">
        <v>48</v>
      </c>
      <c r="U110" s="38" t="s">
        <v>48</v>
      </c>
      <c r="V110" s="39" t="s">
        <v>0</v>
      </c>
      <c r="W110" s="57">
        <v>160</v>
      </c>
      <c r="X110" s="54">
        <f t="shared" si="6"/>
        <v>168</v>
      </c>
      <c r="Y110" s="40">
        <f>IFERROR(IF(X110=0,"",ROUNDUP(X110/H110,0)*0.02175),"")</f>
        <v>0.43499999999999994</v>
      </c>
      <c r="Z110" s="66" t="s">
        <v>48</v>
      </c>
      <c r="AA110" s="67" t="s">
        <v>48</v>
      </c>
      <c r="AE110" s="68"/>
      <c r="BB110" s="132" t="s">
        <v>67</v>
      </c>
    </row>
    <row r="111" spans="1:54" ht="16.5" customHeight="1" x14ac:dyDescent="0.25">
      <c r="A111" s="61" t="s">
        <v>206</v>
      </c>
      <c r="B111" s="61" t="s">
        <v>207</v>
      </c>
      <c r="C111" s="35">
        <v>4301051648</v>
      </c>
      <c r="D111" s="378">
        <v>4607091386264</v>
      </c>
      <c r="E111" s="378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8" t="s">
        <v>48</v>
      </c>
      <c r="U111" s="38" t="s">
        <v>48</v>
      </c>
      <c r="V111" s="39" t="s">
        <v>0</v>
      </c>
      <c r="W111" s="57">
        <v>30</v>
      </c>
      <c r="X111" s="54">
        <f t="shared" si="6"/>
        <v>30</v>
      </c>
      <c r="Y111" s="40">
        <f>IFERROR(IF(X111=0,"",ROUNDUP(X111/H111,0)*0.00753),"")</f>
        <v>7.5300000000000006E-2</v>
      </c>
      <c r="Z111" s="66" t="s">
        <v>48</v>
      </c>
      <c r="AA111" s="67" t="s">
        <v>48</v>
      </c>
      <c r="AE111" s="68"/>
      <c r="BB111" s="133" t="s">
        <v>67</v>
      </c>
    </row>
    <row r="112" spans="1:54" ht="16.5" hidden="1" customHeight="1" x14ac:dyDescent="0.25">
      <c r="A112" s="61" t="s">
        <v>208</v>
      </c>
      <c r="B112" s="61" t="s">
        <v>209</v>
      </c>
      <c r="C112" s="35">
        <v>4301051477</v>
      </c>
      <c r="D112" s="378">
        <v>4680115882584</v>
      </c>
      <c r="E112" s="378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63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hidden="1" customHeight="1" x14ac:dyDescent="0.25">
      <c r="A113" s="61" t="s">
        <v>208</v>
      </c>
      <c r="B113" s="61" t="s">
        <v>210</v>
      </c>
      <c r="C113" s="35">
        <v>4301051476</v>
      </c>
      <c r="D113" s="378">
        <v>4680115882584</v>
      </c>
      <c r="E113" s="378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6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27" hidden="1" customHeight="1" x14ac:dyDescent="0.25">
      <c r="A114" s="61" t="s">
        <v>211</v>
      </c>
      <c r="B114" s="61" t="s">
        <v>212</v>
      </c>
      <c r="C114" s="35">
        <v>4301051436</v>
      </c>
      <c r="D114" s="378">
        <v>4607091385731</v>
      </c>
      <c r="E114" s="378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138</v>
      </c>
      <c r="M114" s="37"/>
      <c r="N114" s="36">
        <v>45</v>
      </c>
      <c r="O114" s="63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27" hidden="1" customHeight="1" x14ac:dyDescent="0.25">
      <c r="A115" s="61" t="s">
        <v>213</v>
      </c>
      <c r="B115" s="61" t="s">
        <v>214</v>
      </c>
      <c r="C115" s="35">
        <v>4301051439</v>
      </c>
      <c r="D115" s="378">
        <v>4680115880214</v>
      </c>
      <c r="E115" s="378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138</v>
      </c>
      <c r="M115" s="37"/>
      <c r="N115" s="36">
        <v>45</v>
      </c>
      <c r="O115" s="62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hidden="1" customHeight="1" x14ac:dyDescent="0.25">
      <c r="A116" s="61" t="s">
        <v>215</v>
      </c>
      <c r="B116" s="61" t="s">
        <v>216</v>
      </c>
      <c r="C116" s="35">
        <v>4301051438</v>
      </c>
      <c r="D116" s="378">
        <v>4680115880894</v>
      </c>
      <c r="E116" s="378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138</v>
      </c>
      <c r="M116" s="37"/>
      <c r="N116" s="36">
        <v>45</v>
      </c>
      <c r="O116" s="62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16.5" hidden="1" customHeight="1" x14ac:dyDescent="0.25">
      <c r="A117" s="61" t="s">
        <v>217</v>
      </c>
      <c r="B117" s="61" t="s">
        <v>218</v>
      </c>
      <c r="C117" s="35">
        <v>4301051313</v>
      </c>
      <c r="D117" s="378">
        <v>4607091385427</v>
      </c>
      <c r="E117" s="378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6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16.5" hidden="1" customHeight="1" x14ac:dyDescent="0.25">
      <c r="A118" s="61" t="s">
        <v>219</v>
      </c>
      <c r="B118" s="61" t="s">
        <v>220</v>
      </c>
      <c r="C118" s="35">
        <v>4301051480</v>
      </c>
      <c r="D118" s="378">
        <v>4680115882645</v>
      </c>
      <c r="E118" s="378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62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hidden="1" customHeight="1" x14ac:dyDescent="0.25">
      <c r="A119" s="61" t="s">
        <v>221</v>
      </c>
      <c r="B119" s="61" t="s">
        <v>222</v>
      </c>
      <c r="C119" s="35">
        <v>4301051641</v>
      </c>
      <c r="D119" s="378">
        <v>4680115884403</v>
      </c>
      <c r="E119" s="378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62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x14ac:dyDescent="0.2">
      <c r="A120" s="38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7"/>
      <c r="O120" s="383" t="s">
        <v>43</v>
      </c>
      <c r="P120" s="384"/>
      <c r="Q120" s="384"/>
      <c r="R120" s="384"/>
      <c r="S120" s="384"/>
      <c r="T120" s="384"/>
      <c r="U120" s="385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41.393298059964728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43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0.79304999999999992</v>
      </c>
      <c r="Z120" s="65"/>
      <c r="AA120" s="65"/>
    </row>
    <row r="121" spans="1:54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7"/>
      <c r="O121" s="383" t="s">
        <v>43</v>
      </c>
      <c r="P121" s="384"/>
      <c r="Q121" s="384"/>
      <c r="R121" s="384"/>
      <c r="S121" s="384"/>
      <c r="T121" s="384"/>
      <c r="U121" s="385"/>
      <c r="V121" s="41" t="s">
        <v>0</v>
      </c>
      <c r="W121" s="42">
        <f>IFERROR(SUM(W106:W119),"0")</f>
        <v>290</v>
      </c>
      <c r="X121" s="42">
        <f>IFERROR(SUM(X106:X119),"0")</f>
        <v>303.3</v>
      </c>
      <c r="Y121" s="41"/>
      <c r="Z121" s="65"/>
      <c r="AA121" s="65"/>
    </row>
    <row r="122" spans="1:54" ht="14.25" hidden="1" customHeight="1" x14ac:dyDescent="0.25">
      <c r="A122" s="393" t="s">
        <v>223</v>
      </c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64"/>
      <c r="AA122" s="64"/>
    </row>
    <row r="123" spans="1:54" ht="27" hidden="1" customHeight="1" x14ac:dyDescent="0.25">
      <c r="A123" s="61" t="s">
        <v>224</v>
      </c>
      <c r="B123" s="61" t="s">
        <v>225</v>
      </c>
      <c r="C123" s="35">
        <v>4301060296</v>
      </c>
      <c r="D123" s="378">
        <v>4607091383065</v>
      </c>
      <c r="E123" s="378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6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7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68"/>
      <c r="BB123" s="142" t="s">
        <v>67</v>
      </c>
    </row>
    <row r="124" spans="1:54" ht="27" hidden="1" customHeight="1" x14ac:dyDescent="0.25">
      <c r="A124" s="61" t="s">
        <v>226</v>
      </c>
      <c r="B124" s="61" t="s">
        <v>227</v>
      </c>
      <c r="C124" s="35">
        <v>4301060366</v>
      </c>
      <c r="D124" s="378">
        <v>4680115881532</v>
      </c>
      <c r="E124" s="378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119</v>
      </c>
      <c r="L124" s="37" t="s">
        <v>82</v>
      </c>
      <c r="M124" s="37"/>
      <c r="N124" s="36">
        <v>30</v>
      </c>
      <c r="O124" s="62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81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7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hidden="1" customHeight="1" x14ac:dyDescent="0.25">
      <c r="A125" s="61" t="s">
        <v>226</v>
      </c>
      <c r="B125" s="61" t="s">
        <v>228</v>
      </c>
      <c r="C125" s="35">
        <v>4301060371</v>
      </c>
      <c r="D125" s="378">
        <v>4680115881532</v>
      </c>
      <c r="E125" s="378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6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hidden="1" customHeight="1" x14ac:dyDescent="0.25">
      <c r="A126" s="61" t="s">
        <v>226</v>
      </c>
      <c r="B126" s="61" t="s">
        <v>229</v>
      </c>
      <c r="C126" s="35">
        <v>4301060350</v>
      </c>
      <c r="D126" s="378">
        <v>4680115881532</v>
      </c>
      <c r="E126" s="378"/>
      <c r="F126" s="60">
        <v>1.35</v>
      </c>
      <c r="G126" s="36">
        <v>6</v>
      </c>
      <c r="H126" s="60">
        <v>8.1</v>
      </c>
      <c r="I126" s="60">
        <v>8.58</v>
      </c>
      <c r="J126" s="36">
        <v>56</v>
      </c>
      <c r="K126" s="36" t="s">
        <v>119</v>
      </c>
      <c r="L126" s="37" t="s">
        <v>138</v>
      </c>
      <c r="M126" s="37"/>
      <c r="N126" s="36">
        <v>30</v>
      </c>
      <c r="O126" s="6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81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hidden="1" customHeight="1" x14ac:dyDescent="0.25">
      <c r="A127" s="61" t="s">
        <v>230</v>
      </c>
      <c r="B127" s="61" t="s">
        <v>231</v>
      </c>
      <c r="C127" s="35">
        <v>4301060356</v>
      </c>
      <c r="D127" s="378">
        <v>4680115882652</v>
      </c>
      <c r="E127" s="378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61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16.5" hidden="1" customHeight="1" x14ac:dyDescent="0.25">
      <c r="A128" s="61" t="s">
        <v>232</v>
      </c>
      <c r="B128" s="61" t="s">
        <v>233</v>
      </c>
      <c r="C128" s="35">
        <v>4301060309</v>
      </c>
      <c r="D128" s="378">
        <v>4680115880238</v>
      </c>
      <c r="E128" s="378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62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27" hidden="1" customHeight="1" x14ac:dyDescent="0.25">
      <c r="A129" s="61" t="s">
        <v>234</v>
      </c>
      <c r="B129" s="61" t="s">
        <v>235</v>
      </c>
      <c r="C129" s="35">
        <v>4301060351</v>
      </c>
      <c r="D129" s="378">
        <v>4680115881464</v>
      </c>
      <c r="E129" s="378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138</v>
      </c>
      <c r="M129" s="37"/>
      <c r="N129" s="36">
        <v>30</v>
      </c>
      <c r="O129" s="62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idden="1" x14ac:dyDescent="0.2">
      <c r="A130" s="38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7"/>
      <c r="O130" s="383" t="s">
        <v>43</v>
      </c>
      <c r="P130" s="384"/>
      <c r="Q130" s="384"/>
      <c r="R130" s="384"/>
      <c r="S130" s="384"/>
      <c r="T130" s="384"/>
      <c r="U130" s="385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54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7"/>
      <c r="O131" s="383" t="s">
        <v>43</v>
      </c>
      <c r="P131" s="384"/>
      <c r="Q131" s="384"/>
      <c r="R131" s="384"/>
      <c r="S131" s="384"/>
      <c r="T131" s="384"/>
      <c r="U131" s="385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54" ht="16.5" hidden="1" customHeight="1" x14ac:dyDescent="0.25">
      <c r="A132" s="415" t="s">
        <v>236</v>
      </c>
      <c r="B132" s="415"/>
      <c r="C132" s="415"/>
      <c r="D132" s="415"/>
      <c r="E132" s="415"/>
      <c r="F132" s="415"/>
      <c r="G132" s="415"/>
      <c r="H132" s="415"/>
      <c r="I132" s="415"/>
      <c r="J132" s="415"/>
      <c r="K132" s="415"/>
      <c r="L132" s="415"/>
      <c r="M132" s="415"/>
      <c r="N132" s="415"/>
      <c r="O132" s="415"/>
      <c r="P132" s="415"/>
      <c r="Q132" s="415"/>
      <c r="R132" s="415"/>
      <c r="S132" s="415"/>
      <c r="T132" s="415"/>
      <c r="U132" s="415"/>
      <c r="V132" s="415"/>
      <c r="W132" s="415"/>
      <c r="X132" s="415"/>
      <c r="Y132" s="415"/>
      <c r="Z132" s="63"/>
      <c r="AA132" s="63"/>
    </row>
    <row r="133" spans="1:54" ht="14.25" hidden="1" customHeight="1" x14ac:dyDescent="0.25">
      <c r="A133" s="393" t="s">
        <v>87</v>
      </c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393"/>
      <c r="P133" s="393"/>
      <c r="Q133" s="393"/>
      <c r="R133" s="393"/>
      <c r="S133" s="393"/>
      <c r="T133" s="393"/>
      <c r="U133" s="393"/>
      <c r="V133" s="393"/>
      <c r="W133" s="393"/>
      <c r="X133" s="393"/>
      <c r="Y133" s="393"/>
      <c r="Z133" s="64"/>
      <c r="AA133" s="64"/>
    </row>
    <row r="134" spans="1:54" ht="27" hidden="1" customHeight="1" x14ac:dyDescent="0.25">
      <c r="A134" s="61" t="s">
        <v>237</v>
      </c>
      <c r="B134" s="61" t="s">
        <v>238</v>
      </c>
      <c r="C134" s="35">
        <v>4301051612</v>
      </c>
      <c r="D134" s="378">
        <v>4607091385168</v>
      </c>
      <c r="E134" s="378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119</v>
      </c>
      <c r="L134" s="37" t="s">
        <v>82</v>
      </c>
      <c r="M134" s="37"/>
      <c r="N134" s="36">
        <v>45</v>
      </c>
      <c r="O134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81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68"/>
      <c r="BB134" s="149" t="s">
        <v>67</v>
      </c>
    </row>
    <row r="135" spans="1:54" ht="27" customHeight="1" x14ac:dyDescent="0.25">
      <c r="A135" s="61" t="s">
        <v>237</v>
      </c>
      <c r="B135" s="61" t="s">
        <v>239</v>
      </c>
      <c r="C135" s="35">
        <v>4301051360</v>
      </c>
      <c r="D135" s="378">
        <v>4607091385168</v>
      </c>
      <c r="E135" s="378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119</v>
      </c>
      <c r="L135" s="37" t="s">
        <v>138</v>
      </c>
      <c r="M135" s="37"/>
      <c r="N135" s="36">
        <v>45</v>
      </c>
      <c r="O135" s="6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81"/>
      <c r="T135" s="38" t="s">
        <v>48</v>
      </c>
      <c r="U135" s="38" t="s">
        <v>48</v>
      </c>
      <c r="V135" s="39" t="s">
        <v>0</v>
      </c>
      <c r="W135" s="57">
        <v>240</v>
      </c>
      <c r="X135" s="54">
        <f>IFERROR(IF(W135="",0,CEILING((W135/$H135),1)*$H135),"")</f>
        <v>243</v>
      </c>
      <c r="Y135" s="40">
        <f>IFERROR(IF(X135=0,"",ROUNDUP(X135/H135,0)*0.02175),"")</f>
        <v>0.65249999999999997</v>
      </c>
      <c r="Z135" s="66" t="s">
        <v>48</v>
      </c>
      <c r="AA135" s="67" t="s">
        <v>48</v>
      </c>
      <c r="AE135" s="68"/>
      <c r="BB135" s="150" t="s">
        <v>67</v>
      </c>
    </row>
    <row r="136" spans="1:54" ht="16.5" hidden="1" customHeight="1" x14ac:dyDescent="0.25">
      <c r="A136" s="61" t="s">
        <v>240</v>
      </c>
      <c r="B136" s="61" t="s">
        <v>241</v>
      </c>
      <c r="C136" s="35">
        <v>4301051362</v>
      </c>
      <c r="D136" s="378">
        <v>4607091383256</v>
      </c>
      <c r="E136" s="378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138</v>
      </c>
      <c r="M136" s="37"/>
      <c r="N136" s="36">
        <v>45</v>
      </c>
      <c r="O136" s="6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hidden="1" customHeight="1" x14ac:dyDescent="0.25">
      <c r="A137" s="61" t="s">
        <v>242</v>
      </c>
      <c r="B137" s="61" t="s">
        <v>243</v>
      </c>
      <c r="C137" s="35">
        <v>4301051358</v>
      </c>
      <c r="D137" s="378">
        <v>4607091385748</v>
      </c>
      <c r="E137" s="378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138</v>
      </c>
      <c r="M137" s="37"/>
      <c r="N137" s="36">
        <v>45</v>
      </c>
      <c r="O137" s="6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hidden="1" customHeight="1" x14ac:dyDescent="0.25">
      <c r="A138" s="61" t="s">
        <v>244</v>
      </c>
      <c r="B138" s="61" t="s">
        <v>245</v>
      </c>
      <c r="C138" s="35">
        <v>4301051738</v>
      </c>
      <c r="D138" s="378">
        <v>4680115884533</v>
      </c>
      <c r="E138" s="378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61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x14ac:dyDescent="0.2">
      <c r="A139" s="38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7"/>
      <c r="O139" s="383" t="s">
        <v>43</v>
      </c>
      <c r="P139" s="384"/>
      <c r="Q139" s="384"/>
      <c r="R139" s="384"/>
      <c r="S139" s="384"/>
      <c r="T139" s="384"/>
      <c r="U139" s="385"/>
      <c r="V139" s="41" t="s">
        <v>42</v>
      </c>
      <c r="W139" s="42">
        <f>IFERROR(W134/H134,"0")+IFERROR(W135/H135,"0")+IFERROR(W136/H136,"0")+IFERROR(W137/H137,"0")+IFERROR(W138/H138,"0")</f>
        <v>29.62962962962963</v>
      </c>
      <c r="X139" s="42">
        <f>IFERROR(X134/H134,"0")+IFERROR(X135/H135,"0")+IFERROR(X136/H136,"0")+IFERROR(X137/H137,"0")+IFERROR(X138/H138,"0")</f>
        <v>30</v>
      </c>
      <c r="Y139" s="42">
        <f>IFERROR(IF(Y134="",0,Y134),"0")+IFERROR(IF(Y135="",0,Y135),"0")+IFERROR(IF(Y136="",0,Y136),"0")+IFERROR(IF(Y137="",0,Y137),"0")+IFERROR(IF(Y138="",0,Y138),"0")</f>
        <v>0.65249999999999997</v>
      </c>
      <c r="Z139" s="65"/>
      <c r="AA139" s="65"/>
    </row>
    <row r="140" spans="1:54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7"/>
      <c r="O140" s="383" t="s">
        <v>43</v>
      </c>
      <c r="P140" s="384"/>
      <c r="Q140" s="384"/>
      <c r="R140" s="384"/>
      <c r="S140" s="384"/>
      <c r="T140" s="384"/>
      <c r="U140" s="385"/>
      <c r="V140" s="41" t="s">
        <v>0</v>
      </c>
      <c r="W140" s="42">
        <f>IFERROR(SUM(W134:W138),"0")</f>
        <v>240</v>
      </c>
      <c r="X140" s="42">
        <f>IFERROR(SUM(X134:X138),"0")</f>
        <v>243</v>
      </c>
      <c r="Y140" s="41"/>
      <c r="Z140" s="65"/>
      <c r="AA140" s="65"/>
    </row>
    <row r="141" spans="1:54" ht="27.75" hidden="1" customHeight="1" x14ac:dyDescent="0.2">
      <c r="A141" s="414" t="s">
        <v>246</v>
      </c>
      <c r="B141" s="414"/>
      <c r="C141" s="414"/>
      <c r="D141" s="414"/>
      <c r="E141" s="414"/>
      <c r="F141" s="414"/>
      <c r="G141" s="414"/>
      <c r="H141" s="414"/>
      <c r="I141" s="414"/>
      <c r="J141" s="414"/>
      <c r="K141" s="414"/>
      <c r="L141" s="414"/>
      <c r="M141" s="414"/>
      <c r="N141" s="414"/>
      <c r="O141" s="414"/>
      <c r="P141" s="414"/>
      <c r="Q141" s="414"/>
      <c r="R141" s="414"/>
      <c r="S141" s="414"/>
      <c r="T141" s="414"/>
      <c r="U141" s="414"/>
      <c r="V141" s="414"/>
      <c r="W141" s="414"/>
      <c r="X141" s="414"/>
      <c r="Y141" s="414"/>
      <c r="Z141" s="53"/>
      <c r="AA141" s="53"/>
    </row>
    <row r="142" spans="1:54" ht="16.5" hidden="1" customHeight="1" x14ac:dyDescent="0.25">
      <c r="A142" s="415" t="s">
        <v>247</v>
      </c>
      <c r="B142" s="415"/>
      <c r="C142" s="415"/>
      <c r="D142" s="415"/>
      <c r="E142" s="415"/>
      <c r="F142" s="415"/>
      <c r="G142" s="415"/>
      <c r="H142" s="415"/>
      <c r="I142" s="415"/>
      <c r="J142" s="415"/>
      <c r="K142" s="415"/>
      <c r="L142" s="415"/>
      <c r="M142" s="415"/>
      <c r="N142" s="415"/>
      <c r="O142" s="415"/>
      <c r="P142" s="415"/>
      <c r="Q142" s="415"/>
      <c r="R142" s="415"/>
      <c r="S142" s="415"/>
      <c r="T142" s="415"/>
      <c r="U142" s="415"/>
      <c r="V142" s="415"/>
      <c r="W142" s="415"/>
      <c r="X142" s="415"/>
      <c r="Y142" s="415"/>
      <c r="Z142" s="63"/>
      <c r="AA142" s="63"/>
    </row>
    <row r="143" spans="1:54" ht="14.25" hidden="1" customHeight="1" x14ac:dyDescent="0.25">
      <c r="A143" s="393" t="s">
        <v>123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64"/>
      <c r="AA143" s="64"/>
    </row>
    <row r="144" spans="1:54" ht="27" hidden="1" customHeight="1" x14ac:dyDescent="0.25">
      <c r="A144" s="61" t="s">
        <v>248</v>
      </c>
      <c r="B144" s="61" t="s">
        <v>249</v>
      </c>
      <c r="C144" s="35">
        <v>4301011223</v>
      </c>
      <c r="D144" s="378">
        <v>4607091383423</v>
      </c>
      <c r="E144" s="378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138</v>
      </c>
      <c r="M144" s="37"/>
      <c r="N144" s="36">
        <v>35</v>
      </c>
      <c r="O144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68"/>
      <c r="BB144" s="154" t="s">
        <v>67</v>
      </c>
    </row>
    <row r="145" spans="1:54" ht="27" hidden="1" customHeight="1" x14ac:dyDescent="0.25">
      <c r="A145" s="61" t="s">
        <v>250</v>
      </c>
      <c r="B145" s="61" t="s">
        <v>251</v>
      </c>
      <c r="C145" s="35">
        <v>4301011338</v>
      </c>
      <c r="D145" s="378">
        <v>4607091381405</v>
      </c>
      <c r="E145" s="378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6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37.5" hidden="1" customHeight="1" x14ac:dyDescent="0.25">
      <c r="A146" s="61" t="s">
        <v>252</v>
      </c>
      <c r="B146" s="61" t="s">
        <v>253</v>
      </c>
      <c r="C146" s="35">
        <v>4301011333</v>
      </c>
      <c r="D146" s="378">
        <v>4607091386516</v>
      </c>
      <c r="E146" s="378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idden="1" x14ac:dyDescent="0.2">
      <c r="A147" s="38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7"/>
      <c r="O147" s="383" t="s">
        <v>43</v>
      </c>
      <c r="P147" s="384"/>
      <c r="Q147" s="384"/>
      <c r="R147" s="384"/>
      <c r="S147" s="384"/>
      <c r="T147" s="384"/>
      <c r="U147" s="385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54" hidden="1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7"/>
      <c r="O148" s="383" t="s">
        <v>43</v>
      </c>
      <c r="P148" s="384"/>
      <c r="Q148" s="384"/>
      <c r="R148" s="384"/>
      <c r="S148" s="384"/>
      <c r="T148" s="384"/>
      <c r="U148" s="385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54" ht="16.5" hidden="1" customHeight="1" x14ac:dyDescent="0.25">
      <c r="A149" s="415" t="s">
        <v>254</v>
      </c>
      <c r="B149" s="415"/>
      <c r="C149" s="415"/>
      <c r="D149" s="415"/>
      <c r="E149" s="415"/>
      <c r="F149" s="415"/>
      <c r="G149" s="415"/>
      <c r="H149" s="415"/>
      <c r="I149" s="415"/>
      <c r="J149" s="415"/>
      <c r="K149" s="415"/>
      <c r="L149" s="415"/>
      <c r="M149" s="415"/>
      <c r="N149" s="415"/>
      <c r="O149" s="415"/>
      <c r="P149" s="415"/>
      <c r="Q149" s="415"/>
      <c r="R149" s="415"/>
      <c r="S149" s="415"/>
      <c r="T149" s="415"/>
      <c r="U149" s="415"/>
      <c r="V149" s="415"/>
      <c r="W149" s="415"/>
      <c r="X149" s="415"/>
      <c r="Y149" s="415"/>
      <c r="Z149" s="63"/>
      <c r="AA149" s="63"/>
    </row>
    <row r="150" spans="1:54" ht="14.25" hidden="1" customHeight="1" x14ac:dyDescent="0.25">
      <c r="A150" s="393" t="s">
        <v>77</v>
      </c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3"/>
      <c r="P150" s="393"/>
      <c r="Q150" s="393"/>
      <c r="R150" s="393"/>
      <c r="S150" s="393"/>
      <c r="T150" s="393"/>
      <c r="U150" s="393"/>
      <c r="V150" s="393"/>
      <c r="W150" s="393"/>
      <c r="X150" s="393"/>
      <c r="Y150" s="393"/>
      <c r="Z150" s="64"/>
      <c r="AA150" s="64"/>
    </row>
    <row r="151" spans="1:54" ht="27" hidden="1" customHeight="1" x14ac:dyDescent="0.25">
      <c r="A151" s="61" t="s">
        <v>255</v>
      </c>
      <c r="B151" s="61" t="s">
        <v>256</v>
      </c>
      <c r="C151" s="35">
        <v>4301031191</v>
      </c>
      <c r="D151" s="378">
        <v>4680115880993</v>
      </c>
      <c r="E151" s="378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68"/>
      <c r="BB151" s="157" t="s">
        <v>67</v>
      </c>
    </row>
    <row r="152" spans="1:54" ht="27" hidden="1" customHeight="1" x14ac:dyDescent="0.25">
      <c r="A152" s="61" t="s">
        <v>257</v>
      </c>
      <c r="B152" s="61" t="s">
        <v>258</v>
      </c>
      <c r="C152" s="35">
        <v>4301031204</v>
      </c>
      <c r="D152" s="378">
        <v>4680115881761</v>
      </c>
      <c r="E152" s="378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6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hidden="1" customHeight="1" x14ac:dyDescent="0.25">
      <c r="A153" s="61" t="s">
        <v>259</v>
      </c>
      <c r="B153" s="61" t="s">
        <v>260</v>
      </c>
      <c r="C153" s="35">
        <v>4301031201</v>
      </c>
      <c r="D153" s="378">
        <v>4680115881563</v>
      </c>
      <c r="E153" s="378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hidden="1" customHeight="1" x14ac:dyDescent="0.25">
      <c r="A154" s="61" t="s">
        <v>261</v>
      </c>
      <c r="B154" s="61" t="s">
        <v>262</v>
      </c>
      <c r="C154" s="35">
        <v>4301031199</v>
      </c>
      <c r="D154" s="378">
        <v>4680115880986</v>
      </c>
      <c r="E154" s="378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6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hidden="1" customHeight="1" x14ac:dyDescent="0.25">
      <c r="A155" s="61" t="s">
        <v>263</v>
      </c>
      <c r="B155" s="61" t="s">
        <v>264</v>
      </c>
      <c r="C155" s="35">
        <v>4301031190</v>
      </c>
      <c r="D155" s="378">
        <v>4680115880207</v>
      </c>
      <c r="E155" s="378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6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hidden="1" customHeight="1" x14ac:dyDescent="0.25">
      <c r="A156" s="61" t="s">
        <v>265</v>
      </c>
      <c r="B156" s="61" t="s">
        <v>266</v>
      </c>
      <c r="C156" s="35">
        <v>4301031205</v>
      </c>
      <c r="D156" s="378">
        <v>4680115881785</v>
      </c>
      <c r="E156" s="378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6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hidden="1" customHeight="1" x14ac:dyDescent="0.25">
      <c r="A157" s="61" t="s">
        <v>267</v>
      </c>
      <c r="B157" s="61" t="s">
        <v>268</v>
      </c>
      <c r="C157" s="35">
        <v>4301031202</v>
      </c>
      <c r="D157" s="378">
        <v>4680115881679</v>
      </c>
      <c r="E157" s="378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6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hidden="1" customHeight="1" x14ac:dyDescent="0.25">
      <c r="A158" s="61" t="s">
        <v>269</v>
      </c>
      <c r="B158" s="61" t="s">
        <v>270</v>
      </c>
      <c r="C158" s="35">
        <v>4301031158</v>
      </c>
      <c r="D158" s="378">
        <v>4680115880191</v>
      </c>
      <c r="E158" s="378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6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16.5" hidden="1" customHeight="1" x14ac:dyDescent="0.25">
      <c r="A159" s="61" t="s">
        <v>271</v>
      </c>
      <c r="B159" s="61" t="s">
        <v>272</v>
      </c>
      <c r="C159" s="35">
        <v>4301031245</v>
      </c>
      <c r="D159" s="378">
        <v>4680115883963</v>
      </c>
      <c r="E159" s="378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6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hidden="1" x14ac:dyDescent="0.2">
      <c r="A160" s="38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7"/>
      <c r="O160" s="383" t="s">
        <v>43</v>
      </c>
      <c r="P160" s="384"/>
      <c r="Q160" s="384"/>
      <c r="R160" s="384"/>
      <c r="S160" s="384"/>
      <c r="T160" s="384"/>
      <c r="U160" s="385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54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7"/>
      <c r="O161" s="383" t="s">
        <v>43</v>
      </c>
      <c r="P161" s="384"/>
      <c r="Q161" s="384"/>
      <c r="R161" s="384"/>
      <c r="S161" s="384"/>
      <c r="T161" s="384"/>
      <c r="U161" s="385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54" ht="16.5" hidden="1" customHeight="1" x14ac:dyDescent="0.25">
      <c r="A162" s="415" t="s">
        <v>273</v>
      </c>
      <c r="B162" s="415"/>
      <c r="C162" s="415"/>
      <c r="D162" s="415"/>
      <c r="E162" s="415"/>
      <c r="F162" s="415"/>
      <c r="G162" s="415"/>
      <c r="H162" s="415"/>
      <c r="I162" s="415"/>
      <c r="J162" s="415"/>
      <c r="K162" s="415"/>
      <c r="L162" s="415"/>
      <c r="M162" s="415"/>
      <c r="N162" s="415"/>
      <c r="O162" s="415"/>
      <c r="P162" s="415"/>
      <c r="Q162" s="415"/>
      <c r="R162" s="415"/>
      <c r="S162" s="415"/>
      <c r="T162" s="415"/>
      <c r="U162" s="415"/>
      <c r="V162" s="415"/>
      <c r="W162" s="415"/>
      <c r="X162" s="415"/>
      <c r="Y162" s="415"/>
      <c r="Z162" s="63"/>
      <c r="AA162" s="63"/>
    </row>
    <row r="163" spans="1:54" ht="14.25" hidden="1" customHeight="1" x14ac:dyDescent="0.25">
      <c r="A163" s="393" t="s">
        <v>123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64"/>
      <c r="AA163" s="64"/>
    </row>
    <row r="164" spans="1:54" ht="16.5" hidden="1" customHeight="1" x14ac:dyDescent="0.25">
      <c r="A164" s="61" t="s">
        <v>274</v>
      </c>
      <c r="B164" s="61" t="s">
        <v>275</v>
      </c>
      <c r="C164" s="35">
        <v>4301011450</v>
      </c>
      <c r="D164" s="378">
        <v>4680115881402</v>
      </c>
      <c r="E164" s="378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68"/>
      <c r="BB164" s="166" t="s">
        <v>67</v>
      </c>
    </row>
    <row r="165" spans="1:54" ht="27" hidden="1" customHeight="1" x14ac:dyDescent="0.25">
      <c r="A165" s="61" t="s">
        <v>276</v>
      </c>
      <c r="B165" s="61" t="s">
        <v>277</v>
      </c>
      <c r="C165" s="35">
        <v>4301011454</v>
      </c>
      <c r="D165" s="378">
        <v>4680115881396</v>
      </c>
      <c r="E165" s="378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60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idden="1" x14ac:dyDescent="0.2">
      <c r="A166" s="38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7"/>
      <c r="O166" s="383" t="s">
        <v>43</v>
      </c>
      <c r="P166" s="384"/>
      <c r="Q166" s="384"/>
      <c r="R166" s="384"/>
      <c r="S166" s="384"/>
      <c r="T166" s="384"/>
      <c r="U166" s="385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54" hidden="1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7"/>
      <c r="O167" s="383" t="s">
        <v>43</v>
      </c>
      <c r="P167" s="384"/>
      <c r="Q167" s="384"/>
      <c r="R167" s="384"/>
      <c r="S167" s="384"/>
      <c r="T167" s="384"/>
      <c r="U167" s="385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54" ht="14.25" hidden="1" customHeight="1" x14ac:dyDescent="0.25">
      <c r="A168" s="393" t="s">
        <v>115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64"/>
      <c r="AA168" s="64"/>
    </row>
    <row r="169" spans="1:54" ht="16.5" hidden="1" customHeight="1" x14ac:dyDescent="0.25">
      <c r="A169" s="61" t="s">
        <v>278</v>
      </c>
      <c r="B169" s="61" t="s">
        <v>279</v>
      </c>
      <c r="C169" s="35">
        <v>4301020262</v>
      </c>
      <c r="D169" s="378">
        <v>4680115882935</v>
      </c>
      <c r="E169" s="378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138</v>
      </c>
      <c r="M169" s="37"/>
      <c r="N169" s="36">
        <v>50</v>
      </c>
      <c r="O169" s="5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68"/>
      <c r="BB169" s="168" t="s">
        <v>67</v>
      </c>
    </row>
    <row r="170" spans="1:54" ht="16.5" hidden="1" customHeight="1" x14ac:dyDescent="0.25">
      <c r="A170" s="61" t="s">
        <v>280</v>
      </c>
      <c r="B170" s="61" t="s">
        <v>281</v>
      </c>
      <c r="C170" s="35">
        <v>4301020220</v>
      </c>
      <c r="D170" s="378">
        <v>4680115880764</v>
      </c>
      <c r="E170" s="378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idden="1" x14ac:dyDescent="0.2">
      <c r="A171" s="38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7"/>
      <c r="O171" s="383" t="s">
        <v>43</v>
      </c>
      <c r="P171" s="384"/>
      <c r="Q171" s="384"/>
      <c r="R171" s="384"/>
      <c r="S171" s="384"/>
      <c r="T171" s="384"/>
      <c r="U171" s="385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54" hidden="1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7"/>
      <c r="O172" s="383" t="s">
        <v>43</v>
      </c>
      <c r="P172" s="384"/>
      <c r="Q172" s="384"/>
      <c r="R172" s="384"/>
      <c r="S172" s="384"/>
      <c r="T172" s="384"/>
      <c r="U172" s="385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54" ht="14.25" hidden="1" customHeight="1" x14ac:dyDescent="0.25">
      <c r="A173" s="393" t="s">
        <v>77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64"/>
      <c r="AA173" s="64"/>
    </row>
    <row r="174" spans="1:54" ht="27" customHeight="1" x14ac:dyDescent="0.25">
      <c r="A174" s="61" t="s">
        <v>282</v>
      </c>
      <c r="B174" s="61" t="s">
        <v>283</v>
      </c>
      <c r="C174" s="35">
        <v>4301031224</v>
      </c>
      <c r="D174" s="378">
        <v>4680115882683</v>
      </c>
      <c r="E174" s="378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8" t="s">
        <v>48</v>
      </c>
      <c r="U174" s="38" t="s">
        <v>48</v>
      </c>
      <c r="V174" s="39" t="s">
        <v>0</v>
      </c>
      <c r="W174" s="57">
        <v>100</v>
      </c>
      <c r="X174" s="54">
        <f>IFERROR(IF(W174="",0,CEILING((W174/$H174),1)*$H174),"")</f>
        <v>102.60000000000001</v>
      </c>
      <c r="Y174" s="40">
        <f>IFERROR(IF(X174=0,"",ROUNDUP(X174/H174,0)*0.00937),"")</f>
        <v>0.17802999999999999</v>
      </c>
      <c r="Z174" s="66" t="s">
        <v>48</v>
      </c>
      <c r="AA174" s="67" t="s">
        <v>48</v>
      </c>
      <c r="AE174" s="68"/>
      <c r="BB174" s="170" t="s">
        <v>67</v>
      </c>
    </row>
    <row r="175" spans="1:54" ht="27" customHeight="1" x14ac:dyDescent="0.25">
      <c r="A175" s="61" t="s">
        <v>284</v>
      </c>
      <c r="B175" s="61" t="s">
        <v>285</v>
      </c>
      <c r="C175" s="35">
        <v>4301031230</v>
      </c>
      <c r="D175" s="378">
        <v>4680115882690</v>
      </c>
      <c r="E175" s="378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8" t="s">
        <v>48</v>
      </c>
      <c r="U175" s="38" t="s">
        <v>48</v>
      </c>
      <c r="V175" s="39" t="s">
        <v>0</v>
      </c>
      <c r="W175" s="57">
        <v>100</v>
      </c>
      <c r="X175" s="54">
        <f>IFERROR(IF(W175="",0,CEILING((W175/$H175),1)*$H175),"")</f>
        <v>102.60000000000001</v>
      </c>
      <c r="Y175" s="40">
        <f>IFERROR(IF(X175=0,"",ROUNDUP(X175/H175,0)*0.00937),"")</f>
        <v>0.17802999999999999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286</v>
      </c>
      <c r="B176" s="61" t="s">
        <v>287</v>
      </c>
      <c r="C176" s="35">
        <v>4301031220</v>
      </c>
      <c r="D176" s="378">
        <v>4680115882669</v>
      </c>
      <c r="E176" s="378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8" t="s">
        <v>48</v>
      </c>
      <c r="U176" s="38" t="s">
        <v>48</v>
      </c>
      <c r="V176" s="39" t="s">
        <v>0</v>
      </c>
      <c r="W176" s="57">
        <v>250</v>
      </c>
      <c r="X176" s="54">
        <f>IFERROR(IF(W176="",0,CEILING((W176/$H176),1)*$H176),"")</f>
        <v>253.8</v>
      </c>
      <c r="Y176" s="40">
        <f>IFERROR(IF(X176=0,"",ROUNDUP(X176/H176,0)*0.00937),"")</f>
        <v>0.44039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288</v>
      </c>
      <c r="B177" s="61" t="s">
        <v>289</v>
      </c>
      <c r="C177" s="35">
        <v>4301031221</v>
      </c>
      <c r="D177" s="378">
        <v>4680115882676</v>
      </c>
      <c r="E177" s="378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8" t="s">
        <v>48</v>
      </c>
      <c r="U177" s="38" t="s">
        <v>48</v>
      </c>
      <c r="V177" s="39" t="s">
        <v>0</v>
      </c>
      <c r="W177" s="57">
        <v>100</v>
      </c>
      <c r="X177" s="54">
        <f>IFERROR(IF(W177="",0,CEILING((W177/$H177),1)*$H177),"")</f>
        <v>102.60000000000001</v>
      </c>
      <c r="Y177" s="40">
        <f>IFERROR(IF(X177=0,"",ROUNDUP(X177/H177,0)*0.00937),"")</f>
        <v>0.17802999999999999</v>
      </c>
      <c r="Z177" s="66" t="s">
        <v>48</v>
      </c>
      <c r="AA177" s="67" t="s">
        <v>48</v>
      </c>
      <c r="AE177" s="68"/>
      <c r="BB177" s="173" t="s">
        <v>67</v>
      </c>
    </row>
    <row r="178" spans="1:54" x14ac:dyDescent="0.2">
      <c r="A178" s="38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7"/>
      <c r="O178" s="383" t="s">
        <v>43</v>
      </c>
      <c r="P178" s="384"/>
      <c r="Q178" s="384"/>
      <c r="R178" s="384"/>
      <c r="S178" s="384"/>
      <c r="T178" s="384"/>
      <c r="U178" s="385"/>
      <c r="V178" s="41" t="s">
        <v>42</v>
      </c>
      <c r="W178" s="42">
        <f>IFERROR(W174/H174,"0")+IFERROR(W175/H175,"0")+IFERROR(W176/H176,"0")+IFERROR(W177/H177,"0")</f>
        <v>101.85185185185185</v>
      </c>
      <c r="X178" s="42">
        <f>IFERROR(X174/H174,"0")+IFERROR(X175/H175,"0")+IFERROR(X176/H176,"0")+IFERROR(X177/H177,"0")</f>
        <v>104</v>
      </c>
      <c r="Y178" s="42">
        <f>IFERROR(IF(Y174="",0,Y174),"0")+IFERROR(IF(Y175="",0,Y175),"0")+IFERROR(IF(Y176="",0,Y176),"0")+IFERROR(IF(Y177="",0,Y177),"0")</f>
        <v>0.97448000000000001</v>
      </c>
      <c r="Z178" s="65"/>
      <c r="AA178" s="65"/>
    </row>
    <row r="179" spans="1:54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7"/>
      <c r="O179" s="383" t="s">
        <v>43</v>
      </c>
      <c r="P179" s="384"/>
      <c r="Q179" s="384"/>
      <c r="R179" s="384"/>
      <c r="S179" s="384"/>
      <c r="T179" s="384"/>
      <c r="U179" s="385"/>
      <c r="V179" s="41" t="s">
        <v>0</v>
      </c>
      <c r="W179" s="42">
        <f>IFERROR(SUM(W174:W177),"0")</f>
        <v>550</v>
      </c>
      <c r="X179" s="42">
        <f>IFERROR(SUM(X174:X177),"0")</f>
        <v>561.6</v>
      </c>
      <c r="Y179" s="41"/>
      <c r="Z179" s="65"/>
      <c r="AA179" s="65"/>
    </row>
    <row r="180" spans="1:54" ht="14.25" hidden="1" customHeight="1" x14ac:dyDescent="0.25">
      <c r="A180" s="393" t="s">
        <v>87</v>
      </c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3"/>
      <c r="P180" s="393"/>
      <c r="Q180" s="393"/>
      <c r="R180" s="393"/>
      <c r="S180" s="393"/>
      <c r="T180" s="393"/>
      <c r="U180" s="393"/>
      <c r="V180" s="393"/>
      <c r="W180" s="393"/>
      <c r="X180" s="393"/>
      <c r="Y180" s="393"/>
      <c r="Z180" s="64"/>
      <c r="AA180" s="64"/>
    </row>
    <row r="181" spans="1:54" ht="27" hidden="1" customHeight="1" x14ac:dyDescent="0.25">
      <c r="A181" s="61" t="s">
        <v>290</v>
      </c>
      <c r="B181" s="61" t="s">
        <v>291</v>
      </c>
      <c r="C181" s="35">
        <v>4301051409</v>
      </c>
      <c r="D181" s="378">
        <v>4680115881556</v>
      </c>
      <c r="E181" s="378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138</v>
      </c>
      <c r="M181" s="37"/>
      <c r="N181" s="36">
        <v>45</v>
      </c>
      <c r="O181" s="5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9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68"/>
      <c r="BB181" s="174" t="s">
        <v>67</v>
      </c>
    </row>
    <row r="182" spans="1:54" ht="27" hidden="1" customHeight="1" x14ac:dyDescent="0.25">
      <c r="A182" s="61" t="s">
        <v>292</v>
      </c>
      <c r="B182" s="61" t="s">
        <v>293</v>
      </c>
      <c r="C182" s="35">
        <v>4301051408</v>
      </c>
      <c r="D182" s="378">
        <v>4680115881594</v>
      </c>
      <c r="E182" s="378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138</v>
      </c>
      <c r="M182" s="37"/>
      <c r="N182" s="36">
        <v>40</v>
      </c>
      <c r="O182" s="5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9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27" hidden="1" customHeight="1" x14ac:dyDescent="0.25">
      <c r="A183" s="61" t="s">
        <v>294</v>
      </c>
      <c r="B183" s="61" t="s">
        <v>295</v>
      </c>
      <c r="C183" s="35">
        <v>4301051505</v>
      </c>
      <c r="D183" s="378">
        <v>4680115881587</v>
      </c>
      <c r="E183" s="378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9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16.5" hidden="1" customHeight="1" x14ac:dyDescent="0.25">
      <c r="A184" s="61" t="s">
        <v>296</v>
      </c>
      <c r="B184" s="61" t="s">
        <v>297</v>
      </c>
      <c r="C184" s="35">
        <v>4301051380</v>
      </c>
      <c r="D184" s="378">
        <v>4680115880962</v>
      </c>
      <c r="E184" s="378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9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hidden="1" customHeight="1" x14ac:dyDescent="0.25">
      <c r="A185" s="61" t="s">
        <v>298</v>
      </c>
      <c r="B185" s="61" t="s">
        <v>299</v>
      </c>
      <c r="C185" s="35">
        <v>4301051411</v>
      </c>
      <c r="D185" s="378">
        <v>4680115881617</v>
      </c>
      <c r="E185" s="378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138</v>
      </c>
      <c r="M185" s="37"/>
      <c r="N185" s="36">
        <v>40</v>
      </c>
      <c r="O185" s="5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hidden="1" customHeight="1" x14ac:dyDescent="0.25">
      <c r="A186" s="61" t="s">
        <v>300</v>
      </c>
      <c r="B186" s="61" t="s">
        <v>301</v>
      </c>
      <c r="C186" s="35">
        <v>4301051538</v>
      </c>
      <c r="D186" s="378">
        <v>4680115880573</v>
      </c>
      <c r="E186" s="378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8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hidden="1" customHeight="1" x14ac:dyDescent="0.25">
      <c r="A187" s="61" t="s">
        <v>302</v>
      </c>
      <c r="B187" s="61" t="s">
        <v>303</v>
      </c>
      <c r="C187" s="35">
        <v>4301051487</v>
      </c>
      <c r="D187" s="378">
        <v>4680115881228</v>
      </c>
      <c r="E187" s="378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hidden="1" customHeight="1" x14ac:dyDescent="0.25">
      <c r="A188" s="61" t="s">
        <v>304</v>
      </c>
      <c r="B188" s="61" t="s">
        <v>305</v>
      </c>
      <c r="C188" s="35">
        <v>4301051506</v>
      </c>
      <c r="D188" s="378">
        <v>4680115881037</v>
      </c>
      <c r="E188" s="378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8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hidden="1" customHeight="1" x14ac:dyDescent="0.25">
      <c r="A189" s="61" t="s">
        <v>306</v>
      </c>
      <c r="B189" s="61" t="s">
        <v>307</v>
      </c>
      <c r="C189" s="35">
        <v>4301051384</v>
      </c>
      <c r="D189" s="378">
        <v>4680115881211</v>
      </c>
      <c r="E189" s="378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8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hidden="1" customHeight="1" x14ac:dyDescent="0.25">
      <c r="A190" s="61" t="s">
        <v>308</v>
      </c>
      <c r="B190" s="61" t="s">
        <v>309</v>
      </c>
      <c r="C190" s="35">
        <v>4301051378</v>
      </c>
      <c r="D190" s="378">
        <v>4680115881020</v>
      </c>
      <c r="E190" s="378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hidden="1" customHeight="1" x14ac:dyDescent="0.25">
      <c r="A191" s="61" t="s">
        <v>310</v>
      </c>
      <c r="B191" s="61" t="s">
        <v>311</v>
      </c>
      <c r="C191" s="35">
        <v>4301051407</v>
      </c>
      <c r="D191" s="378">
        <v>4680115882195</v>
      </c>
      <c r="E191" s="378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138</v>
      </c>
      <c r="M191" s="37"/>
      <c r="N191" s="36">
        <v>40</v>
      </c>
      <c r="O191" s="5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 t="shared" ref="Y191:Y197" si="10">IFERROR(IF(X191=0,"",ROUNDUP(X191/H191,0)*0.00753),"")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hidden="1" customHeight="1" x14ac:dyDescent="0.25">
      <c r="A192" s="61" t="s">
        <v>312</v>
      </c>
      <c r="B192" s="61" t="s">
        <v>313</v>
      </c>
      <c r="C192" s="35">
        <v>4301051479</v>
      </c>
      <c r="D192" s="378">
        <v>4680115882607</v>
      </c>
      <c r="E192" s="378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138</v>
      </c>
      <c r="M192" s="37"/>
      <c r="N192" s="36">
        <v>45</v>
      </c>
      <c r="O192" s="5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si="10"/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hidden="1" customHeight="1" x14ac:dyDescent="0.25">
      <c r="A193" s="61" t="s">
        <v>314</v>
      </c>
      <c r="B193" s="61" t="s">
        <v>315</v>
      </c>
      <c r="C193" s="35">
        <v>4301051468</v>
      </c>
      <c r="D193" s="378">
        <v>4680115880092</v>
      </c>
      <c r="E193" s="378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138</v>
      </c>
      <c r="M193" s="37"/>
      <c r="N193" s="36">
        <v>45</v>
      </c>
      <c r="O193" s="58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hidden="1" customHeight="1" x14ac:dyDescent="0.25">
      <c r="A194" s="61" t="s">
        <v>316</v>
      </c>
      <c r="B194" s="61" t="s">
        <v>317</v>
      </c>
      <c r="C194" s="35">
        <v>4301051469</v>
      </c>
      <c r="D194" s="378">
        <v>4680115880221</v>
      </c>
      <c r="E194" s="378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138</v>
      </c>
      <c r="M194" s="37"/>
      <c r="N194" s="36">
        <v>45</v>
      </c>
      <c r="O194" s="5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16.5" hidden="1" customHeight="1" x14ac:dyDescent="0.25">
      <c r="A195" s="61" t="s">
        <v>318</v>
      </c>
      <c r="B195" s="61" t="s">
        <v>319</v>
      </c>
      <c r="C195" s="35">
        <v>4301051523</v>
      </c>
      <c r="D195" s="378">
        <v>4680115882942</v>
      </c>
      <c r="E195" s="378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hidden="1" customHeight="1" x14ac:dyDescent="0.25">
      <c r="A196" s="61" t="s">
        <v>320</v>
      </c>
      <c r="B196" s="61" t="s">
        <v>321</v>
      </c>
      <c r="C196" s="35">
        <v>4301051326</v>
      </c>
      <c r="D196" s="378">
        <v>4680115880504</v>
      </c>
      <c r="E196" s="378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27" hidden="1" customHeight="1" x14ac:dyDescent="0.25">
      <c r="A197" s="61" t="s">
        <v>322</v>
      </c>
      <c r="B197" s="61" t="s">
        <v>323</v>
      </c>
      <c r="C197" s="35">
        <v>4301051410</v>
      </c>
      <c r="D197" s="378">
        <v>4680115882164</v>
      </c>
      <c r="E197" s="378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138</v>
      </c>
      <c r="M197" s="37"/>
      <c r="N197" s="36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hidden="1" x14ac:dyDescent="0.2">
      <c r="A198" s="386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7"/>
      <c r="O198" s="383" t="s">
        <v>43</v>
      </c>
      <c r="P198" s="384"/>
      <c r="Q198" s="384"/>
      <c r="R198" s="384"/>
      <c r="S198" s="384"/>
      <c r="T198" s="384"/>
      <c r="U198" s="385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54" hidden="1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7"/>
      <c r="O199" s="383" t="s">
        <v>43</v>
      </c>
      <c r="P199" s="384"/>
      <c r="Q199" s="384"/>
      <c r="R199" s="384"/>
      <c r="S199" s="384"/>
      <c r="T199" s="384"/>
      <c r="U199" s="385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54" ht="14.25" hidden="1" customHeight="1" x14ac:dyDescent="0.25">
      <c r="A200" s="393" t="s">
        <v>223</v>
      </c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3"/>
      <c r="P200" s="393"/>
      <c r="Q200" s="393"/>
      <c r="R200" s="393"/>
      <c r="S200" s="393"/>
      <c r="T200" s="393"/>
      <c r="U200" s="393"/>
      <c r="V200" s="393"/>
      <c r="W200" s="393"/>
      <c r="X200" s="393"/>
      <c r="Y200" s="393"/>
      <c r="Z200" s="64"/>
      <c r="AA200" s="64"/>
    </row>
    <row r="201" spans="1:54" ht="16.5" hidden="1" customHeight="1" x14ac:dyDescent="0.25">
      <c r="A201" s="61" t="s">
        <v>324</v>
      </c>
      <c r="B201" s="61" t="s">
        <v>325</v>
      </c>
      <c r="C201" s="35">
        <v>4301060360</v>
      </c>
      <c r="D201" s="378">
        <v>4680115882874</v>
      </c>
      <c r="E201" s="378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68"/>
      <c r="BB201" s="191" t="s">
        <v>67</v>
      </c>
    </row>
    <row r="202" spans="1:54" ht="27" hidden="1" customHeight="1" x14ac:dyDescent="0.25">
      <c r="A202" s="61" t="s">
        <v>326</v>
      </c>
      <c r="B202" s="61" t="s">
        <v>327</v>
      </c>
      <c r="C202" s="35">
        <v>4301060359</v>
      </c>
      <c r="D202" s="378">
        <v>4680115884434</v>
      </c>
      <c r="E202" s="378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27" hidden="1" customHeight="1" x14ac:dyDescent="0.25">
      <c r="A203" s="61" t="s">
        <v>328</v>
      </c>
      <c r="B203" s="61" t="s">
        <v>329</v>
      </c>
      <c r="C203" s="35">
        <v>4301060339</v>
      </c>
      <c r="D203" s="378">
        <v>4680115880818</v>
      </c>
      <c r="E203" s="378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hidden="1" customHeight="1" x14ac:dyDescent="0.25">
      <c r="A204" s="61" t="s">
        <v>330</v>
      </c>
      <c r="B204" s="61" t="s">
        <v>331</v>
      </c>
      <c r="C204" s="35">
        <v>4301060338</v>
      </c>
      <c r="D204" s="378">
        <v>4680115880801</v>
      </c>
      <c r="E204" s="378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hidden="1" x14ac:dyDescent="0.2">
      <c r="A205" s="38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7"/>
      <c r="O205" s="383" t="s">
        <v>43</v>
      </c>
      <c r="P205" s="384"/>
      <c r="Q205" s="384"/>
      <c r="R205" s="384"/>
      <c r="S205" s="384"/>
      <c r="T205" s="384"/>
      <c r="U205" s="385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54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7"/>
      <c r="O206" s="383" t="s">
        <v>43</v>
      </c>
      <c r="P206" s="384"/>
      <c r="Q206" s="384"/>
      <c r="R206" s="384"/>
      <c r="S206" s="384"/>
      <c r="T206" s="384"/>
      <c r="U206" s="385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54" ht="16.5" hidden="1" customHeight="1" x14ac:dyDescent="0.25">
      <c r="A207" s="415" t="s">
        <v>332</v>
      </c>
      <c r="B207" s="415"/>
      <c r="C207" s="415"/>
      <c r="D207" s="415"/>
      <c r="E207" s="415"/>
      <c r="F207" s="415"/>
      <c r="G207" s="415"/>
      <c r="H207" s="415"/>
      <c r="I207" s="415"/>
      <c r="J207" s="415"/>
      <c r="K207" s="415"/>
      <c r="L207" s="415"/>
      <c r="M207" s="415"/>
      <c r="N207" s="415"/>
      <c r="O207" s="415"/>
      <c r="P207" s="415"/>
      <c r="Q207" s="415"/>
      <c r="R207" s="415"/>
      <c r="S207" s="415"/>
      <c r="T207" s="415"/>
      <c r="U207" s="415"/>
      <c r="V207" s="415"/>
      <c r="W207" s="415"/>
      <c r="X207" s="415"/>
      <c r="Y207" s="415"/>
      <c r="Z207" s="63"/>
      <c r="AA207" s="63"/>
    </row>
    <row r="208" spans="1:54" ht="14.25" hidden="1" customHeight="1" x14ac:dyDescent="0.25">
      <c r="A208" s="393" t="s">
        <v>123</v>
      </c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393"/>
      <c r="P208" s="393"/>
      <c r="Q208" s="393"/>
      <c r="R208" s="393"/>
      <c r="S208" s="393"/>
      <c r="T208" s="393"/>
      <c r="U208" s="393"/>
      <c r="V208" s="393"/>
      <c r="W208" s="393"/>
      <c r="X208" s="393"/>
      <c r="Y208" s="393"/>
      <c r="Z208" s="64"/>
      <c r="AA208" s="64"/>
    </row>
    <row r="209" spans="1:54" ht="27" hidden="1" customHeight="1" x14ac:dyDescent="0.25">
      <c r="A209" s="61" t="s">
        <v>333</v>
      </c>
      <c r="B209" s="61" t="s">
        <v>334</v>
      </c>
      <c r="C209" s="35">
        <v>4301011717</v>
      </c>
      <c r="D209" s="378">
        <v>4680115884274</v>
      </c>
      <c r="E209" s="378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7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11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68"/>
      <c r="BB209" s="195" t="s">
        <v>67</v>
      </c>
    </row>
    <row r="210" spans="1:54" ht="27" hidden="1" customHeight="1" x14ac:dyDescent="0.25">
      <c r="A210" s="61" t="s">
        <v>335</v>
      </c>
      <c r="B210" s="61" t="s">
        <v>336</v>
      </c>
      <c r="C210" s="35">
        <v>4301011719</v>
      </c>
      <c r="D210" s="378">
        <v>4680115884298</v>
      </c>
      <c r="E210" s="378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7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11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hidden="1" customHeight="1" x14ac:dyDescent="0.25">
      <c r="A211" s="61" t="s">
        <v>337</v>
      </c>
      <c r="B211" s="61" t="s">
        <v>338</v>
      </c>
      <c r="C211" s="35">
        <v>4301011733</v>
      </c>
      <c r="D211" s="378">
        <v>4680115884250</v>
      </c>
      <c r="E211" s="378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138</v>
      </c>
      <c r="M211" s="37"/>
      <c r="N211" s="36">
        <v>55</v>
      </c>
      <c r="O211" s="5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hidden="1" customHeight="1" x14ac:dyDescent="0.25">
      <c r="A212" s="61" t="s">
        <v>339</v>
      </c>
      <c r="B212" s="61" t="s">
        <v>340</v>
      </c>
      <c r="C212" s="35">
        <v>4301011718</v>
      </c>
      <c r="D212" s="378">
        <v>4680115884281</v>
      </c>
      <c r="E212" s="378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hidden="1" customHeight="1" x14ac:dyDescent="0.25">
      <c r="A213" s="61" t="s">
        <v>341</v>
      </c>
      <c r="B213" s="61" t="s">
        <v>342</v>
      </c>
      <c r="C213" s="35">
        <v>4301011720</v>
      </c>
      <c r="D213" s="378">
        <v>4680115884199</v>
      </c>
      <c r="E213" s="378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hidden="1" customHeight="1" x14ac:dyDescent="0.25">
      <c r="A214" s="61" t="s">
        <v>343</v>
      </c>
      <c r="B214" s="61" t="s">
        <v>344</v>
      </c>
      <c r="C214" s="35">
        <v>4301011716</v>
      </c>
      <c r="D214" s="378">
        <v>4680115884267</v>
      </c>
      <c r="E214" s="378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idden="1" x14ac:dyDescent="0.2">
      <c r="A215" s="38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7"/>
      <c r="O215" s="383" t="s">
        <v>43</v>
      </c>
      <c r="P215" s="384"/>
      <c r="Q215" s="384"/>
      <c r="R215" s="384"/>
      <c r="S215" s="384"/>
      <c r="T215" s="384"/>
      <c r="U215" s="385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54" hidden="1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7"/>
      <c r="O216" s="383" t="s">
        <v>43</v>
      </c>
      <c r="P216" s="384"/>
      <c r="Q216" s="384"/>
      <c r="R216" s="384"/>
      <c r="S216" s="384"/>
      <c r="T216" s="384"/>
      <c r="U216" s="385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54" ht="14.25" hidden="1" customHeight="1" x14ac:dyDescent="0.25">
      <c r="A217" s="393" t="s">
        <v>77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64"/>
      <c r="AA217" s="64"/>
    </row>
    <row r="218" spans="1:54" ht="27" hidden="1" customHeight="1" x14ac:dyDescent="0.25">
      <c r="A218" s="61" t="s">
        <v>345</v>
      </c>
      <c r="B218" s="61" t="s">
        <v>346</v>
      </c>
      <c r="C218" s="35">
        <v>4301031151</v>
      </c>
      <c r="D218" s="378">
        <v>4607091389845</v>
      </c>
      <c r="E218" s="378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68"/>
      <c r="BB218" s="201" t="s">
        <v>67</v>
      </c>
    </row>
    <row r="219" spans="1:54" ht="27" hidden="1" customHeight="1" x14ac:dyDescent="0.25">
      <c r="A219" s="61" t="s">
        <v>347</v>
      </c>
      <c r="B219" s="61" t="s">
        <v>348</v>
      </c>
      <c r="C219" s="35">
        <v>4301031259</v>
      </c>
      <c r="D219" s="378">
        <v>4680115882881</v>
      </c>
      <c r="E219" s="378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6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idden="1" x14ac:dyDescent="0.2">
      <c r="A220" s="38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7"/>
      <c r="O220" s="383" t="s">
        <v>43</v>
      </c>
      <c r="P220" s="384"/>
      <c r="Q220" s="384"/>
      <c r="R220" s="384"/>
      <c r="S220" s="384"/>
      <c r="T220" s="384"/>
      <c r="U220" s="385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54" hidden="1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7"/>
      <c r="O221" s="383" t="s">
        <v>43</v>
      </c>
      <c r="P221" s="384"/>
      <c r="Q221" s="384"/>
      <c r="R221" s="384"/>
      <c r="S221" s="384"/>
      <c r="T221" s="384"/>
      <c r="U221" s="385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54" ht="16.5" hidden="1" customHeight="1" x14ac:dyDescent="0.25">
      <c r="A222" s="415" t="s">
        <v>349</v>
      </c>
      <c r="B222" s="415"/>
      <c r="C222" s="415"/>
      <c r="D222" s="415"/>
      <c r="E222" s="415"/>
      <c r="F222" s="415"/>
      <c r="G222" s="415"/>
      <c r="H222" s="415"/>
      <c r="I222" s="415"/>
      <c r="J222" s="415"/>
      <c r="K222" s="415"/>
      <c r="L222" s="415"/>
      <c r="M222" s="415"/>
      <c r="N222" s="415"/>
      <c r="O222" s="415"/>
      <c r="P222" s="415"/>
      <c r="Q222" s="415"/>
      <c r="R222" s="415"/>
      <c r="S222" s="415"/>
      <c r="T222" s="415"/>
      <c r="U222" s="415"/>
      <c r="V222" s="415"/>
      <c r="W222" s="415"/>
      <c r="X222" s="415"/>
      <c r="Y222" s="415"/>
      <c r="Z222" s="63"/>
      <c r="AA222" s="63"/>
    </row>
    <row r="223" spans="1:54" ht="14.25" hidden="1" customHeight="1" x14ac:dyDescent="0.25">
      <c r="A223" s="393" t="s">
        <v>123</v>
      </c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393"/>
      <c r="O223" s="393"/>
      <c r="P223" s="393"/>
      <c r="Q223" s="393"/>
      <c r="R223" s="393"/>
      <c r="S223" s="393"/>
      <c r="T223" s="393"/>
      <c r="U223" s="393"/>
      <c r="V223" s="393"/>
      <c r="W223" s="393"/>
      <c r="X223" s="393"/>
      <c r="Y223" s="393"/>
      <c r="Z223" s="64"/>
      <c r="AA223" s="64"/>
    </row>
    <row r="224" spans="1:54" ht="27" hidden="1" customHeight="1" x14ac:dyDescent="0.25">
      <c r="A224" s="61" t="s">
        <v>350</v>
      </c>
      <c r="B224" s="61" t="s">
        <v>351</v>
      </c>
      <c r="C224" s="35">
        <v>4301011826</v>
      </c>
      <c r="D224" s="378">
        <v>4680115884137</v>
      </c>
      <c r="E224" s="378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12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68"/>
      <c r="BB224" s="203" t="s">
        <v>67</v>
      </c>
    </row>
    <row r="225" spans="1:54" ht="27" hidden="1" customHeight="1" x14ac:dyDescent="0.25">
      <c r="A225" s="61" t="s">
        <v>352</v>
      </c>
      <c r="B225" s="61" t="s">
        <v>353</v>
      </c>
      <c r="C225" s="35">
        <v>4301011724</v>
      </c>
      <c r="D225" s="378">
        <v>4680115884236</v>
      </c>
      <c r="E225" s="378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12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hidden="1" customHeight="1" x14ac:dyDescent="0.25">
      <c r="A226" s="61" t="s">
        <v>354</v>
      </c>
      <c r="B226" s="61" t="s">
        <v>355</v>
      </c>
      <c r="C226" s="35">
        <v>4301011721</v>
      </c>
      <c r="D226" s="378">
        <v>4680115884175</v>
      </c>
      <c r="E226" s="378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hidden="1" customHeight="1" x14ac:dyDescent="0.25">
      <c r="A227" s="61" t="s">
        <v>356</v>
      </c>
      <c r="B227" s="61" t="s">
        <v>357</v>
      </c>
      <c r="C227" s="35">
        <v>4301011824</v>
      </c>
      <c r="D227" s="378">
        <v>4680115884144</v>
      </c>
      <c r="E227" s="378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hidden="1" customHeight="1" x14ac:dyDescent="0.25">
      <c r="A228" s="61" t="s">
        <v>358</v>
      </c>
      <c r="B228" s="61" t="s">
        <v>359</v>
      </c>
      <c r="C228" s="35">
        <v>4301011726</v>
      </c>
      <c r="D228" s="378">
        <v>4680115884182</v>
      </c>
      <c r="E228" s="378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hidden="1" customHeight="1" x14ac:dyDescent="0.25">
      <c r="A229" s="61" t="s">
        <v>360</v>
      </c>
      <c r="B229" s="61" t="s">
        <v>361</v>
      </c>
      <c r="C229" s="35">
        <v>4301011722</v>
      </c>
      <c r="D229" s="378">
        <v>4680115884205</v>
      </c>
      <c r="E229" s="378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idden="1" x14ac:dyDescent="0.2">
      <c r="A230" s="38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7"/>
      <c r="O230" s="383" t="s">
        <v>43</v>
      </c>
      <c r="P230" s="384"/>
      <c r="Q230" s="384"/>
      <c r="R230" s="384"/>
      <c r="S230" s="384"/>
      <c r="T230" s="384"/>
      <c r="U230" s="385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54" hidden="1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7"/>
      <c r="O231" s="383" t="s">
        <v>43</v>
      </c>
      <c r="P231" s="384"/>
      <c r="Q231" s="384"/>
      <c r="R231" s="384"/>
      <c r="S231" s="384"/>
      <c r="T231" s="384"/>
      <c r="U231" s="385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54" ht="16.5" hidden="1" customHeight="1" x14ac:dyDescent="0.25">
      <c r="A232" s="415" t="s">
        <v>362</v>
      </c>
      <c r="B232" s="415"/>
      <c r="C232" s="415"/>
      <c r="D232" s="415"/>
      <c r="E232" s="415"/>
      <c r="F232" s="415"/>
      <c r="G232" s="415"/>
      <c r="H232" s="415"/>
      <c r="I232" s="415"/>
      <c r="J232" s="415"/>
      <c r="K232" s="415"/>
      <c r="L232" s="415"/>
      <c r="M232" s="415"/>
      <c r="N232" s="415"/>
      <c r="O232" s="415"/>
      <c r="P232" s="415"/>
      <c r="Q232" s="415"/>
      <c r="R232" s="415"/>
      <c r="S232" s="415"/>
      <c r="T232" s="415"/>
      <c r="U232" s="415"/>
      <c r="V232" s="415"/>
      <c r="W232" s="415"/>
      <c r="X232" s="415"/>
      <c r="Y232" s="415"/>
      <c r="Z232" s="63"/>
      <c r="AA232" s="63"/>
    </row>
    <row r="233" spans="1:54" ht="14.25" hidden="1" customHeight="1" x14ac:dyDescent="0.25">
      <c r="A233" s="393" t="s">
        <v>123</v>
      </c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393"/>
      <c r="P233" s="393"/>
      <c r="Q233" s="393"/>
      <c r="R233" s="393"/>
      <c r="S233" s="393"/>
      <c r="T233" s="393"/>
      <c r="U233" s="393"/>
      <c r="V233" s="393"/>
      <c r="W233" s="393"/>
      <c r="X233" s="393"/>
      <c r="Y233" s="393"/>
      <c r="Z233" s="64"/>
      <c r="AA233" s="64"/>
    </row>
    <row r="234" spans="1:54" ht="27" hidden="1" customHeight="1" x14ac:dyDescent="0.25">
      <c r="A234" s="61" t="s">
        <v>363</v>
      </c>
      <c r="B234" s="61" t="s">
        <v>364</v>
      </c>
      <c r="C234" s="35">
        <v>4301011346</v>
      </c>
      <c r="D234" s="378">
        <v>4607091387445</v>
      </c>
      <c r="E234" s="378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13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68"/>
      <c r="BB234" s="209" t="s">
        <v>67</v>
      </c>
    </row>
    <row r="235" spans="1:54" ht="27" hidden="1" customHeight="1" x14ac:dyDescent="0.25">
      <c r="A235" s="61" t="s">
        <v>365</v>
      </c>
      <c r="B235" s="61" t="s">
        <v>366</v>
      </c>
      <c r="C235" s="35">
        <v>4301011308</v>
      </c>
      <c r="D235" s="378">
        <v>4607091386004</v>
      </c>
      <c r="E235" s="378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13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hidden="1" customHeight="1" x14ac:dyDescent="0.25">
      <c r="A236" s="61" t="s">
        <v>365</v>
      </c>
      <c r="B236" s="61" t="s">
        <v>367</v>
      </c>
      <c r="C236" s="35">
        <v>4301011362</v>
      </c>
      <c r="D236" s="378">
        <v>4607091386004</v>
      </c>
      <c r="E236" s="378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5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hidden="1" customHeight="1" x14ac:dyDescent="0.25">
      <c r="A237" s="61" t="s">
        <v>368</v>
      </c>
      <c r="B237" s="61" t="s">
        <v>369</v>
      </c>
      <c r="C237" s="35">
        <v>4301011347</v>
      </c>
      <c r="D237" s="378">
        <v>4607091386073</v>
      </c>
      <c r="E237" s="378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370</v>
      </c>
      <c r="B238" s="61" t="s">
        <v>371</v>
      </c>
      <c r="C238" s="35">
        <v>4301010928</v>
      </c>
      <c r="D238" s="378">
        <v>4607091387322</v>
      </c>
      <c r="E238" s="378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8" t="s">
        <v>48</v>
      </c>
      <c r="U238" s="38" t="s">
        <v>48</v>
      </c>
      <c r="V238" s="39" t="s">
        <v>0</v>
      </c>
      <c r="W238" s="57">
        <v>300</v>
      </c>
      <c r="X238" s="54">
        <f t="shared" si="13"/>
        <v>302.40000000000003</v>
      </c>
      <c r="Y238" s="40">
        <f>IFERROR(IF(X238=0,"",ROUNDUP(X238/H238,0)*0.02175),"")</f>
        <v>0.60899999999999999</v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372</v>
      </c>
      <c r="B239" s="61" t="s">
        <v>373</v>
      </c>
      <c r="C239" s="35">
        <v>4301011311</v>
      </c>
      <c r="D239" s="378">
        <v>4607091387377</v>
      </c>
      <c r="E239" s="378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4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8" t="s">
        <v>48</v>
      </c>
      <c r="U239" s="38" t="s">
        <v>48</v>
      </c>
      <c r="V239" s="39" t="s">
        <v>0</v>
      </c>
      <c r="W239" s="57">
        <v>100</v>
      </c>
      <c r="X239" s="54">
        <f t="shared" si="13"/>
        <v>108</v>
      </c>
      <c r="Y239" s="40">
        <f>IFERROR(IF(X239=0,"",ROUNDUP(X239/H239,0)*0.02175),"")</f>
        <v>0.21749999999999997</v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374</v>
      </c>
      <c r="B240" s="61" t="s">
        <v>375</v>
      </c>
      <c r="C240" s="35">
        <v>4301010945</v>
      </c>
      <c r="D240" s="378">
        <v>4607091387353</v>
      </c>
      <c r="E240" s="378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4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8" t="s">
        <v>48</v>
      </c>
      <c r="U240" s="38" t="s">
        <v>48</v>
      </c>
      <c r="V240" s="39" t="s">
        <v>0</v>
      </c>
      <c r="W240" s="57">
        <v>200</v>
      </c>
      <c r="X240" s="54">
        <f t="shared" si="13"/>
        <v>205.20000000000002</v>
      </c>
      <c r="Y240" s="40">
        <f>IFERROR(IF(X240=0,"",ROUNDUP(X240/H240,0)*0.02175),"")</f>
        <v>0.41324999999999995</v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376</v>
      </c>
      <c r="B241" s="61" t="s">
        <v>377</v>
      </c>
      <c r="C241" s="35">
        <v>4301011328</v>
      </c>
      <c r="D241" s="378">
        <v>4607091386011</v>
      </c>
      <c r="E241" s="378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8" t="s">
        <v>48</v>
      </c>
      <c r="U241" s="38" t="s">
        <v>48</v>
      </c>
      <c r="V241" s="39" t="s">
        <v>0</v>
      </c>
      <c r="W241" s="57">
        <v>600</v>
      </c>
      <c r="X241" s="54">
        <f t="shared" si="13"/>
        <v>600</v>
      </c>
      <c r="Y241" s="40">
        <f t="shared" ref="Y241:Y247" si="14">IFERROR(IF(X241=0,"",ROUNDUP(X241/H241,0)*0.00937),"")</f>
        <v>1.1244000000000001</v>
      </c>
      <c r="Z241" s="66" t="s">
        <v>48</v>
      </c>
      <c r="AA241" s="67" t="s">
        <v>48</v>
      </c>
      <c r="AE241" s="68"/>
      <c r="BB241" s="216" t="s">
        <v>67</v>
      </c>
    </row>
    <row r="242" spans="1:54" ht="27" hidden="1" customHeight="1" x14ac:dyDescent="0.25">
      <c r="A242" s="61" t="s">
        <v>378</v>
      </c>
      <c r="B242" s="61" t="s">
        <v>379</v>
      </c>
      <c r="C242" s="35">
        <v>4301011329</v>
      </c>
      <c r="D242" s="378">
        <v>4607091387308</v>
      </c>
      <c r="E242" s="378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 t="shared" si="14"/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380</v>
      </c>
      <c r="B243" s="61" t="s">
        <v>381</v>
      </c>
      <c r="C243" s="35">
        <v>4301011049</v>
      </c>
      <c r="D243" s="378">
        <v>4607091387339</v>
      </c>
      <c r="E243" s="378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8" t="s">
        <v>48</v>
      </c>
      <c r="U243" s="38" t="s">
        <v>48</v>
      </c>
      <c r="V243" s="39" t="s">
        <v>0</v>
      </c>
      <c r="W243" s="57">
        <v>75</v>
      </c>
      <c r="X243" s="54">
        <f t="shared" si="13"/>
        <v>75</v>
      </c>
      <c r="Y243" s="40">
        <f t="shared" si="14"/>
        <v>0.14055000000000001</v>
      </c>
      <c r="Z243" s="66" t="s">
        <v>48</v>
      </c>
      <c r="AA243" s="67" t="s">
        <v>48</v>
      </c>
      <c r="AE243" s="68"/>
      <c r="BB243" s="218" t="s">
        <v>67</v>
      </c>
    </row>
    <row r="244" spans="1:54" ht="27" hidden="1" customHeight="1" x14ac:dyDescent="0.25">
      <c r="A244" s="61" t="s">
        <v>382</v>
      </c>
      <c r="B244" s="61" t="s">
        <v>383</v>
      </c>
      <c r="C244" s="35">
        <v>4301011433</v>
      </c>
      <c r="D244" s="378">
        <v>4680115882638</v>
      </c>
      <c r="E244" s="378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4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hidden="1" customHeight="1" x14ac:dyDescent="0.25">
      <c r="A245" s="61" t="s">
        <v>384</v>
      </c>
      <c r="B245" s="61" t="s">
        <v>385</v>
      </c>
      <c r="C245" s="35">
        <v>4301011573</v>
      </c>
      <c r="D245" s="378">
        <v>4680115881938</v>
      </c>
      <c r="E245" s="378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hidden="1" customHeight="1" x14ac:dyDescent="0.25">
      <c r="A246" s="61" t="s">
        <v>386</v>
      </c>
      <c r="B246" s="61" t="s">
        <v>387</v>
      </c>
      <c r="C246" s="35">
        <v>4301010944</v>
      </c>
      <c r="D246" s="378">
        <v>4607091387346</v>
      </c>
      <c r="E246" s="378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hidden="1" customHeight="1" x14ac:dyDescent="0.25">
      <c r="A247" s="61" t="s">
        <v>388</v>
      </c>
      <c r="B247" s="61" t="s">
        <v>389</v>
      </c>
      <c r="C247" s="35">
        <v>4301011353</v>
      </c>
      <c r="D247" s="378">
        <v>4607091389807</v>
      </c>
      <c r="E247" s="378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4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x14ac:dyDescent="0.2">
      <c r="A248" s="386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387"/>
      <c r="O248" s="383" t="s">
        <v>43</v>
      </c>
      <c r="P248" s="384"/>
      <c r="Q248" s="384"/>
      <c r="R248" s="384"/>
      <c r="S248" s="384"/>
      <c r="T248" s="384"/>
      <c r="U248" s="385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190.55555555555554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192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2.5047000000000001</v>
      </c>
      <c r="Z248" s="65"/>
      <c r="AA248" s="65"/>
    </row>
    <row r="249" spans="1:54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7"/>
      <c r="O249" s="383" t="s">
        <v>43</v>
      </c>
      <c r="P249" s="384"/>
      <c r="Q249" s="384"/>
      <c r="R249" s="384"/>
      <c r="S249" s="384"/>
      <c r="T249" s="384"/>
      <c r="U249" s="385"/>
      <c r="V249" s="41" t="s">
        <v>0</v>
      </c>
      <c r="W249" s="42">
        <f>IFERROR(SUM(W234:W247),"0")</f>
        <v>1275</v>
      </c>
      <c r="X249" s="42">
        <f>IFERROR(SUM(X234:X247),"0")</f>
        <v>1290.5999999999999</v>
      </c>
      <c r="Y249" s="41"/>
      <c r="Z249" s="65"/>
      <c r="AA249" s="65"/>
    </row>
    <row r="250" spans="1:54" ht="14.25" hidden="1" customHeight="1" x14ac:dyDescent="0.25">
      <c r="A250" s="393" t="s">
        <v>115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64"/>
      <c r="AA250" s="64"/>
    </row>
    <row r="251" spans="1:54" ht="27" hidden="1" customHeight="1" x14ac:dyDescent="0.25">
      <c r="A251" s="61" t="s">
        <v>390</v>
      </c>
      <c r="B251" s="61" t="s">
        <v>391</v>
      </c>
      <c r="C251" s="35">
        <v>4301020254</v>
      </c>
      <c r="D251" s="378">
        <v>4680115881914</v>
      </c>
      <c r="E251" s="378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4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68"/>
      <c r="BB251" s="223" t="s">
        <v>67</v>
      </c>
    </row>
    <row r="252" spans="1:54" hidden="1" x14ac:dyDescent="0.2">
      <c r="A252" s="38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7"/>
      <c r="O252" s="383" t="s">
        <v>43</v>
      </c>
      <c r="P252" s="384"/>
      <c r="Q252" s="384"/>
      <c r="R252" s="384"/>
      <c r="S252" s="384"/>
      <c r="T252" s="384"/>
      <c r="U252" s="385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54" hidden="1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7"/>
      <c r="O253" s="383" t="s">
        <v>43</v>
      </c>
      <c r="P253" s="384"/>
      <c r="Q253" s="384"/>
      <c r="R253" s="384"/>
      <c r="S253" s="384"/>
      <c r="T253" s="384"/>
      <c r="U253" s="385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54" ht="14.25" hidden="1" customHeight="1" x14ac:dyDescent="0.25">
      <c r="A254" s="393" t="s">
        <v>77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64"/>
      <c r="AA254" s="64"/>
    </row>
    <row r="255" spans="1:54" ht="27" customHeight="1" x14ac:dyDescent="0.25">
      <c r="A255" s="61" t="s">
        <v>392</v>
      </c>
      <c r="B255" s="61" t="s">
        <v>393</v>
      </c>
      <c r="C255" s="35">
        <v>4301030878</v>
      </c>
      <c r="D255" s="378">
        <v>4607091387193</v>
      </c>
      <c r="E255" s="378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8" t="s">
        <v>48</v>
      </c>
      <c r="U255" s="38" t="s">
        <v>48</v>
      </c>
      <c r="V255" s="39" t="s">
        <v>0</v>
      </c>
      <c r="W255" s="57">
        <v>400</v>
      </c>
      <c r="X255" s="54">
        <f>IFERROR(IF(W255="",0,CEILING((W255/$H255),1)*$H255),"")</f>
        <v>403.20000000000005</v>
      </c>
      <c r="Y255" s="40">
        <f>IFERROR(IF(X255=0,"",ROUNDUP(X255/H255,0)*0.00753),"")</f>
        <v>0.72287999999999997</v>
      </c>
      <c r="Z255" s="66" t="s">
        <v>48</v>
      </c>
      <c r="AA255" s="67" t="s">
        <v>48</v>
      </c>
      <c r="AE255" s="68"/>
      <c r="BB255" s="224" t="s">
        <v>67</v>
      </c>
    </row>
    <row r="256" spans="1:54" ht="27" customHeight="1" x14ac:dyDescent="0.25">
      <c r="A256" s="61" t="s">
        <v>394</v>
      </c>
      <c r="B256" s="61" t="s">
        <v>395</v>
      </c>
      <c r="C256" s="35">
        <v>4301031153</v>
      </c>
      <c r="D256" s="378">
        <v>4607091387230</v>
      </c>
      <c r="E256" s="378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8" t="s">
        <v>48</v>
      </c>
      <c r="U256" s="38" t="s">
        <v>48</v>
      </c>
      <c r="V256" s="39" t="s">
        <v>0</v>
      </c>
      <c r="W256" s="57">
        <v>300</v>
      </c>
      <c r="X256" s="54">
        <f>IFERROR(IF(W256="",0,CEILING((W256/$H256),1)*$H256),"")</f>
        <v>302.40000000000003</v>
      </c>
      <c r="Y256" s="40">
        <f>IFERROR(IF(X256=0,"",ROUNDUP(X256/H256,0)*0.00753),"")</f>
        <v>0.54215999999999998</v>
      </c>
      <c r="Z256" s="66" t="s">
        <v>48</v>
      </c>
      <c r="AA256" s="67" t="s">
        <v>48</v>
      </c>
      <c r="AE256" s="68"/>
      <c r="BB256" s="225" t="s">
        <v>67</v>
      </c>
    </row>
    <row r="257" spans="1:54" ht="27" customHeight="1" x14ac:dyDescent="0.25">
      <c r="A257" s="61" t="s">
        <v>396</v>
      </c>
      <c r="B257" s="61" t="s">
        <v>397</v>
      </c>
      <c r="C257" s="35">
        <v>4301031152</v>
      </c>
      <c r="D257" s="378">
        <v>4607091387285</v>
      </c>
      <c r="E257" s="378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8" t="s">
        <v>48</v>
      </c>
      <c r="U257" s="38" t="s">
        <v>48</v>
      </c>
      <c r="V257" s="39" t="s">
        <v>0</v>
      </c>
      <c r="W257" s="57">
        <v>105</v>
      </c>
      <c r="X257" s="54">
        <f>IFERROR(IF(W257="",0,CEILING((W257/$H257),1)*$H257),"")</f>
        <v>105</v>
      </c>
      <c r="Y257" s="40">
        <f>IFERROR(IF(X257=0,"",ROUNDUP(X257/H257,0)*0.00502),"")</f>
        <v>0.251</v>
      </c>
      <c r="Z257" s="66" t="s">
        <v>48</v>
      </c>
      <c r="AA257" s="67" t="s">
        <v>48</v>
      </c>
      <c r="AE257" s="68"/>
      <c r="BB257" s="226" t="s">
        <v>67</v>
      </c>
    </row>
    <row r="258" spans="1:54" ht="27" hidden="1" customHeight="1" x14ac:dyDescent="0.25">
      <c r="A258" s="61" t="s">
        <v>398</v>
      </c>
      <c r="B258" s="61" t="s">
        <v>399</v>
      </c>
      <c r="C258" s="35">
        <v>4301031164</v>
      </c>
      <c r="D258" s="378">
        <v>4680115880481</v>
      </c>
      <c r="E258" s="378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4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x14ac:dyDescent="0.2">
      <c r="A259" s="38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87"/>
      <c r="O259" s="383" t="s">
        <v>43</v>
      </c>
      <c r="P259" s="384"/>
      <c r="Q259" s="384"/>
      <c r="R259" s="384"/>
      <c r="S259" s="384"/>
      <c r="T259" s="384"/>
      <c r="U259" s="385"/>
      <c r="V259" s="41" t="s">
        <v>42</v>
      </c>
      <c r="W259" s="42">
        <f>IFERROR(W255/H255,"0")+IFERROR(W256/H256,"0")+IFERROR(W257/H257,"0")+IFERROR(W258/H258,"0")</f>
        <v>216.66666666666669</v>
      </c>
      <c r="X259" s="42">
        <f>IFERROR(X255/H255,"0")+IFERROR(X256/H256,"0")+IFERROR(X257/H257,"0")+IFERROR(X258/H258,"0")</f>
        <v>218</v>
      </c>
      <c r="Y259" s="42">
        <f>IFERROR(IF(Y255="",0,Y255),"0")+IFERROR(IF(Y256="",0,Y256),"0")+IFERROR(IF(Y257="",0,Y257),"0")+IFERROR(IF(Y258="",0,Y258),"0")</f>
        <v>1.5160399999999998</v>
      </c>
      <c r="Z259" s="65"/>
      <c r="AA259" s="65"/>
    </row>
    <row r="260" spans="1:54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7"/>
      <c r="O260" s="383" t="s">
        <v>43</v>
      </c>
      <c r="P260" s="384"/>
      <c r="Q260" s="384"/>
      <c r="R260" s="384"/>
      <c r="S260" s="384"/>
      <c r="T260" s="384"/>
      <c r="U260" s="385"/>
      <c r="V260" s="41" t="s">
        <v>0</v>
      </c>
      <c r="W260" s="42">
        <f>IFERROR(SUM(W255:W258),"0")</f>
        <v>805</v>
      </c>
      <c r="X260" s="42">
        <f>IFERROR(SUM(X255:X258),"0")</f>
        <v>810.60000000000014</v>
      </c>
      <c r="Y260" s="41"/>
      <c r="Z260" s="65"/>
      <c r="AA260" s="65"/>
    </row>
    <row r="261" spans="1:54" ht="14.25" hidden="1" customHeight="1" x14ac:dyDescent="0.25">
      <c r="A261" s="393" t="s">
        <v>87</v>
      </c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3"/>
      <c r="P261" s="393"/>
      <c r="Q261" s="393"/>
      <c r="R261" s="393"/>
      <c r="S261" s="393"/>
      <c r="T261" s="393"/>
      <c r="U261" s="393"/>
      <c r="V261" s="393"/>
      <c r="W261" s="393"/>
      <c r="X261" s="393"/>
      <c r="Y261" s="393"/>
      <c r="Z261" s="64"/>
      <c r="AA261" s="64"/>
    </row>
    <row r="262" spans="1:54" ht="16.5" hidden="1" customHeight="1" x14ac:dyDescent="0.25">
      <c r="A262" s="61" t="s">
        <v>400</v>
      </c>
      <c r="B262" s="61" t="s">
        <v>401</v>
      </c>
      <c r="C262" s="35">
        <v>4301051100</v>
      </c>
      <c r="D262" s="378">
        <v>4607091387766</v>
      </c>
      <c r="E262" s="378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138</v>
      </c>
      <c r="M262" s="37"/>
      <c r="N262" s="36">
        <v>40</v>
      </c>
      <c r="O262" s="5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ref="X262:X270" si="15">IFERROR(IF(W262="",0,CEILING((W262/$H262),1)*$H262),"")</f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68"/>
      <c r="BB262" s="228" t="s">
        <v>67</v>
      </c>
    </row>
    <row r="263" spans="1:54" ht="27" hidden="1" customHeight="1" x14ac:dyDescent="0.25">
      <c r="A263" s="61" t="s">
        <v>402</v>
      </c>
      <c r="B263" s="61" t="s">
        <v>403</v>
      </c>
      <c r="C263" s="35">
        <v>4301051116</v>
      </c>
      <c r="D263" s="378">
        <v>4607091387957</v>
      </c>
      <c r="E263" s="378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1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68"/>
      <c r="BB263" s="229" t="s">
        <v>67</v>
      </c>
    </row>
    <row r="264" spans="1:54" ht="27" hidden="1" customHeight="1" x14ac:dyDescent="0.25">
      <c r="A264" s="61" t="s">
        <v>404</v>
      </c>
      <c r="B264" s="61" t="s">
        <v>405</v>
      </c>
      <c r="C264" s="35">
        <v>4301051115</v>
      </c>
      <c r="D264" s="378">
        <v>4607091387964</v>
      </c>
      <c r="E264" s="378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1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68"/>
      <c r="BB264" s="230" t="s">
        <v>67</v>
      </c>
    </row>
    <row r="265" spans="1:54" ht="16.5" hidden="1" customHeight="1" x14ac:dyDescent="0.25">
      <c r="A265" s="61" t="s">
        <v>406</v>
      </c>
      <c r="B265" s="61" t="s">
        <v>407</v>
      </c>
      <c r="C265" s="35">
        <v>4301051731</v>
      </c>
      <c r="D265" s="378">
        <v>4680115884618</v>
      </c>
      <c r="E265" s="378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1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408</v>
      </c>
      <c r="B266" s="61" t="s">
        <v>409</v>
      </c>
      <c r="C266" s="35">
        <v>4301051134</v>
      </c>
      <c r="D266" s="378">
        <v>4607091381672</v>
      </c>
      <c r="E266" s="378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8" t="s">
        <v>48</v>
      </c>
      <c r="U266" s="38" t="s">
        <v>48</v>
      </c>
      <c r="V266" s="39" t="s">
        <v>0</v>
      </c>
      <c r="W266" s="57">
        <v>180</v>
      </c>
      <c r="X266" s="54">
        <f t="shared" si="15"/>
        <v>180</v>
      </c>
      <c r="Y266" s="40">
        <f>IFERROR(IF(X266=0,"",ROUNDUP(X266/H266,0)*0.00937),"")</f>
        <v>0.46849999999999997</v>
      </c>
      <c r="Z266" s="66" t="s">
        <v>48</v>
      </c>
      <c r="AA266" s="67" t="s">
        <v>48</v>
      </c>
      <c r="AE266" s="68"/>
      <c r="BB266" s="232" t="s">
        <v>67</v>
      </c>
    </row>
    <row r="267" spans="1:54" ht="27" hidden="1" customHeight="1" x14ac:dyDescent="0.25">
      <c r="A267" s="61" t="s">
        <v>410</v>
      </c>
      <c r="B267" s="61" t="s">
        <v>411</v>
      </c>
      <c r="C267" s="35">
        <v>4301051130</v>
      </c>
      <c r="D267" s="378">
        <v>4607091387537</v>
      </c>
      <c r="E267" s="378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5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27" hidden="1" customHeight="1" x14ac:dyDescent="0.25">
      <c r="A268" s="61" t="s">
        <v>412</v>
      </c>
      <c r="B268" s="61" t="s">
        <v>413</v>
      </c>
      <c r="C268" s="35">
        <v>4301051132</v>
      </c>
      <c r="D268" s="378">
        <v>4607091387513</v>
      </c>
      <c r="E268" s="378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hidden="1" customHeight="1" x14ac:dyDescent="0.25">
      <c r="A269" s="61" t="s">
        <v>414</v>
      </c>
      <c r="B269" s="61" t="s">
        <v>415</v>
      </c>
      <c r="C269" s="35">
        <v>4301051277</v>
      </c>
      <c r="D269" s="378">
        <v>4680115880511</v>
      </c>
      <c r="E269" s="378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138</v>
      </c>
      <c r="M269" s="37"/>
      <c r="N269" s="36">
        <v>40</v>
      </c>
      <c r="O269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hidden="1" customHeight="1" x14ac:dyDescent="0.25">
      <c r="A270" s="61" t="s">
        <v>416</v>
      </c>
      <c r="B270" s="61" t="s">
        <v>417</v>
      </c>
      <c r="C270" s="35">
        <v>4301051344</v>
      </c>
      <c r="D270" s="378">
        <v>4680115880412</v>
      </c>
      <c r="E270" s="378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138</v>
      </c>
      <c r="M270" s="37"/>
      <c r="N270" s="36">
        <v>45</v>
      </c>
      <c r="O270" s="53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x14ac:dyDescent="0.2">
      <c r="A271" s="38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7"/>
      <c r="O271" s="383" t="s">
        <v>43</v>
      </c>
      <c r="P271" s="384"/>
      <c r="Q271" s="384"/>
      <c r="R271" s="384"/>
      <c r="S271" s="384"/>
      <c r="T271" s="384"/>
      <c r="U271" s="385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50</v>
      </c>
      <c r="X271" s="42">
        <f>IFERROR(X262/H262,"0")+IFERROR(X263/H263,"0")+IFERROR(X264/H264,"0")+IFERROR(X265/H265,"0")+IFERROR(X266/H266,"0")+IFERROR(X267/H267,"0")+IFERROR(X268/H268,"0")+IFERROR(X269/H269,"0")+IFERROR(X270/H270,"0")</f>
        <v>50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0.46849999999999997</v>
      </c>
      <c r="Z271" s="65"/>
      <c r="AA271" s="65"/>
    </row>
    <row r="272" spans="1:54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7"/>
      <c r="O272" s="383" t="s">
        <v>43</v>
      </c>
      <c r="P272" s="384"/>
      <c r="Q272" s="384"/>
      <c r="R272" s="384"/>
      <c r="S272" s="384"/>
      <c r="T272" s="384"/>
      <c r="U272" s="385"/>
      <c r="V272" s="41" t="s">
        <v>0</v>
      </c>
      <c r="W272" s="42">
        <f>IFERROR(SUM(W262:W270),"0")</f>
        <v>180</v>
      </c>
      <c r="X272" s="42">
        <f>IFERROR(SUM(X262:X270),"0")</f>
        <v>180</v>
      </c>
      <c r="Y272" s="41"/>
      <c r="Z272" s="65"/>
      <c r="AA272" s="65"/>
    </row>
    <row r="273" spans="1:54" ht="14.25" hidden="1" customHeight="1" x14ac:dyDescent="0.25">
      <c r="A273" s="393" t="s">
        <v>223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64"/>
      <c r="AA273" s="64"/>
    </row>
    <row r="274" spans="1:54" ht="16.5" customHeight="1" x14ac:dyDescent="0.25">
      <c r="A274" s="61" t="s">
        <v>418</v>
      </c>
      <c r="B274" s="61" t="s">
        <v>419</v>
      </c>
      <c r="C274" s="35">
        <v>4301060326</v>
      </c>
      <c r="D274" s="378">
        <v>4607091380880</v>
      </c>
      <c r="E274" s="378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5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8" t="s">
        <v>48</v>
      </c>
      <c r="U274" s="38" t="s">
        <v>48</v>
      </c>
      <c r="V274" s="39" t="s">
        <v>0</v>
      </c>
      <c r="W274" s="57">
        <v>84</v>
      </c>
      <c r="X274" s="54">
        <f>IFERROR(IF(W274="",0,CEILING((W274/$H274),1)*$H274),"")</f>
        <v>84</v>
      </c>
      <c r="Y274" s="40">
        <f>IFERROR(IF(X274=0,"",ROUNDUP(X274/H274,0)*0.02175),"")</f>
        <v>0.21749999999999997</v>
      </c>
      <c r="Z274" s="66" t="s">
        <v>48</v>
      </c>
      <c r="AA274" s="67" t="s">
        <v>48</v>
      </c>
      <c r="AE274" s="68"/>
      <c r="BB274" s="237" t="s">
        <v>67</v>
      </c>
    </row>
    <row r="275" spans="1:54" ht="27" customHeight="1" x14ac:dyDescent="0.25">
      <c r="A275" s="61" t="s">
        <v>420</v>
      </c>
      <c r="B275" s="61" t="s">
        <v>421</v>
      </c>
      <c r="C275" s="35">
        <v>4301060308</v>
      </c>
      <c r="D275" s="378">
        <v>4607091384482</v>
      </c>
      <c r="E275" s="378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52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8" t="s">
        <v>48</v>
      </c>
      <c r="U275" s="38" t="s">
        <v>48</v>
      </c>
      <c r="V275" s="39" t="s">
        <v>0</v>
      </c>
      <c r="W275" s="57">
        <v>400</v>
      </c>
      <c r="X275" s="54">
        <f>IFERROR(IF(W275="",0,CEILING((W275/$H275),1)*$H275),"")</f>
        <v>405.59999999999997</v>
      </c>
      <c r="Y275" s="40">
        <f>IFERROR(IF(X275=0,"",ROUNDUP(X275/H275,0)*0.02175),"")</f>
        <v>1.131</v>
      </c>
      <c r="Z275" s="66" t="s">
        <v>48</v>
      </c>
      <c r="AA275" s="67" t="s">
        <v>48</v>
      </c>
      <c r="AE275" s="68"/>
      <c r="BB275" s="238" t="s">
        <v>67</v>
      </c>
    </row>
    <row r="276" spans="1:54" ht="16.5" customHeight="1" x14ac:dyDescent="0.25">
      <c r="A276" s="61" t="s">
        <v>422</v>
      </c>
      <c r="B276" s="61" t="s">
        <v>423</v>
      </c>
      <c r="C276" s="35">
        <v>4301060325</v>
      </c>
      <c r="D276" s="378">
        <v>4607091380897</v>
      </c>
      <c r="E276" s="378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5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8" t="s">
        <v>48</v>
      </c>
      <c r="U276" s="38" t="s">
        <v>48</v>
      </c>
      <c r="V276" s="39" t="s">
        <v>0</v>
      </c>
      <c r="W276" s="57">
        <v>240</v>
      </c>
      <c r="X276" s="54">
        <f>IFERROR(IF(W276="",0,CEILING((W276/$H276),1)*$H276),"")</f>
        <v>243.60000000000002</v>
      </c>
      <c r="Y276" s="40">
        <f>IFERROR(IF(X276=0,"",ROUNDUP(X276/H276,0)*0.02175),"")</f>
        <v>0.63074999999999992</v>
      </c>
      <c r="Z276" s="66" t="s">
        <v>48</v>
      </c>
      <c r="AA276" s="67" t="s">
        <v>48</v>
      </c>
      <c r="AE276" s="68"/>
      <c r="BB276" s="239" t="s">
        <v>67</v>
      </c>
    </row>
    <row r="277" spans="1:54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7"/>
      <c r="O277" s="383" t="s">
        <v>43</v>
      </c>
      <c r="P277" s="384"/>
      <c r="Q277" s="384"/>
      <c r="R277" s="384"/>
      <c r="S277" s="384"/>
      <c r="T277" s="384"/>
      <c r="U277" s="385"/>
      <c r="V277" s="41" t="s">
        <v>42</v>
      </c>
      <c r="W277" s="42">
        <f>IFERROR(W274/H274,"0")+IFERROR(W275/H275,"0")+IFERROR(W276/H276,"0")</f>
        <v>89.853479853479854</v>
      </c>
      <c r="X277" s="42">
        <f>IFERROR(X274/H274,"0")+IFERROR(X275/H275,"0")+IFERROR(X276/H276,"0")</f>
        <v>91</v>
      </c>
      <c r="Y277" s="42">
        <f>IFERROR(IF(Y274="",0,Y274),"0")+IFERROR(IF(Y275="",0,Y275),"0")+IFERROR(IF(Y276="",0,Y276),"0")</f>
        <v>1.97925</v>
      </c>
      <c r="Z277" s="65"/>
      <c r="AA277" s="65"/>
    </row>
    <row r="278" spans="1:54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7"/>
      <c r="O278" s="383" t="s">
        <v>43</v>
      </c>
      <c r="P278" s="384"/>
      <c r="Q278" s="384"/>
      <c r="R278" s="384"/>
      <c r="S278" s="384"/>
      <c r="T278" s="384"/>
      <c r="U278" s="385"/>
      <c r="V278" s="41" t="s">
        <v>0</v>
      </c>
      <c r="W278" s="42">
        <f>IFERROR(SUM(W274:W276),"0")</f>
        <v>724</v>
      </c>
      <c r="X278" s="42">
        <f>IFERROR(SUM(X274:X276),"0")</f>
        <v>733.2</v>
      </c>
      <c r="Y278" s="41"/>
      <c r="Z278" s="65"/>
      <c r="AA278" s="65"/>
    </row>
    <row r="279" spans="1:54" ht="14.25" hidden="1" customHeight="1" x14ac:dyDescent="0.25">
      <c r="A279" s="393" t="s">
        <v>101</v>
      </c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3"/>
      <c r="P279" s="393"/>
      <c r="Q279" s="393"/>
      <c r="R279" s="393"/>
      <c r="S279" s="393"/>
      <c r="T279" s="393"/>
      <c r="U279" s="393"/>
      <c r="V279" s="393"/>
      <c r="W279" s="393"/>
      <c r="X279" s="393"/>
      <c r="Y279" s="393"/>
      <c r="Z279" s="64"/>
      <c r="AA279" s="64"/>
    </row>
    <row r="280" spans="1:54" ht="16.5" hidden="1" customHeight="1" x14ac:dyDescent="0.25">
      <c r="A280" s="61" t="s">
        <v>424</v>
      </c>
      <c r="B280" s="61" t="s">
        <v>425</v>
      </c>
      <c r="C280" s="35">
        <v>4301030232</v>
      </c>
      <c r="D280" s="378">
        <v>4607091388374</v>
      </c>
      <c r="E280" s="378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524" t="s">
        <v>426</v>
      </c>
      <c r="P280" s="380"/>
      <c r="Q280" s="380"/>
      <c r="R280" s="380"/>
      <c r="S280" s="381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68"/>
      <c r="BB280" s="240" t="s">
        <v>67</v>
      </c>
    </row>
    <row r="281" spans="1:54" ht="27" hidden="1" customHeight="1" x14ac:dyDescent="0.25">
      <c r="A281" s="61" t="s">
        <v>427</v>
      </c>
      <c r="B281" s="61" t="s">
        <v>428</v>
      </c>
      <c r="C281" s="35">
        <v>4301030235</v>
      </c>
      <c r="D281" s="378">
        <v>4607091388381</v>
      </c>
      <c r="E281" s="378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525" t="s">
        <v>429</v>
      </c>
      <c r="P281" s="380"/>
      <c r="Q281" s="380"/>
      <c r="R281" s="380"/>
      <c r="S281" s="381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68"/>
      <c r="BB281" s="241" t="s">
        <v>67</v>
      </c>
    </row>
    <row r="282" spans="1:54" ht="27" hidden="1" customHeight="1" x14ac:dyDescent="0.25">
      <c r="A282" s="61" t="s">
        <v>430</v>
      </c>
      <c r="B282" s="61" t="s">
        <v>431</v>
      </c>
      <c r="C282" s="35">
        <v>4301030233</v>
      </c>
      <c r="D282" s="378">
        <v>4607091388404</v>
      </c>
      <c r="E282" s="378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5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68"/>
      <c r="BB282" s="242" t="s">
        <v>67</v>
      </c>
    </row>
    <row r="283" spans="1:54" hidden="1" x14ac:dyDescent="0.2">
      <c r="A283" s="38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7"/>
      <c r="O283" s="383" t="s">
        <v>43</v>
      </c>
      <c r="P283" s="384"/>
      <c r="Q283" s="384"/>
      <c r="R283" s="384"/>
      <c r="S283" s="384"/>
      <c r="T283" s="384"/>
      <c r="U283" s="385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54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7"/>
      <c r="O284" s="383" t="s">
        <v>43</v>
      </c>
      <c r="P284" s="384"/>
      <c r="Q284" s="384"/>
      <c r="R284" s="384"/>
      <c r="S284" s="384"/>
      <c r="T284" s="384"/>
      <c r="U284" s="385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54" ht="14.25" hidden="1" customHeight="1" x14ac:dyDescent="0.25">
      <c r="A285" s="393" t="s">
        <v>432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64"/>
      <c r="AA285" s="64"/>
    </row>
    <row r="286" spans="1:54" ht="27" hidden="1" customHeight="1" x14ac:dyDescent="0.25">
      <c r="A286" s="61" t="s">
        <v>433</v>
      </c>
      <c r="B286" s="61" t="s">
        <v>434</v>
      </c>
      <c r="C286" s="35">
        <v>4301180006</v>
      </c>
      <c r="D286" s="378">
        <v>4680115881822</v>
      </c>
      <c r="E286" s="378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80"/>
      <c r="Q286" s="380"/>
      <c r="R286" s="380"/>
      <c r="S286" s="381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68"/>
      <c r="BB286" s="243" t="s">
        <v>67</v>
      </c>
    </row>
    <row r="287" spans="1:54" ht="27" hidden="1" customHeight="1" x14ac:dyDescent="0.25">
      <c r="A287" s="61" t="s">
        <v>437</v>
      </c>
      <c r="B287" s="61" t="s">
        <v>438</v>
      </c>
      <c r="C287" s="35">
        <v>4301180001</v>
      </c>
      <c r="D287" s="378">
        <v>4680115880016</v>
      </c>
      <c r="E287" s="378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80"/>
      <c r="Q287" s="380"/>
      <c r="R287" s="380"/>
      <c r="S287" s="381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68"/>
      <c r="BB287" s="244" t="s">
        <v>67</v>
      </c>
    </row>
    <row r="288" spans="1:54" hidden="1" x14ac:dyDescent="0.2">
      <c r="A288" s="386"/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387"/>
      <c r="O288" s="383" t="s">
        <v>43</v>
      </c>
      <c r="P288" s="384"/>
      <c r="Q288" s="384"/>
      <c r="R288" s="384"/>
      <c r="S288" s="384"/>
      <c r="T288" s="384"/>
      <c r="U288" s="385"/>
      <c r="V288" s="41" t="s">
        <v>42</v>
      </c>
      <c r="W288" s="42">
        <f>IFERROR(W286/H286,"0")+IFERROR(W287/H287,"0")</f>
        <v>0</v>
      </c>
      <c r="X288" s="42">
        <f>IFERROR(X286/H286,"0")+IFERROR(X287/H287,"0")</f>
        <v>0</v>
      </c>
      <c r="Y288" s="42">
        <f>IFERROR(IF(Y286="",0,Y286),"0")+IFERROR(IF(Y287="",0,Y287),"0")</f>
        <v>0</v>
      </c>
      <c r="Z288" s="65"/>
      <c r="AA288" s="65"/>
    </row>
    <row r="289" spans="1:54" hidden="1" x14ac:dyDescent="0.2">
      <c r="A289" s="38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7"/>
      <c r="O289" s="383" t="s">
        <v>43</v>
      </c>
      <c r="P289" s="384"/>
      <c r="Q289" s="384"/>
      <c r="R289" s="384"/>
      <c r="S289" s="384"/>
      <c r="T289" s="384"/>
      <c r="U289" s="385"/>
      <c r="V289" s="41" t="s">
        <v>0</v>
      </c>
      <c r="W289" s="42">
        <f>IFERROR(SUM(W286:W287),"0")</f>
        <v>0</v>
      </c>
      <c r="X289" s="42">
        <f>IFERROR(SUM(X286:X287),"0")</f>
        <v>0</v>
      </c>
      <c r="Y289" s="41"/>
      <c r="Z289" s="65"/>
      <c r="AA289" s="65"/>
    </row>
    <row r="290" spans="1:54" ht="16.5" hidden="1" customHeight="1" x14ac:dyDescent="0.25">
      <c r="A290" s="415" t="s">
        <v>439</v>
      </c>
      <c r="B290" s="415"/>
      <c r="C290" s="415"/>
      <c r="D290" s="415"/>
      <c r="E290" s="415"/>
      <c r="F290" s="415"/>
      <c r="G290" s="415"/>
      <c r="H290" s="415"/>
      <c r="I290" s="415"/>
      <c r="J290" s="415"/>
      <c r="K290" s="415"/>
      <c r="L290" s="415"/>
      <c r="M290" s="415"/>
      <c r="N290" s="415"/>
      <c r="O290" s="415"/>
      <c r="P290" s="415"/>
      <c r="Q290" s="415"/>
      <c r="R290" s="415"/>
      <c r="S290" s="415"/>
      <c r="T290" s="415"/>
      <c r="U290" s="415"/>
      <c r="V290" s="415"/>
      <c r="W290" s="415"/>
      <c r="X290" s="415"/>
      <c r="Y290" s="415"/>
      <c r="Z290" s="63"/>
      <c r="AA290" s="63"/>
    </row>
    <row r="291" spans="1:54" ht="14.25" hidden="1" customHeight="1" x14ac:dyDescent="0.25">
      <c r="A291" s="393" t="s">
        <v>123</v>
      </c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3"/>
      <c r="P291" s="393"/>
      <c r="Q291" s="393"/>
      <c r="R291" s="393"/>
      <c r="S291" s="393"/>
      <c r="T291" s="393"/>
      <c r="U291" s="393"/>
      <c r="V291" s="393"/>
      <c r="W291" s="393"/>
      <c r="X291" s="393"/>
      <c r="Y291" s="393"/>
      <c r="Z291" s="64"/>
      <c r="AA291" s="64"/>
    </row>
    <row r="292" spans="1:54" ht="27" hidden="1" customHeight="1" x14ac:dyDescent="0.25">
      <c r="A292" s="61" t="s">
        <v>440</v>
      </c>
      <c r="B292" s="61" t="s">
        <v>441</v>
      </c>
      <c r="C292" s="35">
        <v>4301011315</v>
      </c>
      <c r="D292" s="378">
        <v>4607091387421</v>
      </c>
      <c r="E292" s="378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119</v>
      </c>
      <c r="L292" s="37" t="s">
        <v>118</v>
      </c>
      <c r="M292" s="37"/>
      <c r="N292" s="36">
        <v>55</v>
      </c>
      <c r="O292" s="51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80"/>
      <c r="Q292" s="380"/>
      <c r="R292" s="380"/>
      <c r="S292" s="381"/>
      <c r="T292" s="38" t="s">
        <v>48</v>
      </c>
      <c r="U292" s="38" t="s">
        <v>48</v>
      </c>
      <c r="V292" s="39" t="s">
        <v>0</v>
      </c>
      <c r="W292" s="57">
        <v>0</v>
      </c>
      <c r="X292" s="54">
        <f t="shared" ref="X292:X298" si="16">IFERROR(IF(W292="",0,CEILING((W292/$H292),1)*$H292),"")</f>
        <v>0</v>
      </c>
      <c r="Y292" s="40" t="str">
        <f>IFERROR(IF(X292=0,"",ROUNDUP(X292/H292,0)*0.02175),"")</f>
        <v/>
      </c>
      <c r="Z292" s="66" t="s">
        <v>48</v>
      </c>
      <c r="AA292" s="67" t="s">
        <v>48</v>
      </c>
      <c r="AE292" s="68"/>
      <c r="BB292" s="245" t="s">
        <v>67</v>
      </c>
    </row>
    <row r="293" spans="1:54" ht="27" hidden="1" customHeight="1" x14ac:dyDescent="0.25">
      <c r="A293" s="61" t="s">
        <v>440</v>
      </c>
      <c r="B293" s="61" t="s">
        <v>442</v>
      </c>
      <c r="C293" s="35">
        <v>4301011121</v>
      </c>
      <c r="D293" s="378">
        <v>4607091387421</v>
      </c>
      <c r="E293" s="378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119</v>
      </c>
      <c r="L293" s="37" t="s">
        <v>127</v>
      </c>
      <c r="M293" s="37"/>
      <c r="N293" s="36">
        <v>55</v>
      </c>
      <c r="O293" s="5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16"/>
        <v>0</v>
      </c>
      <c r="Y293" s="40" t="str">
        <f>IFERROR(IF(X293=0,"",ROUNDUP(X293/H293,0)*0.02039),"")</f>
        <v/>
      </c>
      <c r="Z293" s="66" t="s">
        <v>48</v>
      </c>
      <c r="AA293" s="67" t="s">
        <v>48</v>
      </c>
      <c r="AE293" s="68"/>
      <c r="BB293" s="246" t="s">
        <v>67</v>
      </c>
    </row>
    <row r="294" spans="1:54" ht="27" hidden="1" customHeight="1" x14ac:dyDescent="0.25">
      <c r="A294" s="61" t="s">
        <v>443</v>
      </c>
      <c r="B294" s="61" t="s">
        <v>444</v>
      </c>
      <c r="C294" s="35">
        <v>4301011322</v>
      </c>
      <c r="D294" s="378">
        <v>4607091387452</v>
      </c>
      <c r="E294" s="378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119</v>
      </c>
      <c r="L294" s="37" t="s">
        <v>138</v>
      </c>
      <c r="M294" s="37"/>
      <c r="N294" s="36">
        <v>55</v>
      </c>
      <c r="O294" s="5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80"/>
      <c r="Q294" s="380"/>
      <c r="R294" s="380"/>
      <c r="S294" s="381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16"/>
        <v>0</v>
      </c>
      <c r="Y294" s="40" t="str">
        <f>IFERROR(IF(X294=0,"",ROUNDUP(X294/H294,0)*0.02175),"")</f>
        <v/>
      </c>
      <c r="Z294" s="66" t="s">
        <v>48</v>
      </c>
      <c r="AA294" s="67" t="s">
        <v>48</v>
      </c>
      <c r="AE294" s="68"/>
      <c r="BB294" s="247" t="s">
        <v>67</v>
      </c>
    </row>
    <row r="295" spans="1:54" ht="27" hidden="1" customHeight="1" x14ac:dyDescent="0.25">
      <c r="A295" s="61" t="s">
        <v>443</v>
      </c>
      <c r="B295" s="61" t="s">
        <v>445</v>
      </c>
      <c r="C295" s="35">
        <v>4301011619</v>
      </c>
      <c r="D295" s="378">
        <v>4607091387452</v>
      </c>
      <c r="E295" s="378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52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1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68"/>
      <c r="BB295" s="248" t="s">
        <v>67</v>
      </c>
    </row>
    <row r="296" spans="1:54" ht="27" hidden="1" customHeight="1" x14ac:dyDescent="0.25">
      <c r="A296" s="61" t="s">
        <v>446</v>
      </c>
      <c r="B296" s="61" t="s">
        <v>447</v>
      </c>
      <c r="C296" s="35">
        <v>4301011313</v>
      </c>
      <c r="D296" s="378">
        <v>4607091385984</v>
      </c>
      <c r="E296" s="378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118</v>
      </c>
      <c r="M296" s="37"/>
      <c r="N296" s="36">
        <v>55</v>
      </c>
      <c r="O296" s="5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80"/>
      <c r="Q296" s="380"/>
      <c r="R296" s="380"/>
      <c r="S296" s="381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1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448</v>
      </c>
      <c r="B297" s="61" t="s">
        <v>449</v>
      </c>
      <c r="C297" s="35">
        <v>4301011316</v>
      </c>
      <c r="D297" s="378">
        <v>4607091387438</v>
      </c>
      <c r="E297" s="378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86</v>
      </c>
      <c r="L297" s="37" t="s">
        <v>118</v>
      </c>
      <c r="M297" s="37"/>
      <c r="N297" s="36">
        <v>55</v>
      </c>
      <c r="O297" s="51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80"/>
      <c r="Q297" s="380"/>
      <c r="R297" s="380"/>
      <c r="S297" s="381"/>
      <c r="T297" s="38" t="s">
        <v>48</v>
      </c>
      <c r="U297" s="38" t="s">
        <v>48</v>
      </c>
      <c r="V297" s="39" t="s">
        <v>0</v>
      </c>
      <c r="W297" s="57">
        <v>125</v>
      </c>
      <c r="X297" s="54">
        <f t="shared" si="16"/>
        <v>125</v>
      </c>
      <c r="Y297" s="40">
        <f>IFERROR(IF(X297=0,"",ROUNDUP(X297/H297,0)*0.00937),"")</f>
        <v>0.23424999999999999</v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450</v>
      </c>
      <c r="B298" s="61" t="s">
        <v>451</v>
      </c>
      <c r="C298" s="35">
        <v>4301011318</v>
      </c>
      <c r="D298" s="378">
        <v>4607091387469</v>
      </c>
      <c r="E298" s="378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86</v>
      </c>
      <c r="L298" s="37" t="s">
        <v>82</v>
      </c>
      <c r="M298" s="37"/>
      <c r="N298" s="36">
        <v>55</v>
      </c>
      <c r="O298" s="5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80"/>
      <c r="Q298" s="380"/>
      <c r="R298" s="380"/>
      <c r="S298" s="381"/>
      <c r="T298" s="38" t="s">
        <v>48</v>
      </c>
      <c r="U298" s="38" t="s">
        <v>48</v>
      </c>
      <c r="V298" s="39" t="s">
        <v>0</v>
      </c>
      <c r="W298" s="57">
        <v>100</v>
      </c>
      <c r="X298" s="54">
        <f t="shared" si="16"/>
        <v>100</v>
      </c>
      <c r="Y298" s="40">
        <f>IFERROR(IF(X298=0,"",ROUNDUP(X298/H298,0)*0.00937),"")</f>
        <v>0.18740000000000001</v>
      </c>
      <c r="Z298" s="66" t="s">
        <v>48</v>
      </c>
      <c r="AA298" s="67" t="s">
        <v>48</v>
      </c>
      <c r="AE298" s="68"/>
      <c r="BB298" s="251" t="s">
        <v>67</v>
      </c>
    </row>
    <row r="299" spans="1:54" x14ac:dyDescent="0.2">
      <c r="A299" s="386"/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7"/>
      <c r="O299" s="383" t="s">
        <v>43</v>
      </c>
      <c r="P299" s="384"/>
      <c r="Q299" s="384"/>
      <c r="R299" s="384"/>
      <c r="S299" s="384"/>
      <c r="T299" s="384"/>
      <c r="U299" s="385"/>
      <c r="V299" s="41" t="s">
        <v>42</v>
      </c>
      <c r="W299" s="42">
        <f>IFERROR(W292/H292,"0")+IFERROR(W293/H293,"0")+IFERROR(W294/H294,"0")+IFERROR(W295/H295,"0")+IFERROR(W296/H296,"0")+IFERROR(W297/H297,"0")+IFERROR(W298/H298,"0")</f>
        <v>45</v>
      </c>
      <c r="X299" s="42">
        <f>IFERROR(X292/H292,"0")+IFERROR(X293/H293,"0")+IFERROR(X294/H294,"0")+IFERROR(X295/H295,"0")+IFERROR(X296/H296,"0")+IFERROR(X297/H297,"0")+IFERROR(X298/H298,"0")</f>
        <v>45</v>
      </c>
      <c r="Y299" s="42">
        <f>IFERROR(IF(Y292="",0,Y292),"0")+IFERROR(IF(Y293="",0,Y293),"0")+IFERROR(IF(Y294="",0,Y294),"0")+IFERROR(IF(Y295="",0,Y295),"0")+IFERROR(IF(Y296="",0,Y296),"0")+IFERROR(IF(Y297="",0,Y297),"0")+IFERROR(IF(Y298="",0,Y298),"0")</f>
        <v>0.42164999999999997</v>
      </c>
      <c r="Z299" s="65"/>
      <c r="AA299" s="65"/>
    </row>
    <row r="300" spans="1:54" x14ac:dyDescent="0.2">
      <c r="A300" s="38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7"/>
      <c r="O300" s="383" t="s">
        <v>43</v>
      </c>
      <c r="P300" s="384"/>
      <c r="Q300" s="384"/>
      <c r="R300" s="384"/>
      <c r="S300" s="384"/>
      <c r="T300" s="384"/>
      <c r="U300" s="385"/>
      <c r="V300" s="41" t="s">
        <v>0</v>
      </c>
      <c r="W300" s="42">
        <f>IFERROR(SUM(W292:W298),"0")</f>
        <v>225</v>
      </c>
      <c r="X300" s="42">
        <f>IFERROR(SUM(X292:X298),"0")</f>
        <v>225</v>
      </c>
      <c r="Y300" s="41"/>
      <c r="Z300" s="65"/>
      <c r="AA300" s="65"/>
    </row>
    <row r="301" spans="1:54" ht="14.25" hidden="1" customHeight="1" x14ac:dyDescent="0.25">
      <c r="A301" s="393" t="s">
        <v>77</v>
      </c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3"/>
      <c r="P301" s="393"/>
      <c r="Q301" s="393"/>
      <c r="R301" s="393"/>
      <c r="S301" s="393"/>
      <c r="T301" s="393"/>
      <c r="U301" s="393"/>
      <c r="V301" s="393"/>
      <c r="W301" s="393"/>
      <c r="X301" s="393"/>
      <c r="Y301" s="393"/>
      <c r="Z301" s="64"/>
      <c r="AA301" s="64"/>
    </row>
    <row r="302" spans="1:54" ht="27" hidden="1" customHeight="1" x14ac:dyDescent="0.25">
      <c r="A302" s="61" t="s">
        <v>452</v>
      </c>
      <c r="B302" s="61" t="s">
        <v>453</v>
      </c>
      <c r="C302" s="35">
        <v>4301031154</v>
      </c>
      <c r="D302" s="378">
        <v>4607091387292</v>
      </c>
      <c r="E302" s="378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86</v>
      </c>
      <c r="L302" s="37" t="s">
        <v>82</v>
      </c>
      <c r="M302" s="37"/>
      <c r="N302" s="36">
        <v>45</v>
      </c>
      <c r="O302" s="5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80"/>
      <c r="Q302" s="380"/>
      <c r="R302" s="380"/>
      <c r="S302" s="381"/>
      <c r="T302" s="38" t="s">
        <v>48</v>
      </c>
      <c r="U302" s="38" t="s">
        <v>48</v>
      </c>
      <c r="V302" s="39" t="s">
        <v>0</v>
      </c>
      <c r="W302" s="57">
        <v>0</v>
      </c>
      <c r="X302" s="54">
        <f>IFERROR(IF(W302="",0,CEILING((W302/$H302),1)*$H302),"")</f>
        <v>0</v>
      </c>
      <c r="Y302" s="40" t="str">
        <f>IFERROR(IF(X302=0,"",ROUNDUP(X302/H302,0)*0.00753),"")</f>
        <v/>
      </c>
      <c r="Z302" s="66" t="s">
        <v>48</v>
      </c>
      <c r="AA302" s="67" t="s">
        <v>48</v>
      </c>
      <c r="AE302" s="68"/>
      <c r="BB302" s="252" t="s">
        <v>67</v>
      </c>
    </row>
    <row r="303" spans="1:54" ht="27" hidden="1" customHeight="1" x14ac:dyDescent="0.25">
      <c r="A303" s="61" t="s">
        <v>454</v>
      </c>
      <c r="B303" s="61" t="s">
        <v>455</v>
      </c>
      <c r="C303" s="35">
        <v>4301031155</v>
      </c>
      <c r="D303" s="378">
        <v>4607091387315</v>
      </c>
      <c r="E303" s="378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51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80"/>
      <c r="Q303" s="380"/>
      <c r="R303" s="380"/>
      <c r="S303" s="381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68"/>
      <c r="BB303" s="253" t="s">
        <v>67</v>
      </c>
    </row>
    <row r="304" spans="1:54" hidden="1" x14ac:dyDescent="0.2">
      <c r="A304" s="386"/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7"/>
      <c r="O304" s="383" t="s">
        <v>43</v>
      </c>
      <c r="P304" s="384"/>
      <c r="Q304" s="384"/>
      <c r="R304" s="384"/>
      <c r="S304" s="384"/>
      <c r="T304" s="384"/>
      <c r="U304" s="385"/>
      <c r="V304" s="41" t="s">
        <v>42</v>
      </c>
      <c r="W304" s="42">
        <f>IFERROR(W302/H302,"0")+IFERROR(W303/H303,"0")</f>
        <v>0</v>
      </c>
      <c r="X304" s="42">
        <f>IFERROR(X302/H302,"0")+IFERROR(X303/H303,"0")</f>
        <v>0</v>
      </c>
      <c r="Y304" s="42">
        <f>IFERROR(IF(Y302="",0,Y302),"0")+IFERROR(IF(Y303="",0,Y303),"0")</f>
        <v>0</v>
      </c>
      <c r="Z304" s="65"/>
      <c r="AA304" s="65"/>
    </row>
    <row r="305" spans="1:54" hidden="1" x14ac:dyDescent="0.2">
      <c r="A305" s="38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387"/>
      <c r="O305" s="383" t="s">
        <v>43</v>
      </c>
      <c r="P305" s="384"/>
      <c r="Q305" s="384"/>
      <c r="R305" s="384"/>
      <c r="S305" s="384"/>
      <c r="T305" s="384"/>
      <c r="U305" s="385"/>
      <c r="V305" s="41" t="s">
        <v>0</v>
      </c>
      <c r="W305" s="42">
        <f>IFERROR(SUM(W302:W303),"0")</f>
        <v>0</v>
      </c>
      <c r="X305" s="42">
        <f>IFERROR(SUM(X302:X303),"0")</f>
        <v>0</v>
      </c>
      <c r="Y305" s="41"/>
      <c r="Z305" s="65"/>
      <c r="AA305" s="65"/>
    </row>
    <row r="306" spans="1:54" ht="16.5" hidden="1" customHeight="1" x14ac:dyDescent="0.25">
      <c r="A306" s="415" t="s">
        <v>456</v>
      </c>
      <c r="B306" s="415"/>
      <c r="C306" s="415"/>
      <c r="D306" s="415"/>
      <c r="E306" s="415"/>
      <c r="F306" s="415"/>
      <c r="G306" s="415"/>
      <c r="H306" s="415"/>
      <c r="I306" s="415"/>
      <c r="J306" s="415"/>
      <c r="K306" s="415"/>
      <c r="L306" s="415"/>
      <c r="M306" s="415"/>
      <c r="N306" s="415"/>
      <c r="O306" s="415"/>
      <c r="P306" s="415"/>
      <c r="Q306" s="415"/>
      <c r="R306" s="415"/>
      <c r="S306" s="415"/>
      <c r="T306" s="415"/>
      <c r="U306" s="415"/>
      <c r="V306" s="415"/>
      <c r="W306" s="415"/>
      <c r="X306" s="415"/>
      <c r="Y306" s="415"/>
      <c r="Z306" s="63"/>
      <c r="AA306" s="63"/>
    </row>
    <row r="307" spans="1:54" ht="14.25" hidden="1" customHeight="1" x14ac:dyDescent="0.25">
      <c r="A307" s="393" t="s">
        <v>77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64"/>
      <c r="AA307" s="64"/>
    </row>
    <row r="308" spans="1:54" ht="27" hidden="1" customHeight="1" x14ac:dyDescent="0.25">
      <c r="A308" s="61" t="s">
        <v>457</v>
      </c>
      <c r="B308" s="61" t="s">
        <v>458</v>
      </c>
      <c r="C308" s="35">
        <v>4301031066</v>
      </c>
      <c r="D308" s="378">
        <v>4607091383836</v>
      </c>
      <c r="E308" s="378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86</v>
      </c>
      <c r="L308" s="37" t="s">
        <v>82</v>
      </c>
      <c r="M308" s="37"/>
      <c r="N308" s="36">
        <v>40</v>
      </c>
      <c r="O308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0"/>
      <c r="Q308" s="380"/>
      <c r="R308" s="380"/>
      <c r="S308" s="381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4" t="s">
        <v>67</v>
      </c>
    </row>
    <row r="309" spans="1:54" hidden="1" x14ac:dyDescent="0.2">
      <c r="A309" s="386"/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7"/>
      <c r="O309" s="383" t="s">
        <v>43</v>
      </c>
      <c r="P309" s="384"/>
      <c r="Q309" s="384"/>
      <c r="R309" s="384"/>
      <c r="S309" s="384"/>
      <c r="T309" s="384"/>
      <c r="U309" s="385"/>
      <c r="V309" s="41" t="s">
        <v>42</v>
      </c>
      <c r="W309" s="42">
        <f>IFERROR(W308/H308,"0")</f>
        <v>0</v>
      </c>
      <c r="X309" s="42">
        <f>IFERROR(X308/H308,"0")</f>
        <v>0</v>
      </c>
      <c r="Y309" s="42">
        <f>IFERROR(IF(Y308="",0,Y308),"0")</f>
        <v>0</v>
      </c>
      <c r="Z309" s="65"/>
      <c r="AA309" s="65"/>
    </row>
    <row r="310" spans="1:54" hidden="1" x14ac:dyDescent="0.2">
      <c r="A310" s="38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7"/>
      <c r="O310" s="383" t="s">
        <v>43</v>
      </c>
      <c r="P310" s="384"/>
      <c r="Q310" s="384"/>
      <c r="R310" s="384"/>
      <c r="S310" s="384"/>
      <c r="T310" s="384"/>
      <c r="U310" s="385"/>
      <c r="V310" s="41" t="s">
        <v>0</v>
      </c>
      <c r="W310" s="42">
        <f>IFERROR(SUM(W308:W308),"0")</f>
        <v>0</v>
      </c>
      <c r="X310" s="42">
        <f>IFERROR(SUM(X308:X308),"0")</f>
        <v>0</v>
      </c>
      <c r="Y310" s="41"/>
      <c r="Z310" s="65"/>
      <c r="AA310" s="65"/>
    </row>
    <row r="311" spans="1:54" ht="14.25" hidden="1" customHeight="1" x14ac:dyDescent="0.25">
      <c r="A311" s="393" t="s">
        <v>87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64"/>
      <c r="AA311" s="64"/>
    </row>
    <row r="312" spans="1:54" ht="27" customHeight="1" x14ac:dyDescent="0.25">
      <c r="A312" s="61" t="s">
        <v>459</v>
      </c>
      <c r="B312" s="61" t="s">
        <v>460</v>
      </c>
      <c r="C312" s="35">
        <v>4301051142</v>
      </c>
      <c r="D312" s="378">
        <v>4607091387919</v>
      </c>
      <c r="E312" s="378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119</v>
      </c>
      <c r="L312" s="37" t="s">
        <v>82</v>
      </c>
      <c r="M312" s="37"/>
      <c r="N312" s="36">
        <v>45</v>
      </c>
      <c r="O312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0"/>
      <c r="Q312" s="380"/>
      <c r="R312" s="380"/>
      <c r="S312" s="381"/>
      <c r="T312" s="38" t="s">
        <v>48</v>
      </c>
      <c r="U312" s="38" t="s">
        <v>48</v>
      </c>
      <c r="V312" s="39" t="s">
        <v>0</v>
      </c>
      <c r="W312" s="57">
        <v>400</v>
      </c>
      <c r="X312" s="54">
        <f>IFERROR(IF(W312="",0,CEILING((W312/$H312),1)*$H312),"")</f>
        <v>405</v>
      </c>
      <c r="Y312" s="40">
        <f>IFERROR(IF(X312=0,"",ROUNDUP(X312/H312,0)*0.02175),"")</f>
        <v>1.0874999999999999</v>
      </c>
      <c r="Z312" s="66" t="s">
        <v>48</v>
      </c>
      <c r="AA312" s="67" t="s">
        <v>48</v>
      </c>
      <c r="AE312" s="68"/>
      <c r="BB312" s="255" t="s">
        <v>67</v>
      </c>
    </row>
    <row r="313" spans="1:54" ht="27" hidden="1" customHeight="1" x14ac:dyDescent="0.25">
      <c r="A313" s="61" t="s">
        <v>461</v>
      </c>
      <c r="B313" s="61" t="s">
        <v>462</v>
      </c>
      <c r="C313" s="35">
        <v>4301051461</v>
      </c>
      <c r="D313" s="378">
        <v>4680115883604</v>
      </c>
      <c r="E313" s="378"/>
      <c r="F313" s="60">
        <v>0.35</v>
      </c>
      <c r="G313" s="36">
        <v>6</v>
      </c>
      <c r="H313" s="60">
        <v>2.1</v>
      </c>
      <c r="I313" s="60">
        <v>2.3719999999999999</v>
      </c>
      <c r="J313" s="36">
        <v>156</v>
      </c>
      <c r="K313" s="36" t="s">
        <v>86</v>
      </c>
      <c r="L313" s="37" t="s">
        <v>138</v>
      </c>
      <c r="M313" s="37"/>
      <c r="N313" s="36">
        <v>45</v>
      </c>
      <c r="O313" s="5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0"/>
      <c r="Q313" s="380"/>
      <c r="R313" s="380"/>
      <c r="S313" s="381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6" t="s">
        <v>67</v>
      </c>
    </row>
    <row r="314" spans="1:54" ht="27" hidden="1" customHeight="1" x14ac:dyDescent="0.25">
      <c r="A314" s="61" t="s">
        <v>463</v>
      </c>
      <c r="B314" s="61" t="s">
        <v>464</v>
      </c>
      <c r="C314" s="35">
        <v>4301051485</v>
      </c>
      <c r="D314" s="378">
        <v>4680115883567</v>
      </c>
      <c r="E314" s="378"/>
      <c r="F314" s="60">
        <v>0.35</v>
      </c>
      <c r="G314" s="36">
        <v>6</v>
      </c>
      <c r="H314" s="60">
        <v>2.1</v>
      </c>
      <c r="I314" s="60">
        <v>2.36</v>
      </c>
      <c r="J314" s="36">
        <v>156</v>
      </c>
      <c r="K314" s="36" t="s">
        <v>86</v>
      </c>
      <c r="L314" s="37" t="s">
        <v>82</v>
      </c>
      <c r="M314" s="37"/>
      <c r="N314" s="36">
        <v>40</v>
      </c>
      <c r="O314" s="50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0"/>
      <c r="Q314" s="380"/>
      <c r="R314" s="380"/>
      <c r="S314" s="381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68"/>
      <c r="BB314" s="257" t="s">
        <v>67</v>
      </c>
    </row>
    <row r="315" spans="1:54" x14ac:dyDescent="0.2">
      <c r="A315" s="386"/>
      <c r="B315" s="386"/>
      <c r="C315" s="386"/>
      <c r="D315" s="386"/>
      <c r="E315" s="386"/>
      <c r="F315" s="386"/>
      <c r="G315" s="386"/>
      <c r="H315" s="386"/>
      <c r="I315" s="386"/>
      <c r="J315" s="386"/>
      <c r="K315" s="386"/>
      <c r="L315" s="386"/>
      <c r="M315" s="386"/>
      <c r="N315" s="387"/>
      <c r="O315" s="383" t="s">
        <v>43</v>
      </c>
      <c r="P315" s="384"/>
      <c r="Q315" s="384"/>
      <c r="R315" s="384"/>
      <c r="S315" s="384"/>
      <c r="T315" s="384"/>
      <c r="U315" s="385"/>
      <c r="V315" s="41" t="s">
        <v>42</v>
      </c>
      <c r="W315" s="42">
        <f>IFERROR(W312/H312,"0")+IFERROR(W313/H313,"0")+IFERROR(W314/H314,"0")</f>
        <v>49.382716049382715</v>
      </c>
      <c r="X315" s="42">
        <f>IFERROR(X312/H312,"0")+IFERROR(X313/H313,"0")+IFERROR(X314/H314,"0")</f>
        <v>50</v>
      </c>
      <c r="Y315" s="42">
        <f>IFERROR(IF(Y312="",0,Y312),"0")+IFERROR(IF(Y313="",0,Y313),"0")+IFERROR(IF(Y314="",0,Y314),"0")</f>
        <v>1.0874999999999999</v>
      </c>
      <c r="Z315" s="65"/>
      <c r="AA315" s="65"/>
    </row>
    <row r="316" spans="1:54" x14ac:dyDescent="0.2">
      <c r="A316" s="38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7"/>
      <c r="O316" s="383" t="s">
        <v>43</v>
      </c>
      <c r="P316" s="384"/>
      <c r="Q316" s="384"/>
      <c r="R316" s="384"/>
      <c r="S316" s="384"/>
      <c r="T316" s="384"/>
      <c r="U316" s="385"/>
      <c r="V316" s="41" t="s">
        <v>0</v>
      </c>
      <c r="W316" s="42">
        <f>IFERROR(SUM(W312:W314),"0")</f>
        <v>400</v>
      </c>
      <c r="X316" s="42">
        <f>IFERROR(SUM(X312:X314),"0")</f>
        <v>405</v>
      </c>
      <c r="Y316" s="41"/>
      <c r="Z316" s="65"/>
      <c r="AA316" s="65"/>
    </row>
    <row r="317" spans="1:54" ht="14.25" hidden="1" customHeight="1" x14ac:dyDescent="0.25">
      <c r="A317" s="393" t="s">
        <v>223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64"/>
      <c r="AA317" s="64"/>
    </row>
    <row r="318" spans="1:54" ht="27" hidden="1" customHeight="1" x14ac:dyDescent="0.25">
      <c r="A318" s="61" t="s">
        <v>465</v>
      </c>
      <c r="B318" s="61" t="s">
        <v>466</v>
      </c>
      <c r="C318" s="35">
        <v>4301060324</v>
      </c>
      <c r="D318" s="378">
        <v>4607091388831</v>
      </c>
      <c r="E318" s="378"/>
      <c r="F318" s="60">
        <v>0.38</v>
      </c>
      <c r="G318" s="36">
        <v>6</v>
      </c>
      <c r="H318" s="60">
        <v>2.2799999999999998</v>
      </c>
      <c r="I318" s="60">
        <v>2.552</v>
      </c>
      <c r="J318" s="36">
        <v>156</v>
      </c>
      <c r="K318" s="36" t="s">
        <v>86</v>
      </c>
      <c r="L318" s="37" t="s">
        <v>82</v>
      </c>
      <c r="M318" s="37"/>
      <c r="N318" s="36">
        <v>40</v>
      </c>
      <c r="O318" s="51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80"/>
      <c r="Q318" s="380"/>
      <c r="R318" s="380"/>
      <c r="S318" s="381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58" t="s">
        <v>67</v>
      </c>
    </row>
    <row r="319" spans="1:54" hidden="1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7"/>
      <c r="O319" s="383" t="s">
        <v>43</v>
      </c>
      <c r="P319" s="384"/>
      <c r="Q319" s="384"/>
      <c r="R319" s="384"/>
      <c r="S319" s="384"/>
      <c r="T319" s="384"/>
      <c r="U319" s="385"/>
      <c r="V319" s="41" t="s">
        <v>42</v>
      </c>
      <c r="W319" s="42">
        <f>IFERROR(W318/H318,"0")</f>
        <v>0</v>
      </c>
      <c r="X319" s="42">
        <f>IFERROR(X318/H318,"0")</f>
        <v>0</v>
      </c>
      <c r="Y319" s="42">
        <f>IFERROR(IF(Y318="",0,Y318),"0")</f>
        <v>0</v>
      </c>
      <c r="Z319" s="65"/>
      <c r="AA319" s="65"/>
    </row>
    <row r="320" spans="1:54" hidden="1" x14ac:dyDescent="0.2">
      <c r="A320" s="38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7"/>
      <c r="O320" s="383" t="s">
        <v>43</v>
      </c>
      <c r="P320" s="384"/>
      <c r="Q320" s="384"/>
      <c r="R320" s="384"/>
      <c r="S320" s="384"/>
      <c r="T320" s="384"/>
      <c r="U320" s="385"/>
      <c r="V320" s="41" t="s">
        <v>0</v>
      </c>
      <c r="W320" s="42">
        <f>IFERROR(SUM(W318:W318),"0")</f>
        <v>0</v>
      </c>
      <c r="X320" s="42">
        <f>IFERROR(SUM(X318:X318),"0")</f>
        <v>0</v>
      </c>
      <c r="Y320" s="41"/>
      <c r="Z320" s="65"/>
      <c r="AA320" s="65"/>
    </row>
    <row r="321" spans="1:54" ht="14.25" hidden="1" customHeight="1" x14ac:dyDescent="0.25">
      <c r="A321" s="393" t="s">
        <v>101</v>
      </c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393"/>
      <c r="O321" s="393"/>
      <c r="P321" s="393"/>
      <c r="Q321" s="393"/>
      <c r="R321" s="393"/>
      <c r="S321" s="393"/>
      <c r="T321" s="393"/>
      <c r="U321" s="393"/>
      <c r="V321" s="393"/>
      <c r="W321" s="393"/>
      <c r="X321" s="393"/>
      <c r="Y321" s="393"/>
      <c r="Z321" s="64"/>
      <c r="AA321" s="64"/>
    </row>
    <row r="322" spans="1:54" ht="27" hidden="1" customHeight="1" x14ac:dyDescent="0.25">
      <c r="A322" s="61" t="s">
        <v>467</v>
      </c>
      <c r="B322" s="61" t="s">
        <v>468</v>
      </c>
      <c r="C322" s="35">
        <v>4301032015</v>
      </c>
      <c r="D322" s="378">
        <v>4607091383102</v>
      </c>
      <c r="E322" s="378"/>
      <c r="F322" s="60">
        <v>0.17</v>
      </c>
      <c r="G322" s="36">
        <v>15</v>
      </c>
      <c r="H322" s="60">
        <v>2.5499999999999998</v>
      </c>
      <c r="I322" s="60">
        <v>2.9750000000000001</v>
      </c>
      <c r="J322" s="36">
        <v>156</v>
      </c>
      <c r="K322" s="36" t="s">
        <v>86</v>
      </c>
      <c r="L322" s="37" t="s">
        <v>105</v>
      </c>
      <c r="M322" s="37"/>
      <c r="N322" s="36">
        <v>180</v>
      </c>
      <c r="O322" s="5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80"/>
      <c r="Q322" s="380"/>
      <c r="R322" s="380"/>
      <c r="S322" s="381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68"/>
      <c r="BB322" s="259" t="s">
        <v>67</v>
      </c>
    </row>
    <row r="323" spans="1:54" hidden="1" x14ac:dyDescent="0.2">
      <c r="A323" s="386"/>
      <c r="B323" s="386"/>
      <c r="C323" s="386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387"/>
      <c r="O323" s="383" t="s">
        <v>43</v>
      </c>
      <c r="P323" s="384"/>
      <c r="Q323" s="384"/>
      <c r="R323" s="384"/>
      <c r="S323" s="384"/>
      <c r="T323" s="384"/>
      <c r="U323" s="385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54" hidden="1" x14ac:dyDescent="0.2">
      <c r="A324" s="38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7"/>
      <c r="O324" s="383" t="s">
        <v>43</v>
      </c>
      <c r="P324" s="384"/>
      <c r="Q324" s="384"/>
      <c r="R324" s="384"/>
      <c r="S324" s="384"/>
      <c r="T324" s="384"/>
      <c r="U324" s="385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54" ht="27.75" hidden="1" customHeight="1" x14ac:dyDescent="0.2">
      <c r="A325" s="414" t="s">
        <v>469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414"/>
      <c r="Z325" s="53"/>
      <c r="AA325" s="53"/>
    </row>
    <row r="326" spans="1:54" ht="16.5" hidden="1" customHeight="1" x14ac:dyDescent="0.25">
      <c r="A326" s="415" t="s">
        <v>470</v>
      </c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5"/>
      <c r="T326" s="415"/>
      <c r="U326" s="415"/>
      <c r="V326" s="415"/>
      <c r="W326" s="415"/>
      <c r="X326" s="415"/>
      <c r="Y326" s="415"/>
      <c r="Z326" s="63"/>
      <c r="AA326" s="63"/>
    </row>
    <row r="327" spans="1:54" ht="14.25" hidden="1" customHeight="1" x14ac:dyDescent="0.25">
      <c r="A327" s="393" t="s">
        <v>123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64"/>
      <c r="AA327" s="64"/>
    </row>
    <row r="328" spans="1:54" ht="27" hidden="1" customHeight="1" x14ac:dyDescent="0.25">
      <c r="A328" s="61" t="s">
        <v>471</v>
      </c>
      <c r="B328" s="61" t="s">
        <v>472</v>
      </c>
      <c r="C328" s="35">
        <v>4301011239</v>
      </c>
      <c r="D328" s="378">
        <v>4607091383997</v>
      </c>
      <c r="E328" s="378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119</v>
      </c>
      <c r="L328" s="37" t="s">
        <v>127</v>
      </c>
      <c r="M328" s="37"/>
      <c r="N328" s="36">
        <v>60</v>
      </c>
      <c r="O328" s="5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80"/>
      <c r="Q328" s="380"/>
      <c r="R328" s="380"/>
      <c r="S328" s="381"/>
      <c r="T328" s="38" t="s">
        <v>48</v>
      </c>
      <c r="U328" s="38" t="s">
        <v>48</v>
      </c>
      <c r="V328" s="39" t="s">
        <v>0</v>
      </c>
      <c r="W328" s="57">
        <v>0</v>
      </c>
      <c r="X328" s="54">
        <f t="shared" ref="X328:X335" si="17">IFERROR(IF(W328="",0,CEILING((W328/$H328),1)*$H328),"")</f>
        <v>0</v>
      </c>
      <c r="Y328" s="40" t="str">
        <f>IFERROR(IF(X328=0,"",ROUNDUP(X328/H328,0)*0.02039),"")</f>
        <v/>
      </c>
      <c r="Z328" s="66" t="s">
        <v>48</v>
      </c>
      <c r="AA328" s="67" t="s">
        <v>48</v>
      </c>
      <c r="AE328" s="68"/>
      <c r="BB328" s="260" t="s">
        <v>67</v>
      </c>
    </row>
    <row r="329" spans="1:54" ht="27" hidden="1" customHeight="1" x14ac:dyDescent="0.25">
      <c r="A329" s="61" t="s">
        <v>471</v>
      </c>
      <c r="B329" s="61" t="s">
        <v>473</v>
      </c>
      <c r="C329" s="35">
        <v>4301011339</v>
      </c>
      <c r="D329" s="378">
        <v>4607091383997</v>
      </c>
      <c r="E329" s="378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82</v>
      </c>
      <c r="M329" s="37"/>
      <c r="N329" s="36">
        <v>60</v>
      </c>
      <c r="O329" s="5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81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17"/>
        <v>0</v>
      </c>
      <c r="Y329" s="40" t="str">
        <f>IFERROR(IF(X329=0,"",ROUNDUP(X329/H329,0)*0.02175),"")</f>
        <v/>
      </c>
      <c r="Z329" s="66" t="s">
        <v>48</v>
      </c>
      <c r="AA329" s="67" t="s">
        <v>48</v>
      </c>
      <c r="AE329" s="68"/>
      <c r="BB329" s="261" t="s">
        <v>67</v>
      </c>
    </row>
    <row r="330" spans="1:54" ht="27" customHeight="1" x14ac:dyDescent="0.25">
      <c r="A330" s="61" t="s">
        <v>474</v>
      </c>
      <c r="B330" s="61" t="s">
        <v>475</v>
      </c>
      <c r="C330" s="35">
        <v>4301011240</v>
      </c>
      <c r="D330" s="378">
        <v>4607091384130</v>
      </c>
      <c r="E330" s="378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127</v>
      </c>
      <c r="M330" s="37"/>
      <c r="N330" s="36">
        <v>60</v>
      </c>
      <c r="O330" s="5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0"/>
      <c r="Q330" s="380"/>
      <c r="R330" s="380"/>
      <c r="S330" s="381"/>
      <c r="T330" s="38" t="s">
        <v>48</v>
      </c>
      <c r="U330" s="38" t="s">
        <v>48</v>
      </c>
      <c r="V330" s="39" t="s">
        <v>0</v>
      </c>
      <c r="W330" s="57">
        <v>300</v>
      </c>
      <c r="X330" s="54">
        <f t="shared" si="17"/>
        <v>300</v>
      </c>
      <c r="Y330" s="40">
        <f>IFERROR(IF(X330=0,"",ROUNDUP(X330/H330,0)*0.02039),"")</f>
        <v>0.40779999999999994</v>
      </c>
      <c r="Z330" s="66" t="s">
        <v>48</v>
      </c>
      <c r="AA330" s="67" t="s">
        <v>48</v>
      </c>
      <c r="AE330" s="68"/>
      <c r="BB330" s="262" t="s">
        <v>67</v>
      </c>
    </row>
    <row r="331" spans="1:54" ht="27" hidden="1" customHeight="1" x14ac:dyDescent="0.25">
      <c r="A331" s="61" t="s">
        <v>474</v>
      </c>
      <c r="B331" s="61" t="s">
        <v>476</v>
      </c>
      <c r="C331" s="35">
        <v>4301011326</v>
      </c>
      <c r="D331" s="378">
        <v>4607091384130</v>
      </c>
      <c r="E331" s="378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4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0"/>
      <c r="Q331" s="380"/>
      <c r="R331" s="380"/>
      <c r="S331" s="381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17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68"/>
      <c r="BB331" s="263" t="s">
        <v>67</v>
      </c>
    </row>
    <row r="332" spans="1:54" ht="27" customHeight="1" x14ac:dyDescent="0.25">
      <c r="A332" s="61" t="s">
        <v>477</v>
      </c>
      <c r="B332" s="61" t="s">
        <v>478</v>
      </c>
      <c r="C332" s="35">
        <v>4301011238</v>
      </c>
      <c r="D332" s="378">
        <v>4607091384147</v>
      </c>
      <c r="E332" s="378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50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80"/>
      <c r="Q332" s="380"/>
      <c r="R332" s="380"/>
      <c r="S332" s="381"/>
      <c r="T332" s="38" t="s">
        <v>48</v>
      </c>
      <c r="U332" s="38" t="s">
        <v>48</v>
      </c>
      <c r="V332" s="39" t="s">
        <v>0</v>
      </c>
      <c r="W332" s="57">
        <v>2970</v>
      </c>
      <c r="X332" s="54">
        <f t="shared" si="17"/>
        <v>2970</v>
      </c>
      <c r="Y332" s="40">
        <f>IFERROR(IF(X332=0,"",ROUNDUP(X332/H332,0)*0.02039),"")</f>
        <v>4.0372199999999996</v>
      </c>
      <c r="Z332" s="66" t="s">
        <v>48</v>
      </c>
      <c r="AA332" s="67" t="s">
        <v>48</v>
      </c>
      <c r="AE332" s="68"/>
      <c r="BB332" s="264" t="s">
        <v>67</v>
      </c>
    </row>
    <row r="333" spans="1:54" ht="27" hidden="1" customHeight="1" x14ac:dyDescent="0.25">
      <c r="A333" s="61" t="s">
        <v>477</v>
      </c>
      <c r="B333" s="61" t="s">
        <v>479</v>
      </c>
      <c r="C333" s="35">
        <v>4301011330</v>
      </c>
      <c r="D333" s="378">
        <v>4607091384147</v>
      </c>
      <c r="E333" s="378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50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80"/>
      <c r="Q333" s="380"/>
      <c r="R333" s="380"/>
      <c r="S333" s="381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17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hidden="1" customHeight="1" x14ac:dyDescent="0.25">
      <c r="A334" s="61" t="s">
        <v>480</v>
      </c>
      <c r="B334" s="61" t="s">
        <v>481</v>
      </c>
      <c r="C334" s="35">
        <v>4301011327</v>
      </c>
      <c r="D334" s="378">
        <v>4607091384154</v>
      </c>
      <c r="E334" s="378"/>
      <c r="F334" s="60">
        <v>0.5</v>
      </c>
      <c r="G334" s="36">
        <v>10</v>
      </c>
      <c r="H334" s="60">
        <v>5</v>
      </c>
      <c r="I334" s="60">
        <v>5.21</v>
      </c>
      <c r="J334" s="36">
        <v>120</v>
      </c>
      <c r="K334" s="36" t="s">
        <v>86</v>
      </c>
      <c r="L334" s="37" t="s">
        <v>82</v>
      </c>
      <c r="M334" s="37"/>
      <c r="N334" s="36">
        <v>60</v>
      </c>
      <c r="O334" s="5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0"/>
      <c r="Q334" s="380"/>
      <c r="R334" s="380"/>
      <c r="S334" s="381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482</v>
      </c>
      <c r="B335" s="61" t="s">
        <v>483</v>
      </c>
      <c r="C335" s="35">
        <v>4301011332</v>
      </c>
      <c r="D335" s="378">
        <v>4607091384161</v>
      </c>
      <c r="E335" s="378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86</v>
      </c>
      <c r="L335" s="37" t="s">
        <v>82</v>
      </c>
      <c r="M335" s="37"/>
      <c r="N335" s="36">
        <v>60</v>
      </c>
      <c r="O335" s="5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80"/>
      <c r="Q335" s="380"/>
      <c r="R335" s="380"/>
      <c r="S335" s="381"/>
      <c r="T335" s="38" t="s">
        <v>48</v>
      </c>
      <c r="U335" s="38" t="s">
        <v>48</v>
      </c>
      <c r="V335" s="39" t="s">
        <v>0</v>
      </c>
      <c r="W335" s="57">
        <v>50</v>
      </c>
      <c r="X335" s="54">
        <f t="shared" si="17"/>
        <v>50</v>
      </c>
      <c r="Y335" s="40">
        <f>IFERROR(IF(X335=0,"",ROUNDUP(X335/H335,0)*0.00937),"")</f>
        <v>9.3700000000000006E-2</v>
      </c>
      <c r="Z335" s="66" t="s">
        <v>48</v>
      </c>
      <c r="AA335" s="67" t="s">
        <v>48</v>
      </c>
      <c r="AE335" s="68"/>
      <c r="BB335" s="267" t="s">
        <v>67</v>
      </c>
    </row>
    <row r="336" spans="1:54" x14ac:dyDescent="0.2">
      <c r="A336" s="386"/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7"/>
      <c r="O336" s="383" t="s">
        <v>43</v>
      </c>
      <c r="P336" s="384"/>
      <c r="Q336" s="384"/>
      <c r="R336" s="384"/>
      <c r="S336" s="384"/>
      <c r="T336" s="384"/>
      <c r="U336" s="385"/>
      <c r="V336" s="41" t="s">
        <v>42</v>
      </c>
      <c r="W336" s="42">
        <f>IFERROR(W328/H328,"0")+IFERROR(W329/H329,"0")+IFERROR(W330/H330,"0")+IFERROR(W331/H331,"0")+IFERROR(W332/H332,"0")+IFERROR(W333/H333,"0")+IFERROR(W334/H334,"0")+IFERROR(W335/H335,"0")</f>
        <v>228</v>
      </c>
      <c r="X336" s="42">
        <f>IFERROR(X328/H328,"0")+IFERROR(X329/H329,"0")+IFERROR(X330/H330,"0")+IFERROR(X331/H331,"0")+IFERROR(X332/H332,"0")+IFERROR(X333/H333,"0")+IFERROR(X334/H334,"0")+IFERROR(X335/H335,"0")</f>
        <v>228</v>
      </c>
      <c r="Y336" s="4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4.5387199999999996</v>
      </c>
      <c r="Z336" s="65"/>
      <c r="AA336" s="65"/>
    </row>
    <row r="337" spans="1:54" x14ac:dyDescent="0.2">
      <c r="A337" s="386"/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6"/>
      <c r="M337" s="386"/>
      <c r="N337" s="387"/>
      <c r="O337" s="383" t="s">
        <v>43</v>
      </c>
      <c r="P337" s="384"/>
      <c r="Q337" s="384"/>
      <c r="R337" s="384"/>
      <c r="S337" s="384"/>
      <c r="T337" s="384"/>
      <c r="U337" s="385"/>
      <c r="V337" s="41" t="s">
        <v>0</v>
      </c>
      <c r="W337" s="42">
        <f>IFERROR(SUM(W328:W335),"0")</f>
        <v>3320</v>
      </c>
      <c r="X337" s="42">
        <f>IFERROR(SUM(X328:X335),"0")</f>
        <v>3320</v>
      </c>
      <c r="Y337" s="41"/>
      <c r="Z337" s="65"/>
      <c r="AA337" s="65"/>
    </row>
    <row r="338" spans="1:54" ht="14.25" hidden="1" customHeight="1" x14ac:dyDescent="0.25">
      <c r="A338" s="393" t="s">
        <v>115</v>
      </c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393"/>
      <c r="P338" s="393"/>
      <c r="Q338" s="393"/>
      <c r="R338" s="393"/>
      <c r="S338" s="393"/>
      <c r="T338" s="393"/>
      <c r="U338" s="393"/>
      <c r="V338" s="393"/>
      <c r="W338" s="393"/>
      <c r="X338" s="393"/>
      <c r="Y338" s="393"/>
      <c r="Z338" s="64"/>
      <c r="AA338" s="64"/>
    </row>
    <row r="339" spans="1:54" ht="27" hidden="1" customHeight="1" x14ac:dyDescent="0.25">
      <c r="A339" s="61" t="s">
        <v>484</v>
      </c>
      <c r="B339" s="61" t="s">
        <v>485</v>
      </c>
      <c r="C339" s="35">
        <v>4301020178</v>
      </c>
      <c r="D339" s="378">
        <v>4607091383980</v>
      </c>
      <c r="E339" s="378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119</v>
      </c>
      <c r="L339" s="37" t="s">
        <v>118</v>
      </c>
      <c r="M339" s="37"/>
      <c r="N339" s="36">
        <v>50</v>
      </c>
      <c r="O339" s="4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0"/>
      <c r="Q339" s="380"/>
      <c r="R339" s="380"/>
      <c r="S339" s="381"/>
      <c r="T339" s="38" t="s">
        <v>48</v>
      </c>
      <c r="U339" s="38" t="s">
        <v>48</v>
      </c>
      <c r="V339" s="39" t="s">
        <v>0</v>
      </c>
      <c r="W339" s="57">
        <v>0</v>
      </c>
      <c r="X339" s="54">
        <f>IFERROR(IF(W339="",0,CEILING((W339/$H339),1)*$H339),"")</f>
        <v>0</v>
      </c>
      <c r="Y339" s="40" t="str">
        <f>IFERROR(IF(X339=0,"",ROUNDUP(X339/H339,0)*0.02175),"")</f>
        <v/>
      </c>
      <c r="Z339" s="66" t="s">
        <v>48</v>
      </c>
      <c r="AA339" s="67" t="s">
        <v>48</v>
      </c>
      <c r="AE339" s="68"/>
      <c r="BB339" s="268" t="s">
        <v>67</v>
      </c>
    </row>
    <row r="340" spans="1:54" ht="16.5" hidden="1" customHeight="1" x14ac:dyDescent="0.25">
      <c r="A340" s="61" t="s">
        <v>486</v>
      </c>
      <c r="B340" s="61" t="s">
        <v>487</v>
      </c>
      <c r="C340" s="35">
        <v>4301020270</v>
      </c>
      <c r="D340" s="378">
        <v>4680115883314</v>
      </c>
      <c r="E340" s="378"/>
      <c r="F340" s="60">
        <v>1.35</v>
      </c>
      <c r="G340" s="36">
        <v>8</v>
      </c>
      <c r="H340" s="60">
        <v>10.8</v>
      </c>
      <c r="I340" s="60">
        <v>11.28</v>
      </c>
      <c r="J340" s="36">
        <v>56</v>
      </c>
      <c r="K340" s="36" t="s">
        <v>119</v>
      </c>
      <c r="L340" s="37" t="s">
        <v>138</v>
      </c>
      <c r="M340" s="37"/>
      <c r="N340" s="36">
        <v>50</v>
      </c>
      <c r="O340" s="49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80"/>
      <c r="Q340" s="380"/>
      <c r="R340" s="380"/>
      <c r="S340" s="381"/>
      <c r="T340" s="38" t="s">
        <v>48</v>
      </c>
      <c r="U340" s="38" t="s">
        <v>48</v>
      </c>
      <c r="V340" s="39" t="s">
        <v>0</v>
      </c>
      <c r="W340" s="57">
        <v>0</v>
      </c>
      <c r="X340" s="54">
        <f>IFERROR(IF(W340="",0,CEILING((W340/$H340),1)*$H340),"")</f>
        <v>0</v>
      </c>
      <c r="Y340" s="40" t="str">
        <f>IFERROR(IF(X340=0,"",ROUNDUP(X340/H340,0)*0.02175),"")</f>
        <v/>
      </c>
      <c r="Z340" s="66" t="s">
        <v>48</v>
      </c>
      <c r="AA340" s="67" t="s">
        <v>48</v>
      </c>
      <c r="AE340" s="68"/>
      <c r="BB340" s="269" t="s">
        <v>67</v>
      </c>
    </row>
    <row r="341" spans="1:54" ht="27" customHeight="1" x14ac:dyDescent="0.25">
      <c r="A341" s="61" t="s">
        <v>488</v>
      </c>
      <c r="B341" s="61" t="s">
        <v>489</v>
      </c>
      <c r="C341" s="35">
        <v>4301020179</v>
      </c>
      <c r="D341" s="378">
        <v>4607091384178</v>
      </c>
      <c r="E341" s="378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86</v>
      </c>
      <c r="L341" s="37" t="s">
        <v>118</v>
      </c>
      <c r="M341" s="37"/>
      <c r="N341" s="36">
        <v>50</v>
      </c>
      <c r="O341" s="4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80"/>
      <c r="Q341" s="380"/>
      <c r="R341" s="380"/>
      <c r="S341" s="381"/>
      <c r="T341" s="38" t="s">
        <v>48</v>
      </c>
      <c r="U341" s="38" t="s">
        <v>48</v>
      </c>
      <c r="V341" s="39" t="s">
        <v>0</v>
      </c>
      <c r="W341" s="57">
        <v>60</v>
      </c>
      <c r="X341" s="54">
        <f>IFERROR(IF(W341="",0,CEILING((W341/$H341),1)*$H341),"")</f>
        <v>60</v>
      </c>
      <c r="Y341" s="40">
        <f>IFERROR(IF(X341=0,"",ROUNDUP(X341/H341,0)*0.00937),"")</f>
        <v>0.14055000000000001</v>
      </c>
      <c r="Z341" s="66" t="s">
        <v>48</v>
      </c>
      <c r="AA341" s="67" t="s">
        <v>48</v>
      </c>
      <c r="AE341" s="68"/>
      <c r="BB341" s="270" t="s">
        <v>67</v>
      </c>
    </row>
    <row r="342" spans="1:54" x14ac:dyDescent="0.2">
      <c r="A342" s="386"/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7"/>
      <c r="O342" s="383" t="s">
        <v>43</v>
      </c>
      <c r="P342" s="384"/>
      <c r="Q342" s="384"/>
      <c r="R342" s="384"/>
      <c r="S342" s="384"/>
      <c r="T342" s="384"/>
      <c r="U342" s="385"/>
      <c r="V342" s="41" t="s">
        <v>42</v>
      </c>
      <c r="W342" s="42">
        <f>IFERROR(W339/H339,"0")+IFERROR(W340/H340,"0")+IFERROR(W341/H341,"0")</f>
        <v>15</v>
      </c>
      <c r="X342" s="42">
        <f>IFERROR(X339/H339,"0")+IFERROR(X340/H340,"0")+IFERROR(X341/H341,"0")</f>
        <v>15</v>
      </c>
      <c r="Y342" s="42">
        <f>IFERROR(IF(Y339="",0,Y339),"0")+IFERROR(IF(Y340="",0,Y340),"0")+IFERROR(IF(Y341="",0,Y341),"0")</f>
        <v>0.14055000000000001</v>
      </c>
      <c r="Z342" s="65"/>
      <c r="AA342" s="65"/>
    </row>
    <row r="343" spans="1:54" x14ac:dyDescent="0.2">
      <c r="A343" s="386"/>
      <c r="B343" s="386"/>
      <c r="C343" s="386"/>
      <c r="D343" s="386"/>
      <c r="E343" s="386"/>
      <c r="F343" s="386"/>
      <c r="G343" s="386"/>
      <c r="H343" s="386"/>
      <c r="I343" s="386"/>
      <c r="J343" s="386"/>
      <c r="K343" s="386"/>
      <c r="L343" s="386"/>
      <c r="M343" s="386"/>
      <c r="N343" s="387"/>
      <c r="O343" s="383" t="s">
        <v>43</v>
      </c>
      <c r="P343" s="384"/>
      <c r="Q343" s="384"/>
      <c r="R343" s="384"/>
      <c r="S343" s="384"/>
      <c r="T343" s="384"/>
      <c r="U343" s="385"/>
      <c r="V343" s="41" t="s">
        <v>0</v>
      </c>
      <c r="W343" s="42">
        <f>IFERROR(SUM(W339:W341),"0")</f>
        <v>60</v>
      </c>
      <c r="X343" s="42">
        <f>IFERROR(SUM(X339:X341),"0")</f>
        <v>60</v>
      </c>
      <c r="Y343" s="41"/>
      <c r="Z343" s="65"/>
      <c r="AA343" s="65"/>
    </row>
    <row r="344" spans="1:54" ht="14.25" hidden="1" customHeight="1" x14ac:dyDescent="0.25">
      <c r="A344" s="393" t="s">
        <v>87</v>
      </c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3"/>
      <c r="P344" s="393"/>
      <c r="Q344" s="393"/>
      <c r="R344" s="393"/>
      <c r="S344" s="393"/>
      <c r="T344" s="393"/>
      <c r="U344" s="393"/>
      <c r="V344" s="393"/>
      <c r="W344" s="393"/>
      <c r="X344" s="393"/>
      <c r="Y344" s="393"/>
      <c r="Z344" s="64"/>
      <c r="AA344" s="64"/>
    </row>
    <row r="345" spans="1:54" ht="27" customHeight="1" x14ac:dyDescent="0.25">
      <c r="A345" s="61" t="s">
        <v>490</v>
      </c>
      <c r="B345" s="61" t="s">
        <v>491</v>
      </c>
      <c r="C345" s="35">
        <v>4301051560</v>
      </c>
      <c r="D345" s="378">
        <v>4607091383928</v>
      </c>
      <c r="E345" s="378"/>
      <c r="F345" s="60">
        <v>1.3</v>
      </c>
      <c r="G345" s="36">
        <v>6</v>
      </c>
      <c r="H345" s="60">
        <v>7.8</v>
      </c>
      <c r="I345" s="60">
        <v>8.3699999999999992</v>
      </c>
      <c r="J345" s="36">
        <v>56</v>
      </c>
      <c r="K345" s="36" t="s">
        <v>119</v>
      </c>
      <c r="L345" s="37" t="s">
        <v>138</v>
      </c>
      <c r="M345" s="37"/>
      <c r="N345" s="36">
        <v>40</v>
      </c>
      <c r="O345" s="4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0"/>
      <c r="Q345" s="380"/>
      <c r="R345" s="380"/>
      <c r="S345" s="381"/>
      <c r="T345" s="38" t="s">
        <v>48</v>
      </c>
      <c r="U345" s="38" t="s">
        <v>48</v>
      </c>
      <c r="V345" s="39" t="s">
        <v>0</v>
      </c>
      <c r="W345" s="57">
        <v>760</v>
      </c>
      <c r="X345" s="54">
        <f>IFERROR(IF(W345="",0,CEILING((W345/$H345),1)*$H345),"")</f>
        <v>764.4</v>
      </c>
      <c r="Y345" s="40">
        <f>IFERROR(IF(X345=0,"",ROUNDUP(X345/H345,0)*0.02175),"")</f>
        <v>2.1315</v>
      </c>
      <c r="Z345" s="66" t="s">
        <v>48</v>
      </c>
      <c r="AA345" s="67" t="s">
        <v>48</v>
      </c>
      <c r="AE345" s="68"/>
      <c r="BB345" s="271" t="s">
        <v>67</v>
      </c>
    </row>
    <row r="346" spans="1:54" ht="27" customHeight="1" x14ac:dyDescent="0.25">
      <c r="A346" s="61" t="s">
        <v>492</v>
      </c>
      <c r="B346" s="61" t="s">
        <v>493</v>
      </c>
      <c r="C346" s="35">
        <v>4301051298</v>
      </c>
      <c r="D346" s="378">
        <v>4607091384260</v>
      </c>
      <c r="E346" s="378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119</v>
      </c>
      <c r="L346" s="37" t="s">
        <v>82</v>
      </c>
      <c r="M346" s="37"/>
      <c r="N346" s="36">
        <v>35</v>
      </c>
      <c r="O346" s="4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80"/>
      <c r="Q346" s="380"/>
      <c r="R346" s="380"/>
      <c r="S346" s="381"/>
      <c r="T346" s="38" t="s">
        <v>48</v>
      </c>
      <c r="U346" s="38" t="s">
        <v>48</v>
      </c>
      <c r="V346" s="39" t="s">
        <v>0</v>
      </c>
      <c r="W346" s="57">
        <v>117</v>
      </c>
      <c r="X346" s="54">
        <f>IFERROR(IF(W346="",0,CEILING((W346/$H346),1)*$H346),"")</f>
        <v>117</v>
      </c>
      <c r="Y346" s="40">
        <f>IFERROR(IF(X346=0,"",ROUNDUP(X346/H346,0)*0.02175),"")</f>
        <v>0.32624999999999998</v>
      </c>
      <c r="Z346" s="66" t="s">
        <v>48</v>
      </c>
      <c r="AA346" s="67" t="s">
        <v>48</v>
      </c>
      <c r="AE346" s="68"/>
      <c r="BB346" s="272" t="s">
        <v>67</v>
      </c>
    </row>
    <row r="347" spans="1:54" x14ac:dyDescent="0.2">
      <c r="A347" s="386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7"/>
      <c r="O347" s="383" t="s">
        <v>43</v>
      </c>
      <c r="P347" s="384"/>
      <c r="Q347" s="384"/>
      <c r="R347" s="384"/>
      <c r="S347" s="384"/>
      <c r="T347" s="384"/>
      <c r="U347" s="385"/>
      <c r="V347" s="41" t="s">
        <v>42</v>
      </c>
      <c r="W347" s="42">
        <f>IFERROR(W345/H345,"0")+IFERROR(W346/H346,"0")</f>
        <v>112.43589743589745</v>
      </c>
      <c r="X347" s="42">
        <f>IFERROR(X345/H345,"0")+IFERROR(X346/H346,"0")</f>
        <v>113</v>
      </c>
      <c r="Y347" s="42">
        <f>IFERROR(IF(Y345="",0,Y345),"0")+IFERROR(IF(Y346="",0,Y346),"0")</f>
        <v>2.4577499999999999</v>
      </c>
      <c r="Z347" s="65"/>
      <c r="AA347" s="65"/>
    </row>
    <row r="348" spans="1:54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7"/>
      <c r="O348" s="383" t="s">
        <v>43</v>
      </c>
      <c r="P348" s="384"/>
      <c r="Q348" s="384"/>
      <c r="R348" s="384"/>
      <c r="S348" s="384"/>
      <c r="T348" s="384"/>
      <c r="U348" s="385"/>
      <c r="V348" s="41" t="s">
        <v>0</v>
      </c>
      <c r="W348" s="42">
        <f>IFERROR(SUM(W345:W346),"0")</f>
        <v>877</v>
      </c>
      <c r="X348" s="42">
        <f>IFERROR(SUM(X345:X346),"0")</f>
        <v>881.4</v>
      </c>
      <c r="Y348" s="41"/>
      <c r="Z348" s="65"/>
      <c r="AA348" s="65"/>
    </row>
    <row r="349" spans="1:54" ht="14.25" hidden="1" customHeight="1" x14ac:dyDescent="0.25">
      <c r="A349" s="393" t="s">
        <v>223</v>
      </c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393"/>
      <c r="P349" s="393"/>
      <c r="Q349" s="393"/>
      <c r="R349" s="393"/>
      <c r="S349" s="393"/>
      <c r="T349" s="393"/>
      <c r="U349" s="393"/>
      <c r="V349" s="393"/>
      <c r="W349" s="393"/>
      <c r="X349" s="393"/>
      <c r="Y349" s="393"/>
      <c r="Z349" s="64"/>
      <c r="AA349" s="64"/>
    </row>
    <row r="350" spans="1:54" ht="16.5" hidden="1" customHeight="1" x14ac:dyDescent="0.25">
      <c r="A350" s="61" t="s">
        <v>494</v>
      </c>
      <c r="B350" s="61" t="s">
        <v>495</v>
      </c>
      <c r="C350" s="35">
        <v>4301060314</v>
      </c>
      <c r="D350" s="378">
        <v>4607091384673</v>
      </c>
      <c r="E350" s="378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119</v>
      </c>
      <c r="L350" s="37" t="s">
        <v>82</v>
      </c>
      <c r="M350" s="37"/>
      <c r="N350" s="36">
        <v>30</v>
      </c>
      <c r="O350" s="4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0"/>
      <c r="Q350" s="380"/>
      <c r="R350" s="380"/>
      <c r="S350" s="381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68"/>
      <c r="BB350" s="273" t="s">
        <v>67</v>
      </c>
    </row>
    <row r="351" spans="1:54" hidden="1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7"/>
      <c r="O351" s="383" t="s">
        <v>43</v>
      </c>
      <c r="P351" s="384"/>
      <c r="Q351" s="384"/>
      <c r="R351" s="384"/>
      <c r="S351" s="384"/>
      <c r="T351" s="384"/>
      <c r="U351" s="385"/>
      <c r="V351" s="41" t="s">
        <v>42</v>
      </c>
      <c r="W351" s="42">
        <f>IFERROR(W350/H350,"0")</f>
        <v>0</v>
      </c>
      <c r="X351" s="42">
        <f>IFERROR(X350/H350,"0")</f>
        <v>0</v>
      </c>
      <c r="Y351" s="42">
        <f>IFERROR(IF(Y350="",0,Y350),"0")</f>
        <v>0</v>
      </c>
      <c r="Z351" s="65"/>
      <c r="AA351" s="65"/>
    </row>
    <row r="352" spans="1:54" hidden="1" x14ac:dyDescent="0.2">
      <c r="A352" s="386"/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7"/>
      <c r="O352" s="383" t="s">
        <v>43</v>
      </c>
      <c r="P352" s="384"/>
      <c r="Q352" s="384"/>
      <c r="R352" s="384"/>
      <c r="S352" s="384"/>
      <c r="T352" s="384"/>
      <c r="U352" s="385"/>
      <c r="V352" s="41" t="s">
        <v>0</v>
      </c>
      <c r="W352" s="42">
        <f>IFERROR(SUM(W350:W350),"0")</f>
        <v>0</v>
      </c>
      <c r="X352" s="42">
        <f>IFERROR(SUM(X350:X350),"0")</f>
        <v>0</v>
      </c>
      <c r="Y352" s="41"/>
      <c r="Z352" s="65"/>
      <c r="AA352" s="65"/>
    </row>
    <row r="353" spans="1:54" ht="16.5" hidden="1" customHeight="1" x14ac:dyDescent="0.25">
      <c r="A353" s="415" t="s">
        <v>496</v>
      </c>
      <c r="B353" s="415"/>
      <c r="C353" s="415"/>
      <c r="D353" s="415"/>
      <c r="E353" s="415"/>
      <c r="F353" s="415"/>
      <c r="G353" s="415"/>
      <c r="H353" s="415"/>
      <c r="I353" s="415"/>
      <c r="J353" s="415"/>
      <c r="K353" s="415"/>
      <c r="L353" s="415"/>
      <c r="M353" s="415"/>
      <c r="N353" s="415"/>
      <c r="O353" s="415"/>
      <c r="P353" s="415"/>
      <c r="Q353" s="415"/>
      <c r="R353" s="415"/>
      <c r="S353" s="415"/>
      <c r="T353" s="415"/>
      <c r="U353" s="415"/>
      <c r="V353" s="415"/>
      <c r="W353" s="415"/>
      <c r="X353" s="415"/>
      <c r="Y353" s="415"/>
      <c r="Z353" s="63"/>
      <c r="AA353" s="63"/>
    </row>
    <row r="354" spans="1:54" ht="14.25" hidden="1" customHeight="1" x14ac:dyDescent="0.25">
      <c r="A354" s="393" t="s">
        <v>123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64"/>
      <c r="AA354" s="64"/>
    </row>
    <row r="355" spans="1:54" ht="37.5" hidden="1" customHeight="1" x14ac:dyDescent="0.25">
      <c r="A355" s="61" t="s">
        <v>497</v>
      </c>
      <c r="B355" s="61" t="s">
        <v>498</v>
      </c>
      <c r="C355" s="35">
        <v>4301011324</v>
      </c>
      <c r="D355" s="378">
        <v>4607091384185</v>
      </c>
      <c r="E355" s="378"/>
      <c r="F355" s="60">
        <v>0.8</v>
      </c>
      <c r="G355" s="36">
        <v>15</v>
      </c>
      <c r="H355" s="60">
        <v>12</v>
      </c>
      <c r="I355" s="60">
        <v>12.48</v>
      </c>
      <c r="J355" s="36">
        <v>56</v>
      </c>
      <c r="K355" s="36" t="s">
        <v>119</v>
      </c>
      <c r="L355" s="37" t="s">
        <v>82</v>
      </c>
      <c r="M355" s="37"/>
      <c r="N355" s="36">
        <v>60</v>
      </c>
      <c r="O355" s="49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80"/>
      <c r="Q355" s="380"/>
      <c r="R355" s="380"/>
      <c r="S355" s="381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4" t="s">
        <v>67</v>
      </c>
    </row>
    <row r="356" spans="1:54" ht="37.5" hidden="1" customHeight="1" x14ac:dyDescent="0.25">
      <c r="A356" s="61" t="s">
        <v>499</v>
      </c>
      <c r="B356" s="61" t="s">
        <v>500</v>
      </c>
      <c r="C356" s="35">
        <v>4301011312</v>
      </c>
      <c r="D356" s="378">
        <v>4607091384192</v>
      </c>
      <c r="E356" s="378"/>
      <c r="F356" s="60">
        <v>1.8</v>
      </c>
      <c r="G356" s="36">
        <v>6</v>
      </c>
      <c r="H356" s="60">
        <v>10.8</v>
      </c>
      <c r="I356" s="60">
        <v>11.28</v>
      </c>
      <c r="J356" s="36">
        <v>56</v>
      </c>
      <c r="K356" s="36" t="s">
        <v>119</v>
      </c>
      <c r="L356" s="37" t="s">
        <v>118</v>
      </c>
      <c r="M356" s="37"/>
      <c r="N356" s="36">
        <v>60</v>
      </c>
      <c r="O356" s="4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80"/>
      <c r="Q356" s="380"/>
      <c r="R356" s="380"/>
      <c r="S356" s="381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68"/>
      <c r="BB356" s="275" t="s">
        <v>67</v>
      </c>
    </row>
    <row r="357" spans="1:54" ht="27" hidden="1" customHeight="1" x14ac:dyDescent="0.25">
      <c r="A357" s="61" t="s">
        <v>501</v>
      </c>
      <c r="B357" s="61" t="s">
        <v>502</v>
      </c>
      <c r="C357" s="35">
        <v>4301011483</v>
      </c>
      <c r="D357" s="378">
        <v>4680115881907</v>
      </c>
      <c r="E357" s="378"/>
      <c r="F357" s="60">
        <v>1.8</v>
      </c>
      <c r="G357" s="36">
        <v>6</v>
      </c>
      <c r="H357" s="60">
        <v>10.8</v>
      </c>
      <c r="I357" s="60">
        <v>11.28</v>
      </c>
      <c r="J357" s="36">
        <v>56</v>
      </c>
      <c r="K357" s="36" t="s">
        <v>119</v>
      </c>
      <c r="L357" s="37" t="s">
        <v>82</v>
      </c>
      <c r="M357" s="37"/>
      <c r="N357" s="36">
        <v>60</v>
      </c>
      <c r="O357" s="48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80"/>
      <c r="Q357" s="380"/>
      <c r="R357" s="380"/>
      <c r="S357" s="381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68"/>
      <c r="BB357" s="276" t="s">
        <v>67</v>
      </c>
    </row>
    <row r="358" spans="1:54" ht="27" hidden="1" customHeight="1" x14ac:dyDescent="0.25">
      <c r="A358" s="61" t="s">
        <v>503</v>
      </c>
      <c r="B358" s="61" t="s">
        <v>504</v>
      </c>
      <c r="C358" s="35">
        <v>4301011655</v>
      </c>
      <c r="D358" s="378">
        <v>4680115883925</v>
      </c>
      <c r="E358" s="378"/>
      <c r="F358" s="60">
        <v>2.5</v>
      </c>
      <c r="G358" s="36">
        <v>6</v>
      </c>
      <c r="H358" s="60">
        <v>15</v>
      </c>
      <c r="I358" s="60">
        <v>15.48</v>
      </c>
      <c r="J358" s="36">
        <v>48</v>
      </c>
      <c r="K358" s="36" t="s">
        <v>119</v>
      </c>
      <c r="L358" s="37" t="s">
        <v>82</v>
      </c>
      <c r="M358" s="37"/>
      <c r="N358" s="36">
        <v>60</v>
      </c>
      <c r="O358" s="49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80"/>
      <c r="Q358" s="380"/>
      <c r="R358" s="380"/>
      <c r="S358" s="381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68"/>
      <c r="BB358" s="277" t="s">
        <v>67</v>
      </c>
    </row>
    <row r="359" spans="1:54" ht="37.5" hidden="1" customHeight="1" x14ac:dyDescent="0.25">
      <c r="A359" s="61" t="s">
        <v>505</v>
      </c>
      <c r="B359" s="61" t="s">
        <v>506</v>
      </c>
      <c r="C359" s="35">
        <v>4301011303</v>
      </c>
      <c r="D359" s="378">
        <v>4607091384680</v>
      </c>
      <c r="E359" s="378"/>
      <c r="F359" s="60">
        <v>0.4</v>
      </c>
      <c r="G359" s="36">
        <v>10</v>
      </c>
      <c r="H359" s="60">
        <v>4</v>
      </c>
      <c r="I359" s="60">
        <v>4.21</v>
      </c>
      <c r="J359" s="36">
        <v>120</v>
      </c>
      <c r="K359" s="36" t="s">
        <v>86</v>
      </c>
      <c r="L359" s="37" t="s">
        <v>82</v>
      </c>
      <c r="M359" s="37"/>
      <c r="N359" s="36">
        <v>60</v>
      </c>
      <c r="O359" s="49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80"/>
      <c r="Q359" s="380"/>
      <c r="R359" s="380"/>
      <c r="S359" s="381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IFERROR(IF(X359=0,"",ROUNDUP(X359/H359,0)*0.00937),"")</f>
        <v/>
      </c>
      <c r="Z359" s="66" t="s">
        <v>48</v>
      </c>
      <c r="AA359" s="67" t="s">
        <v>48</v>
      </c>
      <c r="AE359" s="68"/>
      <c r="BB359" s="278" t="s">
        <v>67</v>
      </c>
    </row>
    <row r="360" spans="1:54" hidden="1" x14ac:dyDescent="0.2">
      <c r="A360" s="386"/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7"/>
      <c r="O360" s="383" t="s">
        <v>43</v>
      </c>
      <c r="P360" s="384"/>
      <c r="Q360" s="384"/>
      <c r="R360" s="384"/>
      <c r="S360" s="384"/>
      <c r="T360" s="384"/>
      <c r="U360" s="385"/>
      <c r="V360" s="41" t="s">
        <v>42</v>
      </c>
      <c r="W360" s="42">
        <f>IFERROR(W355/H355,"0")+IFERROR(W356/H356,"0")+IFERROR(W357/H357,"0")+IFERROR(W358/H358,"0")+IFERROR(W359/H359,"0")</f>
        <v>0</v>
      </c>
      <c r="X360" s="42">
        <f>IFERROR(X355/H355,"0")+IFERROR(X356/H356,"0")+IFERROR(X357/H357,"0")+IFERROR(X358/H358,"0")+IFERROR(X359/H359,"0")</f>
        <v>0</v>
      </c>
      <c r="Y360" s="42">
        <f>IFERROR(IF(Y355="",0,Y355),"0")+IFERROR(IF(Y356="",0,Y356),"0")+IFERROR(IF(Y357="",0,Y357),"0")+IFERROR(IF(Y358="",0,Y358),"0")+IFERROR(IF(Y359="",0,Y359),"0")</f>
        <v>0</v>
      </c>
      <c r="Z360" s="65"/>
      <c r="AA360" s="65"/>
    </row>
    <row r="361" spans="1:54" hidden="1" x14ac:dyDescent="0.2">
      <c r="A361" s="386"/>
      <c r="B361" s="386"/>
      <c r="C361" s="386"/>
      <c r="D361" s="386"/>
      <c r="E361" s="386"/>
      <c r="F361" s="386"/>
      <c r="G361" s="386"/>
      <c r="H361" s="386"/>
      <c r="I361" s="386"/>
      <c r="J361" s="386"/>
      <c r="K361" s="386"/>
      <c r="L361" s="386"/>
      <c r="M361" s="386"/>
      <c r="N361" s="387"/>
      <c r="O361" s="383" t="s">
        <v>43</v>
      </c>
      <c r="P361" s="384"/>
      <c r="Q361" s="384"/>
      <c r="R361" s="384"/>
      <c r="S361" s="384"/>
      <c r="T361" s="384"/>
      <c r="U361" s="385"/>
      <c r="V361" s="41" t="s">
        <v>0</v>
      </c>
      <c r="W361" s="42">
        <f>IFERROR(SUM(W355:W359),"0")</f>
        <v>0</v>
      </c>
      <c r="X361" s="42">
        <f>IFERROR(SUM(X355:X359),"0")</f>
        <v>0</v>
      </c>
      <c r="Y361" s="41"/>
      <c r="Z361" s="65"/>
      <c r="AA361" s="65"/>
    </row>
    <row r="362" spans="1:54" ht="14.25" hidden="1" customHeight="1" x14ac:dyDescent="0.25">
      <c r="A362" s="393" t="s">
        <v>77</v>
      </c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3"/>
      <c r="P362" s="393"/>
      <c r="Q362" s="393"/>
      <c r="R362" s="393"/>
      <c r="S362" s="393"/>
      <c r="T362" s="393"/>
      <c r="U362" s="393"/>
      <c r="V362" s="393"/>
      <c r="W362" s="393"/>
      <c r="X362" s="393"/>
      <c r="Y362" s="393"/>
      <c r="Z362" s="64"/>
      <c r="AA362" s="64"/>
    </row>
    <row r="363" spans="1:54" ht="27" hidden="1" customHeight="1" x14ac:dyDescent="0.25">
      <c r="A363" s="61" t="s">
        <v>507</v>
      </c>
      <c r="B363" s="61" t="s">
        <v>508</v>
      </c>
      <c r="C363" s="35">
        <v>4301031139</v>
      </c>
      <c r="D363" s="378">
        <v>4607091384802</v>
      </c>
      <c r="E363" s="378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86</v>
      </c>
      <c r="L363" s="37" t="s">
        <v>82</v>
      </c>
      <c r="M363" s="37"/>
      <c r="N363" s="36">
        <v>35</v>
      </c>
      <c r="O363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80"/>
      <c r="Q363" s="380"/>
      <c r="R363" s="380"/>
      <c r="S363" s="381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IFERROR(IF(X363=0,"",ROUNDUP(X363/H363,0)*0.00753),"")</f>
        <v/>
      </c>
      <c r="Z363" s="66" t="s">
        <v>48</v>
      </c>
      <c r="AA363" s="67" t="s">
        <v>48</v>
      </c>
      <c r="AE363" s="68"/>
      <c r="BB363" s="279" t="s">
        <v>67</v>
      </c>
    </row>
    <row r="364" spans="1:54" ht="27" hidden="1" customHeight="1" x14ac:dyDescent="0.25">
      <c r="A364" s="61" t="s">
        <v>509</v>
      </c>
      <c r="B364" s="61" t="s">
        <v>510</v>
      </c>
      <c r="C364" s="35">
        <v>4301031140</v>
      </c>
      <c r="D364" s="378">
        <v>4607091384826</v>
      </c>
      <c r="E364" s="378"/>
      <c r="F364" s="60">
        <v>0.35</v>
      </c>
      <c r="G364" s="36">
        <v>8</v>
      </c>
      <c r="H364" s="60">
        <v>2.8</v>
      </c>
      <c r="I364" s="60">
        <v>2.9</v>
      </c>
      <c r="J364" s="36">
        <v>234</v>
      </c>
      <c r="K364" s="36" t="s">
        <v>83</v>
      </c>
      <c r="L364" s="37" t="s">
        <v>82</v>
      </c>
      <c r="M364" s="37"/>
      <c r="N364" s="36">
        <v>35</v>
      </c>
      <c r="O364" s="48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80"/>
      <c r="Q364" s="380"/>
      <c r="R364" s="380"/>
      <c r="S364" s="381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IFERROR(IF(X364=0,"",ROUNDUP(X364/H364,0)*0.00502),"")</f>
        <v/>
      </c>
      <c r="Z364" s="66" t="s">
        <v>48</v>
      </c>
      <c r="AA364" s="67" t="s">
        <v>48</v>
      </c>
      <c r="AE364" s="68"/>
      <c r="BB364" s="280" t="s">
        <v>67</v>
      </c>
    </row>
    <row r="365" spans="1:54" hidden="1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7"/>
      <c r="O365" s="383" t="s">
        <v>43</v>
      </c>
      <c r="P365" s="384"/>
      <c r="Q365" s="384"/>
      <c r="R365" s="384"/>
      <c r="S365" s="384"/>
      <c r="T365" s="384"/>
      <c r="U365" s="385"/>
      <c r="V365" s="41" t="s">
        <v>42</v>
      </c>
      <c r="W365" s="42">
        <f>IFERROR(W363/H363,"0")+IFERROR(W364/H364,"0")</f>
        <v>0</v>
      </c>
      <c r="X365" s="42">
        <f>IFERROR(X363/H363,"0")+IFERROR(X364/H364,"0")</f>
        <v>0</v>
      </c>
      <c r="Y365" s="42">
        <f>IFERROR(IF(Y363="",0,Y363),"0")+IFERROR(IF(Y364="",0,Y364),"0")</f>
        <v>0</v>
      </c>
      <c r="Z365" s="65"/>
      <c r="AA365" s="65"/>
    </row>
    <row r="366" spans="1:54" hidden="1" x14ac:dyDescent="0.2">
      <c r="A366" s="386"/>
      <c r="B366" s="386"/>
      <c r="C366" s="386"/>
      <c r="D366" s="386"/>
      <c r="E366" s="386"/>
      <c r="F366" s="386"/>
      <c r="G366" s="386"/>
      <c r="H366" s="386"/>
      <c r="I366" s="386"/>
      <c r="J366" s="386"/>
      <c r="K366" s="386"/>
      <c r="L366" s="386"/>
      <c r="M366" s="386"/>
      <c r="N366" s="387"/>
      <c r="O366" s="383" t="s">
        <v>43</v>
      </c>
      <c r="P366" s="384"/>
      <c r="Q366" s="384"/>
      <c r="R366" s="384"/>
      <c r="S366" s="384"/>
      <c r="T366" s="384"/>
      <c r="U366" s="385"/>
      <c r="V366" s="41" t="s">
        <v>0</v>
      </c>
      <c r="W366" s="42">
        <f>IFERROR(SUM(W363:W364),"0")</f>
        <v>0</v>
      </c>
      <c r="X366" s="42">
        <f>IFERROR(SUM(X363:X364),"0")</f>
        <v>0</v>
      </c>
      <c r="Y366" s="41"/>
      <c r="Z366" s="65"/>
      <c r="AA366" s="65"/>
    </row>
    <row r="367" spans="1:54" ht="14.25" hidden="1" customHeight="1" x14ac:dyDescent="0.25">
      <c r="A367" s="393" t="s">
        <v>87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64"/>
      <c r="AA367" s="64"/>
    </row>
    <row r="368" spans="1:54" ht="27" customHeight="1" x14ac:dyDescent="0.25">
      <c r="A368" s="61" t="s">
        <v>511</v>
      </c>
      <c r="B368" s="61" t="s">
        <v>512</v>
      </c>
      <c r="C368" s="35">
        <v>4301051303</v>
      </c>
      <c r="D368" s="378">
        <v>4607091384246</v>
      </c>
      <c r="E368" s="378"/>
      <c r="F368" s="60">
        <v>1.3</v>
      </c>
      <c r="G368" s="36">
        <v>6</v>
      </c>
      <c r="H368" s="60">
        <v>7.8</v>
      </c>
      <c r="I368" s="60">
        <v>8.3640000000000008</v>
      </c>
      <c r="J368" s="36">
        <v>56</v>
      </c>
      <c r="K368" s="36" t="s">
        <v>119</v>
      </c>
      <c r="L368" s="37" t="s">
        <v>82</v>
      </c>
      <c r="M368" s="37"/>
      <c r="N368" s="36">
        <v>40</v>
      </c>
      <c r="O368" s="4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80"/>
      <c r="Q368" s="380"/>
      <c r="R368" s="380"/>
      <c r="S368" s="381"/>
      <c r="T368" s="38" t="s">
        <v>48</v>
      </c>
      <c r="U368" s="38" t="s">
        <v>48</v>
      </c>
      <c r="V368" s="39" t="s">
        <v>0</v>
      </c>
      <c r="W368" s="57">
        <v>39</v>
      </c>
      <c r="X368" s="54">
        <f>IFERROR(IF(W368="",0,CEILING((W368/$H368),1)*$H368),"")</f>
        <v>39</v>
      </c>
      <c r="Y368" s="40">
        <f>IFERROR(IF(X368=0,"",ROUNDUP(X368/H368,0)*0.02175),"")</f>
        <v>0.10874999999999999</v>
      </c>
      <c r="Z368" s="66" t="s">
        <v>48</v>
      </c>
      <c r="AA368" s="67" t="s">
        <v>48</v>
      </c>
      <c r="AE368" s="68"/>
      <c r="BB368" s="281" t="s">
        <v>67</v>
      </c>
    </row>
    <row r="369" spans="1:54" ht="27" hidden="1" customHeight="1" x14ac:dyDescent="0.25">
      <c r="A369" s="61" t="s">
        <v>513</v>
      </c>
      <c r="B369" s="61" t="s">
        <v>514</v>
      </c>
      <c r="C369" s="35">
        <v>4301051445</v>
      </c>
      <c r="D369" s="378">
        <v>4680115881976</v>
      </c>
      <c r="E369" s="378"/>
      <c r="F369" s="60">
        <v>1.3</v>
      </c>
      <c r="G369" s="36">
        <v>6</v>
      </c>
      <c r="H369" s="60">
        <v>7.8</v>
      </c>
      <c r="I369" s="60">
        <v>8.2799999999999994</v>
      </c>
      <c r="J369" s="36">
        <v>56</v>
      </c>
      <c r="K369" s="36" t="s">
        <v>119</v>
      </c>
      <c r="L369" s="37" t="s">
        <v>82</v>
      </c>
      <c r="M369" s="37"/>
      <c r="N369" s="36">
        <v>40</v>
      </c>
      <c r="O369" s="4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80"/>
      <c r="Q369" s="380"/>
      <c r="R369" s="380"/>
      <c r="S369" s="381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68"/>
      <c r="BB369" s="282" t="s">
        <v>67</v>
      </c>
    </row>
    <row r="370" spans="1:54" ht="27" hidden="1" customHeight="1" x14ac:dyDescent="0.25">
      <c r="A370" s="61" t="s">
        <v>515</v>
      </c>
      <c r="B370" s="61" t="s">
        <v>516</v>
      </c>
      <c r="C370" s="35">
        <v>4301051297</v>
      </c>
      <c r="D370" s="378">
        <v>4607091384253</v>
      </c>
      <c r="E370" s="378"/>
      <c r="F370" s="60">
        <v>0.4</v>
      </c>
      <c r="G370" s="36">
        <v>6</v>
      </c>
      <c r="H370" s="60">
        <v>2.4</v>
      </c>
      <c r="I370" s="60">
        <v>2.6840000000000002</v>
      </c>
      <c r="J370" s="36">
        <v>156</v>
      </c>
      <c r="K370" s="36" t="s">
        <v>86</v>
      </c>
      <c r="L370" s="37" t="s">
        <v>82</v>
      </c>
      <c r="M370" s="37"/>
      <c r="N370" s="36">
        <v>40</v>
      </c>
      <c r="O370" s="4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80"/>
      <c r="Q370" s="380"/>
      <c r="R370" s="380"/>
      <c r="S370" s="381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68"/>
      <c r="BB370" s="283" t="s">
        <v>67</v>
      </c>
    </row>
    <row r="371" spans="1:54" ht="27" hidden="1" customHeight="1" x14ac:dyDescent="0.25">
      <c r="A371" s="61" t="s">
        <v>517</v>
      </c>
      <c r="B371" s="61" t="s">
        <v>518</v>
      </c>
      <c r="C371" s="35">
        <v>4301051444</v>
      </c>
      <c r="D371" s="378">
        <v>4680115881969</v>
      </c>
      <c r="E371" s="378"/>
      <c r="F371" s="60">
        <v>0.4</v>
      </c>
      <c r="G371" s="36">
        <v>6</v>
      </c>
      <c r="H371" s="60">
        <v>2.4</v>
      </c>
      <c r="I371" s="60">
        <v>2.6</v>
      </c>
      <c r="J371" s="36">
        <v>156</v>
      </c>
      <c r="K371" s="36" t="s">
        <v>86</v>
      </c>
      <c r="L371" s="37" t="s">
        <v>82</v>
      </c>
      <c r="M371" s="37"/>
      <c r="N371" s="36">
        <v>40</v>
      </c>
      <c r="O371" s="4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0"/>
      <c r="Q371" s="380"/>
      <c r="R371" s="380"/>
      <c r="S371" s="381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68"/>
      <c r="BB371" s="284" t="s">
        <v>67</v>
      </c>
    </row>
    <row r="372" spans="1:54" x14ac:dyDescent="0.2">
      <c r="A372" s="386"/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6"/>
      <c r="M372" s="386"/>
      <c r="N372" s="387"/>
      <c r="O372" s="383" t="s">
        <v>43</v>
      </c>
      <c r="P372" s="384"/>
      <c r="Q372" s="384"/>
      <c r="R372" s="384"/>
      <c r="S372" s="384"/>
      <c r="T372" s="384"/>
      <c r="U372" s="385"/>
      <c r="V372" s="41" t="s">
        <v>42</v>
      </c>
      <c r="W372" s="42">
        <f>IFERROR(W368/H368,"0")+IFERROR(W369/H369,"0")+IFERROR(W370/H370,"0")+IFERROR(W371/H371,"0")</f>
        <v>5</v>
      </c>
      <c r="X372" s="42">
        <f>IFERROR(X368/H368,"0")+IFERROR(X369/H369,"0")+IFERROR(X370/H370,"0")+IFERROR(X371/H371,"0")</f>
        <v>5</v>
      </c>
      <c r="Y372" s="42">
        <f>IFERROR(IF(Y368="",0,Y368),"0")+IFERROR(IF(Y369="",0,Y369),"0")+IFERROR(IF(Y370="",0,Y370),"0")+IFERROR(IF(Y371="",0,Y371),"0")</f>
        <v>0.10874999999999999</v>
      </c>
      <c r="Z372" s="65"/>
      <c r="AA372" s="65"/>
    </row>
    <row r="373" spans="1:54" x14ac:dyDescent="0.2">
      <c r="A373" s="386"/>
      <c r="B373" s="386"/>
      <c r="C373" s="386"/>
      <c r="D373" s="386"/>
      <c r="E373" s="386"/>
      <c r="F373" s="386"/>
      <c r="G373" s="386"/>
      <c r="H373" s="386"/>
      <c r="I373" s="386"/>
      <c r="J373" s="386"/>
      <c r="K373" s="386"/>
      <c r="L373" s="386"/>
      <c r="M373" s="386"/>
      <c r="N373" s="387"/>
      <c r="O373" s="383" t="s">
        <v>43</v>
      </c>
      <c r="P373" s="384"/>
      <c r="Q373" s="384"/>
      <c r="R373" s="384"/>
      <c r="S373" s="384"/>
      <c r="T373" s="384"/>
      <c r="U373" s="385"/>
      <c r="V373" s="41" t="s">
        <v>0</v>
      </c>
      <c r="W373" s="42">
        <f>IFERROR(SUM(W368:W371),"0")</f>
        <v>39</v>
      </c>
      <c r="X373" s="42">
        <f>IFERROR(SUM(X368:X371),"0")</f>
        <v>39</v>
      </c>
      <c r="Y373" s="41"/>
      <c r="Z373" s="65"/>
      <c r="AA373" s="65"/>
    </row>
    <row r="374" spans="1:54" ht="14.25" hidden="1" customHeight="1" x14ac:dyDescent="0.25">
      <c r="A374" s="393" t="s">
        <v>223</v>
      </c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393"/>
      <c r="P374" s="393"/>
      <c r="Q374" s="393"/>
      <c r="R374" s="393"/>
      <c r="S374" s="393"/>
      <c r="T374" s="393"/>
      <c r="U374" s="393"/>
      <c r="V374" s="393"/>
      <c r="W374" s="393"/>
      <c r="X374" s="393"/>
      <c r="Y374" s="393"/>
      <c r="Z374" s="64"/>
      <c r="AA374" s="64"/>
    </row>
    <row r="375" spans="1:54" ht="27" hidden="1" customHeight="1" x14ac:dyDescent="0.25">
      <c r="A375" s="61" t="s">
        <v>519</v>
      </c>
      <c r="B375" s="61" t="s">
        <v>520</v>
      </c>
      <c r="C375" s="35">
        <v>4301060322</v>
      </c>
      <c r="D375" s="378">
        <v>4607091389357</v>
      </c>
      <c r="E375" s="378"/>
      <c r="F375" s="60">
        <v>1.3</v>
      </c>
      <c r="G375" s="36">
        <v>6</v>
      </c>
      <c r="H375" s="60">
        <v>7.8</v>
      </c>
      <c r="I375" s="60">
        <v>8.2799999999999994</v>
      </c>
      <c r="J375" s="36">
        <v>56</v>
      </c>
      <c r="K375" s="36" t="s">
        <v>119</v>
      </c>
      <c r="L375" s="37" t="s">
        <v>82</v>
      </c>
      <c r="M375" s="37"/>
      <c r="N375" s="36">
        <v>40</v>
      </c>
      <c r="O375" s="48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0"/>
      <c r="Q375" s="380"/>
      <c r="R375" s="380"/>
      <c r="S375" s="381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IFERROR(IF(X375=0,"",ROUNDUP(X375/H375,0)*0.02175),"")</f>
        <v/>
      </c>
      <c r="Z375" s="66" t="s">
        <v>48</v>
      </c>
      <c r="AA375" s="67" t="s">
        <v>48</v>
      </c>
      <c r="AE375" s="68"/>
      <c r="BB375" s="285" t="s">
        <v>67</v>
      </c>
    </row>
    <row r="376" spans="1:54" hidden="1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7"/>
      <c r="O376" s="383" t="s">
        <v>43</v>
      </c>
      <c r="P376" s="384"/>
      <c r="Q376" s="384"/>
      <c r="R376" s="384"/>
      <c r="S376" s="384"/>
      <c r="T376" s="384"/>
      <c r="U376" s="385"/>
      <c r="V376" s="41" t="s">
        <v>42</v>
      </c>
      <c r="W376" s="42">
        <f>IFERROR(W375/H375,"0")</f>
        <v>0</v>
      </c>
      <c r="X376" s="42">
        <f>IFERROR(X375/H375,"0")</f>
        <v>0</v>
      </c>
      <c r="Y376" s="42">
        <f>IFERROR(IF(Y375="",0,Y375),"0")</f>
        <v>0</v>
      </c>
      <c r="Z376" s="65"/>
      <c r="AA376" s="65"/>
    </row>
    <row r="377" spans="1:54" hidden="1" x14ac:dyDescent="0.2">
      <c r="A377" s="386"/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7"/>
      <c r="O377" s="383" t="s">
        <v>43</v>
      </c>
      <c r="P377" s="384"/>
      <c r="Q377" s="384"/>
      <c r="R377" s="384"/>
      <c r="S377" s="384"/>
      <c r="T377" s="384"/>
      <c r="U377" s="385"/>
      <c r="V377" s="41" t="s">
        <v>0</v>
      </c>
      <c r="W377" s="42">
        <f>IFERROR(SUM(W375:W375),"0")</f>
        <v>0</v>
      </c>
      <c r="X377" s="42">
        <f>IFERROR(SUM(X375:X375),"0")</f>
        <v>0</v>
      </c>
      <c r="Y377" s="41"/>
      <c r="Z377" s="65"/>
      <c r="AA377" s="65"/>
    </row>
    <row r="378" spans="1:54" ht="27.75" hidden="1" customHeight="1" x14ac:dyDescent="0.2">
      <c r="A378" s="414" t="s">
        <v>521</v>
      </c>
      <c r="B378" s="414"/>
      <c r="C378" s="414"/>
      <c r="D378" s="414"/>
      <c r="E378" s="414"/>
      <c r="F378" s="414"/>
      <c r="G378" s="414"/>
      <c r="H378" s="414"/>
      <c r="I378" s="414"/>
      <c r="J378" s="414"/>
      <c r="K378" s="414"/>
      <c r="L378" s="414"/>
      <c r="M378" s="414"/>
      <c r="N378" s="414"/>
      <c r="O378" s="414"/>
      <c r="P378" s="414"/>
      <c r="Q378" s="414"/>
      <c r="R378" s="414"/>
      <c r="S378" s="414"/>
      <c r="T378" s="414"/>
      <c r="U378" s="414"/>
      <c r="V378" s="414"/>
      <c r="W378" s="414"/>
      <c r="X378" s="414"/>
      <c r="Y378" s="414"/>
      <c r="Z378" s="53"/>
      <c r="AA378" s="53"/>
    </row>
    <row r="379" spans="1:54" ht="16.5" hidden="1" customHeight="1" x14ac:dyDescent="0.25">
      <c r="A379" s="415" t="s">
        <v>522</v>
      </c>
      <c r="B379" s="415"/>
      <c r="C379" s="415"/>
      <c r="D379" s="415"/>
      <c r="E379" s="415"/>
      <c r="F379" s="415"/>
      <c r="G379" s="415"/>
      <c r="H379" s="415"/>
      <c r="I379" s="415"/>
      <c r="J379" s="415"/>
      <c r="K379" s="415"/>
      <c r="L379" s="415"/>
      <c r="M379" s="415"/>
      <c r="N379" s="415"/>
      <c r="O379" s="415"/>
      <c r="P379" s="415"/>
      <c r="Q379" s="415"/>
      <c r="R379" s="415"/>
      <c r="S379" s="415"/>
      <c r="T379" s="415"/>
      <c r="U379" s="415"/>
      <c r="V379" s="415"/>
      <c r="W379" s="415"/>
      <c r="X379" s="415"/>
      <c r="Y379" s="415"/>
      <c r="Z379" s="63"/>
      <c r="AA379" s="63"/>
    </row>
    <row r="380" spans="1:54" ht="14.25" hidden="1" customHeight="1" x14ac:dyDescent="0.25">
      <c r="A380" s="393" t="s">
        <v>123</v>
      </c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393"/>
      <c r="P380" s="393"/>
      <c r="Q380" s="393"/>
      <c r="R380" s="393"/>
      <c r="S380" s="393"/>
      <c r="T380" s="393"/>
      <c r="U380" s="393"/>
      <c r="V380" s="393"/>
      <c r="W380" s="393"/>
      <c r="X380" s="393"/>
      <c r="Y380" s="393"/>
      <c r="Z380" s="64"/>
      <c r="AA380" s="64"/>
    </row>
    <row r="381" spans="1:54" ht="27" hidden="1" customHeight="1" x14ac:dyDescent="0.25">
      <c r="A381" s="61" t="s">
        <v>523</v>
      </c>
      <c r="B381" s="61" t="s">
        <v>524</v>
      </c>
      <c r="C381" s="35">
        <v>4301011428</v>
      </c>
      <c r="D381" s="378">
        <v>4607091389708</v>
      </c>
      <c r="E381" s="378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86</v>
      </c>
      <c r="L381" s="37" t="s">
        <v>118</v>
      </c>
      <c r="M381" s="37"/>
      <c r="N381" s="36">
        <v>50</v>
      </c>
      <c r="O381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80"/>
      <c r="Q381" s="380"/>
      <c r="R381" s="380"/>
      <c r="S381" s="381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68"/>
      <c r="BB381" s="286" t="s">
        <v>67</v>
      </c>
    </row>
    <row r="382" spans="1:54" ht="27" hidden="1" customHeight="1" x14ac:dyDescent="0.25">
      <c r="A382" s="61" t="s">
        <v>525</v>
      </c>
      <c r="B382" s="61" t="s">
        <v>526</v>
      </c>
      <c r="C382" s="35">
        <v>4301011427</v>
      </c>
      <c r="D382" s="378">
        <v>4607091389692</v>
      </c>
      <c r="E382" s="378"/>
      <c r="F382" s="60">
        <v>0.45</v>
      </c>
      <c r="G382" s="36">
        <v>6</v>
      </c>
      <c r="H382" s="60">
        <v>2.7</v>
      </c>
      <c r="I382" s="60">
        <v>2.9</v>
      </c>
      <c r="J382" s="36">
        <v>156</v>
      </c>
      <c r="K382" s="36" t="s">
        <v>86</v>
      </c>
      <c r="L382" s="37" t="s">
        <v>118</v>
      </c>
      <c r="M382" s="37"/>
      <c r="N382" s="36">
        <v>50</v>
      </c>
      <c r="O382" s="47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80"/>
      <c r="Q382" s="380"/>
      <c r="R382" s="380"/>
      <c r="S382" s="381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68"/>
      <c r="BB382" s="287" t="s">
        <v>67</v>
      </c>
    </row>
    <row r="383" spans="1:54" hidden="1" x14ac:dyDescent="0.2">
      <c r="A383" s="386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7"/>
      <c r="O383" s="383" t="s">
        <v>43</v>
      </c>
      <c r="P383" s="384"/>
      <c r="Q383" s="384"/>
      <c r="R383" s="384"/>
      <c r="S383" s="384"/>
      <c r="T383" s="384"/>
      <c r="U383" s="385"/>
      <c r="V383" s="41" t="s">
        <v>42</v>
      </c>
      <c r="W383" s="42">
        <f>IFERROR(W381/H381,"0")+IFERROR(W382/H382,"0")</f>
        <v>0</v>
      </c>
      <c r="X383" s="42">
        <f>IFERROR(X381/H381,"0")+IFERROR(X382/H382,"0")</f>
        <v>0</v>
      </c>
      <c r="Y383" s="42">
        <f>IFERROR(IF(Y381="",0,Y381),"0")+IFERROR(IF(Y382="",0,Y382),"0")</f>
        <v>0</v>
      </c>
      <c r="Z383" s="65"/>
      <c r="AA383" s="65"/>
    </row>
    <row r="384" spans="1:54" hidden="1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7"/>
      <c r="O384" s="383" t="s">
        <v>43</v>
      </c>
      <c r="P384" s="384"/>
      <c r="Q384" s="384"/>
      <c r="R384" s="384"/>
      <c r="S384" s="384"/>
      <c r="T384" s="384"/>
      <c r="U384" s="385"/>
      <c r="V384" s="41" t="s">
        <v>0</v>
      </c>
      <c r="W384" s="42">
        <f>IFERROR(SUM(W381:W382),"0")</f>
        <v>0</v>
      </c>
      <c r="X384" s="42">
        <f>IFERROR(SUM(X381:X382),"0")</f>
        <v>0</v>
      </c>
      <c r="Y384" s="41"/>
      <c r="Z384" s="65"/>
      <c r="AA384" s="65"/>
    </row>
    <row r="385" spans="1:54" ht="14.25" hidden="1" customHeight="1" x14ac:dyDescent="0.25">
      <c r="A385" s="393" t="s">
        <v>77</v>
      </c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393"/>
      <c r="P385" s="393"/>
      <c r="Q385" s="393"/>
      <c r="R385" s="393"/>
      <c r="S385" s="393"/>
      <c r="T385" s="393"/>
      <c r="U385" s="393"/>
      <c r="V385" s="393"/>
      <c r="W385" s="393"/>
      <c r="X385" s="393"/>
      <c r="Y385" s="393"/>
      <c r="Z385" s="64"/>
      <c r="AA385" s="64"/>
    </row>
    <row r="386" spans="1:54" ht="27" customHeight="1" x14ac:dyDescent="0.25">
      <c r="A386" s="61" t="s">
        <v>527</v>
      </c>
      <c r="B386" s="61" t="s">
        <v>528</v>
      </c>
      <c r="C386" s="35">
        <v>4301031177</v>
      </c>
      <c r="D386" s="378">
        <v>4607091389753</v>
      </c>
      <c r="E386" s="378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86</v>
      </c>
      <c r="L386" s="37" t="s">
        <v>82</v>
      </c>
      <c r="M386" s="37"/>
      <c r="N386" s="36">
        <v>45</v>
      </c>
      <c r="O386" s="4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80"/>
      <c r="Q386" s="380"/>
      <c r="R386" s="380"/>
      <c r="S386" s="381"/>
      <c r="T386" s="38" t="s">
        <v>48</v>
      </c>
      <c r="U386" s="38" t="s">
        <v>48</v>
      </c>
      <c r="V386" s="39" t="s">
        <v>0</v>
      </c>
      <c r="W386" s="57">
        <v>250</v>
      </c>
      <c r="X386" s="54">
        <f t="shared" ref="X386:X398" si="18">IFERROR(IF(W386="",0,CEILING((W386/$H386),1)*$H386),"")</f>
        <v>252</v>
      </c>
      <c r="Y386" s="40">
        <f>IFERROR(IF(X386=0,"",ROUNDUP(X386/H386,0)*0.00753),"")</f>
        <v>0.45180000000000003</v>
      </c>
      <c r="Z386" s="66" t="s">
        <v>48</v>
      </c>
      <c r="AA386" s="67" t="s">
        <v>48</v>
      </c>
      <c r="AE386" s="68"/>
      <c r="BB386" s="288" t="s">
        <v>67</v>
      </c>
    </row>
    <row r="387" spans="1:54" ht="27" hidden="1" customHeight="1" x14ac:dyDescent="0.25">
      <c r="A387" s="61" t="s">
        <v>529</v>
      </c>
      <c r="B387" s="61" t="s">
        <v>530</v>
      </c>
      <c r="C387" s="35">
        <v>4301031174</v>
      </c>
      <c r="D387" s="378">
        <v>4607091389760</v>
      </c>
      <c r="E387" s="378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86</v>
      </c>
      <c r="L387" s="37" t="s">
        <v>82</v>
      </c>
      <c r="M387" s="37"/>
      <c r="N387" s="36">
        <v>45</v>
      </c>
      <c r="O387" s="4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0"/>
      <c r="Q387" s="380"/>
      <c r="R387" s="380"/>
      <c r="S387" s="381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18"/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89" t="s">
        <v>67</v>
      </c>
    </row>
    <row r="388" spans="1:54" ht="27" customHeight="1" x14ac:dyDescent="0.25">
      <c r="A388" s="61" t="s">
        <v>531</v>
      </c>
      <c r="B388" s="61" t="s">
        <v>532</v>
      </c>
      <c r="C388" s="35">
        <v>4301031175</v>
      </c>
      <c r="D388" s="378">
        <v>4607091389746</v>
      </c>
      <c r="E388" s="378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86</v>
      </c>
      <c r="L388" s="37" t="s">
        <v>82</v>
      </c>
      <c r="M388" s="37"/>
      <c r="N388" s="36">
        <v>45</v>
      </c>
      <c r="O388" s="4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80"/>
      <c r="Q388" s="380"/>
      <c r="R388" s="380"/>
      <c r="S388" s="381"/>
      <c r="T388" s="38" t="s">
        <v>48</v>
      </c>
      <c r="U388" s="38" t="s">
        <v>48</v>
      </c>
      <c r="V388" s="39" t="s">
        <v>0</v>
      </c>
      <c r="W388" s="57">
        <v>300</v>
      </c>
      <c r="X388" s="54">
        <f t="shared" si="18"/>
        <v>302.40000000000003</v>
      </c>
      <c r="Y388" s="40">
        <f>IFERROR(IF(X388=0,"",ROUNDUP(X388/H388,0)*0.00753),"")</f>
        <v>0.54215999999999998</v>
      </c>
      <c r="Z388" s="66" t="s">
        <v>48</v>
      </c>
      <c r="AA388" s="67" t="s">
        <v>48</v>
      </c>
      <c r="AE388" s="68"/>
      <c r="BB388" s="290" t="s">
        <v>67</v>
      </c>
    </row>
    <row r="389" spans="1:54" ht="37.5" hidden="1" customHeight="1" x14ac:dyDescent="0.25">
      <c r="A389" s="61" t="s">
        <v>533</v>
      </c>
      <c r="B389" s="61" t="s">
        <v>534</v>
      </c>
      <c r="C389" s="35">
        <v>4301031236</v>
      </c>
      <c r="D389" s="378">
        <v>4680115882928</v>
      </c>
      <c r="E389" s="378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86</v>
      </c>
      <c r="L389" s="37" t="s">
        <v>82</v>
      </c>
      <c r="M389" s="37"/>
      <c r="N389" s="36">
        <v>35</v>
      </c>
      <c r="O389" s="4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80"/>
      <c r="Q389" s="380"/>
      <c r="R389" s="380"/>
      <c r="S389" s="381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18"/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68"/>
      <c r="BB389" s="291" t="s">
        <v>67</v>
      </c>
    </row>
    <row r="390" spans="1:54" ht="27" hidden="1" customHeight="1" x14ac:dyDescent="0.25">
      <c r="A390" s="61" t="s">
        <v>535</v>
      </c>
      <c r="B390" s="61" t="s">
        <v>536</v>
      </c>
      <c r="C390" s="35">
        <v>4301031257</v>
      </c>
      <c r="D390" s="378">
        <v>4680115883147</v>
      </c>
      <c r="E390" s="378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7" t="s">
        <v>82</v>
      </c>
      <c r="M390" s="37"/>
      <c r="N390" s="36">
        <v>45</v>
      </c>
      <c r="O390" s="4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80"/>
      <c r="Q390" s="380"/>
      <c r="R390" s="380"/>
      <c r="S390" s="381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18"/>
        <v>0</v>
      </c>
      <c r="Y390" s="40" t="str">
        <f t="shared" ref="Y390:Y398" si="19">IFERROR(IF(X390=0,"",ROUNDUP(X390/H390,0)*0.00502),"")</f>
        <v/>
      </c>
      <c r="Z390" s="66" t="s">
        <v>48</v>
      </c>
      <c r="AA390" s="67" t="s">
        <v>48</v>
      </c>
      <c r="AE390" s="68"/>
      <c r="BB390" s="292" t="s">
        <v>67</v>
      </c>
    </row>
    <row r="391" spans="1:54" ht="27" hidden="1" customHeight="1" x14ac:dyDescent="0.25">
      <c r="A391" s="61" t="s">
        <v>537</v>
      </c>
      <c r="B391" s="61" t="s">
        <v>538</v>
      </c>
      <c r="C391" s="35">
        <v>4301031178</v>
      </c>
      <c r="D391" s="378">
        <v>4607091384338</v>
      </c>
      <c r="E391" s="378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83</v>
      </c>
      <c r="L391" s="37" t="s">
        <v>82</v>
      </c>
      <c r="M391" s="37"/>
      <c r="N391" s="36">
        <v>45</v>
      </c>
      <c r="O391" s="4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80"/>
      <c r="Q391" s="380"/>
      <c r="R391" s="380"/>
      <c r="S391" s="381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18"/>
        <v>0</v>
      </c>
      <c r="Y391" s="40" t="str">
        <f t="shared" si="19"/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37.5" hidden="1" customHeight="1" x14ac:dyDescent="0.25">
      <c r="A392" s="61" t="s">
        <v>539</v>
      </c>
      <c r="B392" s="61" t="s">
        <v>540</v>
      </c>
      <c r="C392" s="35">
        <v>4301031254</v>
      </c>
      <c r="D392" s="378">
        <v>4680115883154</v>
      </c>
      <c r="E392" s="378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83</v>
      </c>
      <c r="L392" s="37" t="s">
        <v>82</v>
      </c>
      <c r="M392" s="37"/>
      <c r="N392" s="36">
        <v>45</v>
      </c>
      <c r="O392" s="4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80"/>
      <c r="Q392" s="380"/>
      <c r="R392" s="380"/>
      <c r="S392" s="381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 t="shared" si="19"/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37.5" hidden="1" customHeight="1" x14ac:dyDescent="0.25">
      <c r="A393" s="61" t="s">
        <v>541</v>
      </c>
      <c r="B393" s="61" t="s">
        <v>542</v>
      </c>
      <c r="C393" s="35">
        <v>4301031171</v>
      </c>
      <c r="D393" s="378">
        <v>4607091389524</v>
      </c>
      <c r="E393" s="378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4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80"/>
      <c r="Q393" s="380"/>
      <c r="R393" s="380"/>
      <c r="S393" s="381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 t="shared" si="19"/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27" hidden="1" customHeight="1" x14ac:dyDescent="0.25">
      <c r="A394" s="61" t="s">
        <v>543</v>
      </c>
      <c r="B394" s="61" t="s">
        <v>544</v>
      </c>
      <c r="C394" s="35">
        <v>4301031258</v>
      </c>
      <c r="D394" s="378">
        <v>4680115883161</v>
      </c>
      <c r="E394" s="378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4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80"/>
      <c r="Q394" s="380"/>
      <c r="R394" s="380"/>
      <c r="S394" s="381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 t="shared" si="19"/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hidden="1" customHeight="1" x14ac:dyDescent="0.25">
      <c r="A395" s="61" t="s">
        <v>545</v>
      </c>
      <c r="B395" s="61" t="s">
        <v>546</v>
      </c>
      <c r="C395" s="35">
        <v>4301031170</v>
      </c>
      <c r="D395" s="378">
        <v>4607091384345</v>
      </c>
      <c r="E395" s="378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4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80"/>
      <c r="Q395" s="380"/>
      <c r="R395" s="380"/>
      <c r="S395" s="381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si="19"/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hidden="1" customHeight="1" x14ac:dyDescent="0.25">
      <c r="A396" s="61" t="s">
        <v>547</v>
      </c>
      <c r="B396" s="61" t="s">
        <v>548</v>
      </c>
      <c r="C396" s="35">
        <v>4301031256</v>
      </c>
      <c r="D396" s="378">
        <v>4680115883178</v>
      </c>
      <c r="E396" s="378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47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80"/>
      <c r="Q396" s="380"/>
      <c r="R396" s="380"/>
      <c r="S396" s="381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27" hidden="1" customHeight="1" x14ac:dyDescent="0.25">
      <c r="A397" s="61" t="s">
        <v>549</v>
      </c>
      <c r="B397" s="61" t="s">
        <v>550</v>
      </c>
      <c r="C397" s="35">
        <v>4301031172</v>
      </c>
      <c r="D397" s="378">
        <v>4607091389531</v>
      </c>
      <c r="E397" s="378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4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80"/>
      <c r="Q397" s="380"/>
      <c r="R397" s="380"/>
      <c r="S397" s="381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27" hidden="1" customHeight="1" x14ac:dyDescent="0.25">
      <c r="A398" s="61" t="s">
        <v>551</v>
      </c>
      <c r="B398" s="61" t="s">
        <v>552</v>
      </c>
      <c r="C398" s="35">
        <v>4301031255</v>
      </c>
      <c r="D398" s="378">
        <v>4680115883185</v>
      </c>
      <c r="E398" s="378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4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80"/>
      <c r="Q398" s="380"/>
      <c r="R398" s="380"/>
      <c r="S398" s="381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x14ac:dyDescent="0.2">
      <c r="A399" s="386"/>
      <c r="B399" s="386"/>
      <c r="C399" s="386"/>
      <c r="D399" s="386"/>
      <c r="E399" s="386"/>
      <c r="F399" s="386"/>
      <c r="G399" s="386"/>
      <c r="H399" s="386"/>
      <c r="I399" s="386"/>
      <c r="J399" s="386"/>
      <c r="K399" s="386"/>
      <c r="L399" s="386"/>
      <c r="M399" s="386"/>
      <c r="N399" s="387"/>
      <c r="O399" s="383" t="s">
        <v>43</v>
      </c>
      <c r="P399" s="384"/>
      <c r="Q399" s="384"/>
      <c r="R399" s="384"/>
      <c r="S399" s="384"/>
      <c r="T399" s="384"/>
      <c r="U399" s="385"/>
      <c r="V399" s="41" t="s">
        <v>42</v>
      </c>
      <c r="W399" s="4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130.95238095238096</v>
      </c>
      <c r="X399" s="4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132</v>
      </c>
      <c r="Y399" s="4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0.99395999999999995</v>
      </c>
      <c r="Z399" s="65"/>
      <c r="AA399" s="65"/>
    </row>
    <row r="400" spans="1:54" x14ac:dyDescent="0.2">
      <c r="A400" s="386"/>
      <c r="B400" s="386"/>
      <c r="C400" s="386"/>
      <c r="D400" s="386"/>
      <c r="E400" s="386"/>
      <c r="F400" s="386"/>
      <c r="G400" s="386"/>
      <c r="H400" s="386"/>
      <c r="I400" s="386"/>
      <c r="J400" s="386"/>
      <c r="K400" s="386"/>
      <c r="L400" s="386"/>
      <c r="M400" s="386"/>
      <c r="N400" s="387"/>
      <c r="O400" s="383" t="s">
        <v>43</v>
      </c>
      <c r="P400" s="384"/>
      <c r="Q400" s="384"/>
      <c r="R400" s="384"/>
      <c r="S400" s="384"/>
      <c r="T400" s="384"/>
      <c r="U400" s="385"/>
      <c r="V400" s="41" t="s">
        <v>0</v>
      </c>
      <c r="W400" s="42">
        <f>IFERROR(SUM(W386:W398),"0")</f>
        <v>550</v>
      </c>
      <c r="X400" s="42">
        <f>IFERROR(SUM(X386:X398),"0")</f>
        <v>554.40000000000009</v>
      </c>
      <c r="Y400" s="41"/>
      <c r="Z400" s="65"/>
      <c r="AA400" s="65"/>
    </row>
    <row r="401" spans="1:54" ht="14.25" hidden="1" customHeight="1" x14ac:dyDescent="0.25">
      <c r="A401" s="393" t="s">
        <v>87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64"/>
      <c r="AA401" s="64"/>
    </row>
    <row r="402" spans="1:54" ht="27" hidden="1" customHeight="1" x14ac:dyDescent="0.25">
      <c r="A402" s="61" t="s">
        <v>553</v>
      </c>
      <c r="B402" s="61" t="s">
        <v>554</v>
      </c>
      <c r="C402" s="35">
        <v>4301051258</v>
      </c>
      <c r="D402" s="378">
        <v>4607091389685</v>
      </c>
      <c r="E402" s="378"/>
      <c r="F402" s="60">
        <v>1.3</v>
      </c>
      <c r="G402" s="36">
        <v>6</v>
      </c>
      <c r="H402" s="60">
        <v>7.8</v>
      </c>
      <c r="I402" s="60">
        <v>8.3460000000000001</v>
      </c>
      <c r="J402" s="36">
        <v>56</v>
      </c>
      <c r="K402" s="36" t="s">
        <v>119</v>
      </c>
      <c r="L402" s="37" t="s">
        <v>138</v>
      </c>
      <c r="M402" s="37"/>
      <c r="N402" s="36">
        <v>45</v>
      </c>
      <c r="O402" s="46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80"/>
      <c r="Q402" s="380"/>
      <c r="R402" s="380"/>
      <c r="S402" s="381"/>
      <c r="T402" s="38" t="s">
        <v>48</v>
      </c>
      <c r="U402" s="38" t="s">
        <v>48</v>
      </c>
      <c r="V402" s="39" t="s">
        <v>0</v>
      </c>
      <c r="W402" s="57">
        <v>0</v>
      </c>
      <c r="X402" s="54">
        <f>IFERROR(IF(W402="",0,CEILING((W402/$H402),1)*$H402),"")</f>
        <v>0</v>
      </c>
      <c r="Y402" s="40" t="str">
        <f>IFERROR(IF(X402=0,"",ROUNDUP(X402/H402,0)*0.02175),"")</f>
        <v/>
      </c>
      <c r="Z402" s="66" t="s">
        <v>48</v>
      </c>
      <c r="AA402" s="67" t="s">
        <v>48</v>
      </c>
      <c r="AE402" s="68"/>
      <c r="BB402" s="301" t="s">
        <v>67</v>
      </c>
    </row>
    <row r="403" spans="1:54" ht="27" hidden="1" customHeight="1" x14ac:dyDescent="0.25">
      <c r="A403" s="61" t="s">
        <v>555</v>
      </c>
      <c r="B403" s="61" t="s">
        <v>556</v>
      </c>
      <c r="C403" s="35">
        <v>4301051431</v>
      </c>
      <c r="D403" s="378">
        <v>4607091389654</v>
      </c>
      <c r="E403" s="378"/>
      <c r="F403" s="60">
        <v>0.33</v>
      </c>
      <c r="G403" s="36">
        <v>6</v>
      </c>
      <c r="H403" s="60">
        <v>1.98</v>
      </c>
      <c r="I403" s="60">
        <v>2.258</v>
      </c>
      <c r="J403" s="36">
        <v>156</v>
      </c>
      <c r="K403" s="36" t="s">
        <v>86</v>
      </c>
      <c r="L403" s="37" t="s">
        <v>138</v>
      </c>
      <c r="M403" s="37"/>
      <c r="N403" s="36">
        <v>45</v>
      </c>
      <c r="O403" s="4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80"/>
      <c r="Q403" s="380"/>
      <c r="R403" s="380"/>
      <c r="S403" s="381"/>
      <c r="T403" s="38" t="s">
        <v>48</v>
      </c>
      <c r="U403" s="38" t="s">
        <v>48</v>
      </c>
      <c r="V403" s="39" t="s">
        <v>0</v>
      </c>
      <c r="W403" s="57">
        <v>0</v>
      </c>
      <c r="X403" s="54">
        <f>IFERROR(IF(W403="",0,CEILING((W403/$H403),1)*$H403),"")</f>
        <v>0</v>
      </c>
      <c r="Y403" s="40" t="str">
        <f>IFERROR(IF(X403=0,"",ROUNDUP(X403/H403,0)*0.00753),"")</f>
        <v/>
      </c>
      <c r="Z403" s="66" t="s">
        <v>48</v>
      </c>
      <c r="AA403" s="67" t="s">
        <v>48</v>
      </c>
      <c r="AE403" s="68"/>
      <c r="BB403" s="302" t="s">
        <v>67</v>
      </c>
    </row>
    <row r="404" spans="1:54" ht="27" hidden="1" customHeight="1" x14ac:dyDescent="0.25">
      <c r="A404" s="61" t="s">
        <v>557</v>
      </c>
      <c r="B404" s="61" t="s">
        <v>558</v>
      </c>
      <c r="C404" s="35">
        <v>4301051284</v>
      </c>
      <c r="D404" s="378">
        <v>4607091384352</v>
      </c>
      <c r="E404" s="378"/>
      <c r="F404" s="60">
        <v>0.6</v>
      </c>
      <c r="G404" s="36">
        <v>4</v>
      </c>
      <c r="H404" s="60">
        <v>2.4</v>
      </c>
      <c r="I404" s="60">
        <v>2.6459999999999999</v>
      </c>
      <c r="J404" s="36">
        <v>120</v>
      </c>
      <c r="K404" s="36" t="s">
        <v>86</v>
      </c>
      <c r="L404" s="37" t="s">
        <v>138</v>
      </c>
      <c r="M404" s="37"/>
      <c r="N404" s="36">
        <v>45</v>
      </c>
      <c r="O404" s="4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80"/>
      <c r="Q404" s="380"/>
      <c r="R404" s="380"/>
      <c r="S404" s="381"/>
      <c r="T404" s="38" t="s">
        <v>48</v>
      </c>
      <c r="U404" s="38" t="s">
        <v>48</v>
      </c>
      <c r="V404" s="39" t="s">
        <v>0</v>
      </c>
      <c r="W404" s="57">
        <v>0</v>
      </c>
      <c r="X404" s="54">
        <f>IFERROR(IF(W404="",0,CEILING((W404/$H404),1)*$H404),"")</f>
        <v>0</v>
      </c>
      <c r="Y404" s="40" t="str">
        <f>IFERROR(IF(X404=0,"",ROUNDUP(X404/H404,0)*0.00937),"")</f>
        <v/>
      </c>
      <c r="Z404" s="66" t="s">
        <v>48</v>
      </c>
      <c r="AA404" s="67" t="s">
        <v>48</v>
      </c>
      <c r="AE404" s="68"/>
      <c r="BB404" s="303" t="s">
        <v>67</v>
      </c>
    </row>
    <row r="405" spans="1:54" hidden="1" x14ac:dyDescent="0.2">
      <c r="A405" s="386"/>
      <c r="B405" s="386"/>
      <c r="C405" s="386"/>
      <c r="D405" s="386"/>
      <c r="E405" s="386"/>
      <c r="F405" s="386"/>
      <c r="G405" s="386"/>
      <c r="H405" s="386"/>
      <c r="I405" s="386"/>
      <c r="J405" s="386"/>
      <c r="K405" s="386"/>
      <c r="L405" s="386"/>
      <c r="M405" s="386"/>
      <c r="N405" s="387"/>
      <c r="O405" s="383" t="s">
        <v>43</v>
      </c>
      <c r="P405" s="384"/>
      <c r="Q405" s="384"/>
      <c r="R405" s="384"/>
      <c r="S405" s="384"/>
      <c r="T405" s="384"/>
      <c r="U405" s="385"/>
      <c r="V405" s="41" t="s">
        <v>42</v>
      </c>
      <c r="W405" s="42">
        <f>IFERROR(W402/H402,"0")+IFERROR(W403/H403,"0")+IFERROR(W404/H404,"0")</f>
        <v>0</v>
      </c>
      <c r="X405" s="42">
        <f>IFERROR(X402/H402,"0")+IFERROR(X403/H403,"0")+IFERROR(X404/H404,"0")</f>
        <v>0</v>
      </c>
      <c r="Y405" s="42">
        <f>IFERROR(IF(Y402="",0,Y402),"0")+IFERROR(IF(Y403="",0,Y403),"0")+IFERROR(IF(Y404="",0,Y404),"0")</f>
        <v>0</v>
      </c>
      <c r="Z405" s="65"/>
      <c r="AA405" s="65"/>
    </row>
    <row r="406" spans="1:54" hidden="1" x14ac:dyDescent="0.2">
      <c r="A406" s="386"/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387"/>
      <c r="O406" s="383" t="s">
        <v>43</v>
      </c>
      <c r="P406" s="384"/>
      <c r="Q406" s="384"/>
      <c r="R406" s="384"/>
      <c r="S406" s="384"/>
      <c r="T406" s="384"/>
      <c r="U406" s="385"/>
      <c r="V406" s="41" t="s">
        <v>0</v>
      </c>
      <c r="W406" s="42">
        <f>IFERROR(SUM(W402:W404),"0")</f>
        <v>0</v>
      </c>
      <c r="X406" s="42">
        <f>IFERROR(SUM(X402:X404),"0")</f>
        <v>0</v>
      </c>
      <c r="Y406" s="41"/>
      <c r="Z406" s="65"/>
      <c r="AA406" s="65"/>
    </row>
    <row r="407" spans="1:54" ht="14.25" hidden="1" customHeight="1" x14ac:dyDescent="0.25">
      <c r="A407" s="393" t="s">
        <v>223</v>
      </c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3"/>
      <c r="P407" s="393"/>
      <c r="Q407" s="393"/>
      <c r="R407" s="393"/>
      <c r="S407" s="393"/>
      <c r="T407" s="393"/>
      <c r="U407" s="393"/>
      <c r="V407" s="393"/>
      <c r="W407" s="393"/>
      <c r="X407" s="393"/>
      <c r="Y407" s="393"/>
      <c r="Z407" s="64"/>
      <c r="AA407" s="64"/>
    </row>
    <row r="408" spans="1:54" ht="27" hidden="1" customHeight="1" x14ac:dyDescent="0.25">
      <c r="A408" s="61" t="s">
        <v>559</v>
      </c>
      <c r="B408" s="61" t="s">
        <v>560</v>
      </c>
      <c r="C408" s="35">
        <v>4301060352</v>
      </c>
      <c r="D408" s="378">
        <v>4680115881648</v>
      </c>
      <c r="E408" s="378"/>
      <c r="F408" s="60">
        <v>1</v>
      </c>
      <c r="G408" s="36">
        <v>4</v>
      </c>
      <c r="H408" s="60">
        <v>4</v>
      </c>
      <c r="I408" s="60">
        <v>4.4039999999999999</v>
      </c>
      <c r="J408" s="36">
        <v>104</v>
      </c>
      <c r="K408" s="36" t="s">
        <v>119</v>
      </c>
      <c r="L408" s="37" t="s">
        <v>82</v>
      </c>
      <c r="M408" s="37"/>
      <c r="N408" s="36">
        <v>35</v>
      </c>
      <c r="O408" s="4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80"/>
      <c r="Q408" s="380"/>
      <c r="R408" s="380"/>
      <c r="S408" s="381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IFERROR(IF(X408=0,"",ROUNDUP(X408/H408,0)*0.01196),"")</f>
        <v/>
      </c>
      <c r="Z408" s="66" t="s">
        <v>48</v>
      </c>
      <c r="AA408" s="67" t="s">
        <v>48</v>
      </c>
      <c r="AE408" s="68"/>
      <c r="BB408" s="304" t="s">
        <v>67</v>
      </c>
    </row>
    <row r="409" spans="1:54" hidden="1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7"/>
      <c r="O409" s="383" t="s">
        <v>43</v>
      </c>
      <c r="P409" s="384"/>
      <c r="Q409" s="384"/>
      <c r="R409" s="384"/>
      <c r="S409" s="384"/>
      <c r="T409" s="384"/>
      <c r="U409" s="385"/>
      <c r="V409" s="41" t="s">
        <v>42</v>
      </c>
      <c r="W409" s="42">
        <f>IFERROR(W408/H408,"0")</f>
        <v>0</v>
      </c>
      <c r="X409" s="42">
        <f>IFERROR(X408/H408,"0")</f>
        <v>0</v>
      </c>
      <c r="Y409" s="42">
        <f>IFERROR(IF(Y408="",0,Y408),"0")</f>
        <v>0</v>
      </c>
      <c r="Z409" s="65"/>
      <c r="AA409" s="65"/>
    </row>
    <row r="410" spans="1:54" hidden="1" x14ac:dyDescent="0.2">
      <c r="A410" s="386"/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7"/>
      <c r="O410" s="383" t="s">
        <v>43</v>
      </c>
      <c r="P410" s="384"/>
      <c r="Q410" s="384"/>
      <c r="R410" s="384"/>
      <c r="S410" s="384"/>
      <c r="T410" s="384"/>
      <c r="U410" s="385"/>
      <c r="V410" s="41" t="s">
        <v>0</v>
      </c>
      <c r="W410" s="42">
        <f>IFERROR(SUM(W408:W408),"0")</f>
        <v>0</v>
      </c>
      <c r="X410" s="42">
        <f>IFERROR(SUM(X408:X408),"0")</f>
        <v>0</v>
      </c>
      <c r="Y410" s="41"/>
      <c r="Z410" s="65"/>
      <c r="AA410" s="65"/>
    </row>
    <row r="411" spans="1:54" ht="14.25" hidden="1" customHeight="1" x14ac:dyDescent="0.25">
      <c r="A411" s="393" t="s">
        <v>101</v>
      </c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393"/>
      <c r="P411" s="393"/>
      <c r="Q411" s="393"/>
      <c r="R411" s="393"/>
      <c r="S411" s="393"/>
      <c r="T411" s="393"/>
      <c r="U411" s="393"/>
      <c r="V411" s="393"/>
      <c r="W411" s="393"/>
      <c r="X411" s="393"/>
      <c r="Y411" s="393"/>
      <c r="Z411" s="64"/>
      <c r="AA411" s="64"/>
    </row>
    <row r="412" spans="1:54" ht="27" hidden="1" customHeight="1" x14ac:dyDescent="0.25">
      <c r="A412" s="61" t="s">
        <v>561</v>
      </c>
      <c r="B412" s="61" t="s">
        <v>562</v>
      </c>
      <c r="C412" s="35">
        <v>4301032045</v>
      </c>
      <c r="D412" s="378">
        <v>4680115884335</v>
      </c>
      <c r="E412" s="378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564</v>
      </c>
      <c r="L412" s="37" t="s">
        <v>563</v>
      </c>
      <c r="M412" s="37"/>
      <c r="N412" s="36">
        <v>60</v>
      </c>
      <c r="O412" s="4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80"/>
      <c r="Q412" s="380"/>
      <c r="R412" s="380"/>
      <c r="S412" s="381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IFERROR(IF(X412=0,"",ROUNDUP(X412/H412,0)*0.00627),"")</f>
        <v/>
      </c>
      <c r="Z412" s="66" t="s">
        <v>48</v>
      </c>
      <c r="AA412" s="67" t="s">
        <v>48</v>
      </c>
      <c r="AE412" s="68"/>
      <c r="BB412" s="305" t="s">
        <v>67</v>
      </c>
    </row>
    <row r="413" spans="1:54" ht="27" hidden="1" customHeight="1" x14ac:dyDescent="0.25">
      <c r="A413" s="61" t="s">
        <v>565</v>
      </c>
      <c r="B413" s="61" t="s">
        <v>566</v>
      </c>
      <c r="C413" s="35">
        <v>4301032047</v>
      </c>
      <c r="D413" s="378">
        <v>4680115884342</v>
      </c>
      <c r="E413" s="378"/>
      <c r="F413" s="60">
        <v>0.06</v>
      </c>
      <c r="G413" s="36">
        <v>20</v>
      </c>
      <c r="H413" s="60">
        <v>1.2</v>
      </c>
      <c r="I413" s="60">
        <v>1.8</v>
      </c>
      <c r="J413" s="36">
        <v>200</v>
      </c>
      <c r="K413" s="36" t="s">
        <v>564</v>
      </c>
      <c r="L413" s="37" t="s">
        <v>563</v>
      </c>
      <c r="M413" s="37"/>
      <c r="N413" s="36">
        <v>60</v>
      </c>
      <c r="O413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80"/>
      <c r="Q413" s="380"/>
      <c r="R413" s="380"/>
      <c r="S413" s="381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IFERROR(IF(X413=0,"",ROUNDUP(X413/H413,0)*0.00627),"")</f>
        <v/>
      </c>
      <c r="Z413" s="66" t="s">
        <v>48</v>
      </c>
      <c r="AA413" s="67" t="s">
        <v>48</v>
      </c>
      <c r="AE413" s="68"/>
      <c r="BB413" s="306" t="s">
        <v>67</v>
      </c>
    </row>
    <row r="414" spans="1:54" ht="27" hidden="1" customHeight="1" x14ac:dyDescent="0.25">
      <c r="A414" s="61" t="s">
        <v>567</v>
      </c>
      <c r="B414" s="61" t="s">
        <v>568</v>
      </c>
      <c r="C414" s="35">
        <v>4301170011</v>
      </c>
      <c r="D414" s="378">
        <v>4680115884113</v>
      </c>
      <c r="E414" s="378"/>
      <c r="F414" s="60">
        <v>0.11</v>
      </c>
      <c r="G414" s="36">
        <v>12</v>
      </c>
      <c r="H414" s="60">
        <v>1.32</v>
      </c>
      <c r="I414" s="60">
        <v>1.88</v>
      </c>
      <c r="J414" s="36">
        <v>200</v>
      </c>
      <c r="K414" s="36" t="s">
        <v>564</v>
      </c>
      <c r="L414" s="37" t="s">
        <v>563</v>
      </c>
      <c r="M414" s="37"/>
      <c r="N414" s="36">
        <v>150</v>
      </c>
      <c r="O414" s="4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80"/>
      <c r="Q414" s="380"/>
      <c r="R414" s="380"/>
      <c r="S414" s="381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IFERROR(IF(X414=0,"",ROUNDUP(X414/H414,0)*0.00627),"")</f>
        <v/>
      </c>
      <c r="Z414" s="66" t="s">
        <v>48</v>
      </c>
      <c r="AA414" s="67" t="s">
        <v>48</v>
      </c>
      <c r="AE414" s="68"/>
      <c r="BB414" s="307" t="s">
        <v>67</v>
      </c>
    </row>
    <row r="415" spans="1:54" hidden="1" x14ac:dyDescent="0.2">
      <c r="A415" s="386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7"/>
      <c r="O415" s="383" t="s">
        <v>43</v>
      </c>
      <c r="P415" s="384"/>
      <c r="Q415" s="384"/>
      <c r="R415" s="384"/>
      <c r="S415" s="384"/>
      <c r="T415" s="384"/>
      <c r="U415" s="385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54" hidden="1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7"/>
      <c r="O416" s="383" t="s">
        <v>43</v>
      </c>
      <c r="P416" s="384"/>
      <c r="Q416" s="384"/>
      <c r="R416" s="384"/>
      <c r="S416" s="384"/>
      <c r="T416" s="384"/>
      <c r="U416" s="385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54" ht="16.5" hidden="1" customHeight="1" x14ac:dyDescent="0.25">
      <c r="A417" s="415" t="s">
        <v>569</v>
      </c>
      <c r="B417" s="415"/>
      <c r="C417" s="415"/>
      <c r="D417" s="415"/>
      <c r="E417" s="415"/>
      <c r="F417" s="415"/>
      <c r="G417" s="415"/>
      <c r="H417" s="415"/>
      <c r="I417" s="415"/>
      <c r="J417" s="415"/>
      <c r="K417" s="415"/>
      <c r="L417" s="415"/>
      <c r="M417" s="415"/>
      <c r="N417" s="415"/>
      <c r="O417" s="415"/>
      <c r="P417" s="415"/>
      <c r="Q417" s="415"/>
      <c r="R417" s="415"/>
      <c r="S417" s="415"/>
      <c r="T417" s="415"/>
      <c r="U417" s="415"/>
      <c r="V417" s="415"/>
      <c r="W417" s="415"/>
      <c r="X417" s="415"/>
      <c r="Y417" s="415"/>
      <c r="Z417" s="63"/>
      <c r="AA417" s="63"/>
    </row>
    <row r="418" spans="1:54" ht="14.25" hidden="1" customHeight="1" x14ac:dyDescent="0.25">
      <c r="A418" s="393" t="s">
        <v>115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64"/>
      <c r="AA418" s="64"/>
    </row>
    <row r="419" spans="1:54" ht="27" hidden="1" customHeight="1" x14ac:dyDescent="0.25">
      <c r="A419" s="61" t="s">
        <v>570</v>
      </c>
      <c r="B419" s="61" t="s">
        <v>571</v>
      </c>
      <c r="C419" s="35">
        <v>4301020214</v>
      </c>
      <c r="D419" s="378">
        <v>4607091389388</v>
      </c>
      <c r="E419" s="378"/>
      <c r="F419" s="60">
        <v>1.3</v>
      </c>
      <c r="G419" s="36">
        <v>4</v>
      </c>
      <c r="H419" s="60">
        <v>5.2</v>
      </c>
      <c r="I419" s="60">
        <v>5.6079999999999997</v>
      </c>
      <c r="J419" s="36">
        <v>104</v>
      </c>
      <c r="K419" s="36" t="s">
        <v>119</v>
      </c>
      <c r="L419" s="37" t="s">
        <v>118</v>
      </c>
      <c r="M419" s="37"/>
      <c r="N419" s="36">
        <v>35</v>
      </c>
      <c r="O419" s="4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80"/>
      <c r="Q419" s="380"/>
      <c r="R419" s="380"/>
      <c r="S419" s="381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IFERROR(IF(X419=0,"",ROUNDUP(X419/H419,0)*0.01196),"")</f>
        <v/>
      </c>
      <c r="Z419" s="66" t="s">
        <v>48</v>
      </c>
      <c r="AA419" s="67" t="s">
        <v>48</v>
      </c>
      <c r="AE419" s="68"/>
      <c r="BB419" s="308" t="s">
        <v>67</v>
      </c>
    </row>
    <row r="420" spans="1:54" ht="27" hidden="1" customHeight="1" x14ac:dyDescent="0.25">
      <c r="A420" s="61" t="s">
        <v>572</v>
      </c>
      <c r="B420" s="61" t="s">
        <v>573</v>
      </c>
      <c r="C420" s="35">
        <v>4301020185</v>
      </c>
      <c r="D420" s="378">
        <v>4607091389364</v>
      </c>
      <c r="E420" s="378"/>
      <c r="F420" s="60">
        <v>0.42</v>
      </c>
      <c r="G420" s="36">
        <v>6</v>
      </c>
      <c r="H420" s="60">
        <v>2.52</v>
      </c>
      <c r="I420" s="60">
        <v>2.75</v>
      </c>
      <c r="J420" s="36">
        <v>156</v>
      </c>
      <c r="K420" s="36" t="s">
        <v>86</v>
      </c>
      <c r="L420" s="37" t="s">
        <v>138</v>
      </c>
      <c r="M420" s="37"/>
      <c r="N420" s="36">
        <v>35</v>
      </c>
      <c r="O420" s="4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80"/>
      <c r="Q420" s="380"/>
      <c r="R420" s="380"/>
      <c r="S420" s="381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IFERROR(IF(X420=0,"",ROUNDUP(X420/H420,0)*0.00753),"")</f>
        <v/>
      </c>
      <c r="Z420" s="66" t="s">
        <v>48</v>
      </c>
      <c r="AA420" s="67" t="s">
        <v>48</v>
      </c>
      <c r="AE420" s="68"/>
      <c r="BB420" s="309" t="s">
        <v>67</v>
      </c>
    </row>
    <row r="421" spans="1:54" hidden="1" x14ac:dyDescent="0.2">
      <c r="A421" s="386"/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7"/>
      <c r="O421" s="383" t="s">
        <v>43</v>
      </c>
      <c r="P421" s="384"/>
      <c r="Q421" s="384"/>
      <c r="R421" s="384"/>
      <c r="S421" s="384"/>
      <c r="T421" s="384"/>
      <c r="U421" s="385"/>
      <c r="V421" s="41" t="s">
        <v>42</v>
      </c>
      <c r="W421" s="42">
        <f>IFERROR(W419/H419,"0")+IFERROR(W420/H420,"0")</f>
        <v>0</v>
      </c>
      <c r="X421" s="42">
        <f>IFERROR(X419/H419,"0")+IFERROR(X420/H420,"0")</f>
        <v>0</v>
      </c>
      <c r="Y421" s="42">
        <f>IFERROR(IF(Y419="",0,Y419),"0")+IFERROR(IF(Y420="",0,Y420),"0")</f>
        <v>0</v>
      </c>
      <c r="Z421" s="65"/>
      <c r="AA421" s="65"/>
    </row>
    <row r="422" spans="1:54" hidden="1" x14ac:dyDescent="0.2">
      <c r="A422" s="386"/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7"/>
      <c r="O422" s="383" t="s">
        <v>43</v>
      </c>
      <c r="P422" s="384"/>
      <c r="Q422" s="384"/>
      <c r="R422" s="384"/>
      <c r="S422" s="384"/>
      <c r="T422" s="384"/>
      <c r="U422" s="385"/>
      <c r="V422" s="41" t="s">
        <v>0</v>
      </c>
      <c r="W422" s="42">
        <f>IFERROR(SUM(W419:W420),"0")</f>
        <v>0</v>
      </c>
      <c r="X422" s="42">
        <f>IFERROR(SUM(X419:X420),"0")</f>
        <v>0</v>
      </c>
      <c r="Y422" s="41"/>
      <c r="Z422" s="65"/>
      <c r="AA422" s="65"/>
    </row>
    <row r="423" spans="1:54" ht="14.25" hidden="1" customHeight="1" x14ac:dyDescent="0.25">
      <c r="A423" s="393" t="s">
        <v>77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64"/>
      <c r="AA423" s="64"/>
    </row>
    <row r="424" spans="1:54" ht="27" customHeight="1" x14ac:dyDescent="0.25">
      <c r="A424" s="61" t="s">
        <v>574</v>
      </c>
      <c r="B424" s="61" t="s">
        <v>575</v>
      </c>
      <c r="C424" s="35">
        <v>4301031212</v>
      </c>
      <c r="D424" s="378">
        <v>4607091389739</v>
      </c>
      <c r="E424" s="378"/>
      <c r="F424" s="60">
        <v>0.7</v>
      </c>
      <c r="G424" s="36">
        <v>6</v>
      </c>
      <c r="H424" s="60">
        <v>4.2</v>
      </c>
      <c r="I424" s="60">
        <v>4.43</v>
      </c>
      <c r="J424" s="36">
        <v>156</v>
      </c>
      <c r="K424" s="36" t="s">
        <v>86</v>
      </c>
      <c r="L424" s="37" t="s">
        <v>118</v>
      </c>
      <c r="M424" s="37"/>
      <c r="N424" s="36">
        <v>45</v>
      </c>
      <c r="O424" s="4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80"/>
      <c r="Q424" s="380"/>
      <c r="R424" s="380"/>
      <c r="S424" s="381"/>
      <c r="T424" s="38" t="s">
        <v>48</v>
      </c>
      <c r="U424" s="38" t="s">
        <v>48</v>
      </c>
      <c r="V424" s="39" t="s">
        <v>0</v>
      </c>
      <c r="W424" s="57">
        <v>100</v>
      </c>
      <c r="X424" s="54">
        <f t="shared" ref="X424:X430" si="20">IFERROR(IF(W424="",0,CEILING((W424/$H424),1)*$H424),"")</f>
        <v>100.80000000000001</v>
      </c>
      <c r="Y424" s="40">
        <f>IFERROR(IF(X424=0,"",ROUNDUP(X424/H424,0)*0.00753),"")</f>
        <v>0.18071999999999999</v>
      </c>
      <c r="Z424" s="66" t="s">
        <v>48</v>
      </c>
      <c r="AA424" s="67" t="s">
        <v>48</v>
      </c>
      <c r="AE424" s="68"/>
      <c r="BB424" s="310" t="s">
        <v>67</v>
      </c>
    </row>
    <row r="425" spans="1:54" ht="27" hidden="1" customHeight="1" x14ac:dyDescent="0.25">
      <c r="A425" s="61" t="s">
        <v>576</v>
      </c>
      <c r="B425" s="61" t="s">
        <v>577</v>
      </c>
      <c r="C425" s="35">
        <v>4301031247</v>
      </c>
      <c r="D425" s="378">
        <v>4680115883048</v>
      </c>
      <c r="E425" s="378"/>
      <c r="F425" s="60">
        <v>1</v>
      </c>
      <c r="G425" s="36">
        <v>4</v>
      </c>
      <c r="H425" s="60">
        <v>4</v>
      </c>
      <c r="I425" s="60">
        <v>4.21</v>
      </c>
      <c r="J425" s="36">
        <v>120</v>
      </c>
      <c r="K425" s="36" t="s">
        <v>86</v>
      </c>
      <c r="L425" s="37" t="s">
        <v>82</v>
      </c>
      <c r="M425" s="37"/>
      <c r="N425" s="36">
        <v>40</v>
      </c>
      <c r="O425" s="45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80"/>
      <c r="Q425" s="380"/>
      <c r="R425" s="380"/>
      <c r="S425" s="381"/>
      <c r="T425" s="38" t="s">
        <v>48</v>
      </c>
      <c r="U425" s="38" t="s">
        <v>48</v>
      </c>
      <c r="V425" s="39" t="s">
        <v>0</v>
      </c>
      <c r="W425" s="57">
        <v>0</v>
      </c>
      <c r="X425" s="54">
        <f t="shared" si="20"/>
        <v>0</v>
      </c>
      <c r="Y425" s="40" t="str">
        <f>IFERROR(IF(X425=0,"",ROUNDUP(X425/H425,0)*0.00937),"")</f>
        <v/>
      </c>
      <c r="Z425" s="66" t="s">
        <v>48</v>
      </c>
      <c r="AA425" s="67" t="s">
        <v>48</v>
      </c>
      <c r="AE425" s="68"/>
      <c r="BB425" s="311" t="s">
        <v>67</v>
      </c>
    </row>
    <row r="426" spans="1:54" ht="27" hidden="1" customHeight="1" x14ac:dyDescent="0.25">
      <c r="A426" s="61" t="s">
        <v>578</v>
      </c>
      <c r="B426" s="61" t="s">
        <v>579</v>
      </c>
      <c r="C426" s="35">
        <v>4301031176</v>
      </c>
      <c r="D426" s="378">
        <v>4607091389425</v>
      </c>
      <c r="E426" s="378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7" t="s">
        <v>82</v>
      </c>
      <c r="M426" s="37"/>
      <c r="N426" s="36">
        <v>45</v>
      </c>
      <c r="O426" s="4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80"/>
      <c r="Q426" s="380"/>
      <c r="R426" s="380"/>
      <c r="S426" s="381"/>
      <c r="T426" s="38" t="s">
        <v>48</v>
      </c>
      <c r="U426" s="38" t="s">
        <v>48</v>
      </c>
      <c r="V426" s="39" t="s">
        <v>0</v>
      </c>
      <c r="W426" s="57">
        <v>0</v>
      </c>
      <c r="X426" s="54">
        <f t="shared" si="20"/>
        <v>0</v>
      </c>
      <c r="Y426" s="40" t="str">
        <f>IFERROR(IF(X426=0,"",ROUNDUP(X426/H426,0)*0.00502),"")</f>
        <v/>
      </c>
      <c r="Z426" s="66" t="s">
        <v>48</v>
      </c>
      <c r="AA426" s="67" t="s">
        <v>48</v>
      </c>
      <c r="AE426" s="68"/>
      <c r="BB426" s="312" t="s">
        <v>67</v>
      </c>
    </row>
    <row r="427" spans="1:54" ht="27" hidden="1" customHeight="1" x14ac:dyDescent="0.25">
      <c r="A427" s="61" t="s">
        <v>580</v>
      </c>
      <c r="B427" s="61" t="s">
        <v>581</v>
      </c>
      <c r="C427" s="35">
        <v>4301031215</v>
      </c>
      <c r="D427" s="378">
        <v>4680115882911</v>
      </c>
      <c r="E427" s="378"/>
      <c r="F427" s="60">
        <v>0.4</v>
      </c>
      <c r="G427" s="36">
        <v>6</v>
      </c>
      <c r="H427" s="60">
        <v>2.4</v>
      </c>
      <c r="I427" s="60">
        <v>2.5299999999999998</v>
      </c>
      <c r="J427" s="36">
        <v>234</v>
      </c>
      <c r="K427" s="36" t="s">
        <v>83</v>
      </c>
      <c r="L427" s="37" t="s">
        <v>82</v>
      </c>
      <c r="M427" s="37"/>
      <c r="N427" s="36">
        <v>40</v>
      </c>
      <c r="O427" s="45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80"/>
      <c r="Q427" s="380"/>
      <c r="R427" s="380"/>
      <c r="S427" s="381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si="20"/>
        <v>0</v>
      </c>
      <c r="Y427" s="40" t="str">
        <f>IFERROR(IF(X427=0,"",ROUNDUP(X427/H427,0)*0.00502),"")</f>
        <v/>
      </c>
      <c r="Z427" s="66" t="s">
        <v>48</v>
      </c>
      <c r="AA427" s="67" t="s">
        <v>48</v>
      </c>
      <c r="AE427" s="68"/>
      <c r="BB427" s="313" t="s">
        <v>67</v>
      </c>
    </row>
    <row r="428" spans="1:54" ht="27" hidden="1" customHeight="1" x14ac:dyDescent="0.25">
      <c r="A428" s="61" t="s">
        <v>582</v>
      </c>
      <c r="B428" s="61" t="s">
        <v>583</v>
      </c>
      <c r="C428" s="35">
        <v>4301031167</v>
      </c>
      <c r="D428" s="378">
        <v>4680115880771</v>
      </c>
      <c r="E428" s="378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7" t="s">
        <v>82</v>
      </c>
      <c r="M428" s="37"/>
      <c r="N428" s="36">
        <v>45</v>
      </c>
      <c r="O428" s="4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80"/>
      <c r="Q428" s="380"/>
      <c r="R428" s="380"/>
      <c r="S428" s="381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20"/>
        <v>0</v>
      </c>
      <c r="Y428" s="40" t="str">
        <f>IFERROR(IF(X428=0,"",ROUNDUP(X428/H428,0)*0.00502),"")</f>
        <v/>
      </c>
      <c r="Z428" s="66" t="s">
        <v>48</v>
      </c>
      <c r="AA428" s="67" t="s">
        <v>48</v>
      </c>
      <c r="AE428" s="68"/>
      <c r="BB428" s="314" t="s">
        <v>67</v>
      </c>
    </row>
    <row r="429" spans="1:54" ht="27" hidden="1" customHeight="1" x14ac:dyDescent="0.25">
      <c r="A429" s="61" t="s">
        <v>584</v>
      </c>
      <c r="B429" s="61" t="s">
        <v>585</v>
      </c>
      <c r="C429" s="35">
        <v>4301031173</v>
      </c>
      <c r="D429" s="378">
        <v>4607091389500</v>
      </c>
      <c r="E429" s="378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4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80"/>
      <c r="Q429" s="380"/>
      <c r="R429" s="380"/>
      <c r="S429" s="381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20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hidden="1" customHeight="1" x14ac:dyDescent="0.25">
      <c r="A430" s="61" t="s">
        <v>586</v>
      </c>
      <c r="B430" s="61" t="s">
        <v>587</v>
      </c>
      <c r="C430" s="35">
        <v>4301031103</v>
      </c>
      <c r="D430" s="378">
        <v>4680115881983</v>
      </c>
      <c r="E430" s="378"/>
      <c r="F430" s="60">
        <v>0.28000000000000003</v>
      </c>
      <c r="G430" s="36">
        <v>4</v>
      </c>
      <c r="H430" s="60">
        <v>1.1200000000000001</v>
      </c>
      <c r="I430" s="60">
        <v>1.252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45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80"/>
      <c r="Q430" s="380"/>
      <c r="R430" s="380"/>
      <c r="S430" s="381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x14ac:dyDescent="0.2">
      <c r="A431" s="386"/>
      <c r="B431" s="386"/>
      <c r="C431" s="386"/>
      <c r="D431" s="386"/>
      <c r="E431" s="386"/>
      <c r="F431" s="386"/>
      <c r="G431" s="386"/>
      <c r="H431" s="386"/>
      <c r="I431" s="386"/>
      <c r="J431" s="386"/>
      <c r="K431" s="386"/>
      <c r="L431" s="386"/>
      <c r="M431" s="386"/>
      <c r="N431" s="387"/>
      <c r="O431" s="383" t="s">
        <v>43</v>
      </c>
      <c r="P431" s="384"/>
      <c r="Q431" s="384"/>
      <c r="R431" s="384"/>
      <c r="S431" s="384"/>
      <c r="T431" s="384"/>
      <c r="U431" s="385"/>
      <c r="V431" s="41" t="s">
        <v>42</v>
      </c>
      <c r="W431" s="42">
        <f>IFERROR(W424/H424,"0")+IFERROR(W425/H425,"0")+IFERROR(W426/H426,"0")+IFERROR(W427/H427,"0")+IFERROR(W428/H428,"0")+IFERROR(W429/H429,"0")+IFERROR(W430/H430,"0")</f>
        <v>23.80952380952381</v>
      </c>
      <c r="X431" s="42">
        <f>IFERROR(X424/H424,"0")+IFERROR(X425/H425,"0")+IFERROR(X426/H426,"0")+IFERROR(X427/H427,"0")+IFERROR(X428/H428,"0")+IFERROR(X429/H429,"0")+IFERROR(X430/H430,"0")</f>
        <v>24</v>
      </c>
      <c r="Y431" s="42">
        <f>IFERROR(IF(Y424="",0,Y424),"0")+IFERROR(IF(Y425="",0,Y425),"0")+IFERROR(IF(Y426="",0,Y426),"0")+IFERROR(IF(Y427="",0,Y427),"0")+IFERROR(IF(Y428="",0,Y428),"0")+IFERROR(IF(Y429="",0,Y429),"0")+IFERROR(IF(Y430="",0,Y430),"0")</f>
        <v>0.18071999999999999</v>
      </c>
      <c r="Z431" s="65"/>
      <c r="AA431" s="65"/>
    </row>
    <row r="432" spans="1:54" x14ac:dyDescent="0.2">
      <c r="A432" s="386"/>
      <c r="B432" s="386"/>
      <c r="C432" s="386"/>
      <c r="D432" s="386"/>
      <c r="E432" s="386"/>
      <c r="F432" s="386"/>
      <c r="G432" s="386"/>
      <c r="H432" s="386"/>
      <c r="I432" s="386"/>
      <c r="J432" s="386"/>
      <c r="K432" s="386"/>
      <c r="L432" s="386"/>
      <c r="M432" s="386"/>
      <c r="N432" s="387"/>
      <c r="O432" s="383" t="s">
        <v>43</v>
      </c>
      <c r="P432" s="384"/>
      <c r="Q432" s="384"/>
      <c r="R432" s="384"/>
      <c r="S432" s="384"/>
      <c r="T432" s="384"/>
      <c r="U432" s="385"/>
      <c r="V432" s="41" t="s">
        <v>0</v>
      </c>
      <c r="W432" s="42">
        <f>IFERROR(SUM(W424:W430),"0")</f>
        <v>100</v>
      </c>
      <c r="X432" s="42">
        <f>IFERROR(SUM(X424:X430),"0")</f>
        <v>100.80000000000001</v>
      </c>
      <c r="Y432" s="41"/>
      <c r="Z432" s="65"/>
      <c r="AA432" s="65"/>
    </row>
    <row r="433" spans="1:54" ht="14.25" hidden="1" customHeight="1" x14ac:dyDescent="0.25">
      <c r="A433" s="393" t="s">
        <v>101</v>
      </c>
      <c r="B433" s="393"/>
      <c r="C433" s="393"/>
      <c r="D433" s="393"/>
      <c r="E433" s="393"/>
      <c r="F433" s="393"/>
      <c r="G433" s="393"/>
      <c r="H433" s="393"/>
      <c r="I433" s="393"/>
      <c r="J433" s="393"/>
      <c r="K433" s="393"/>
      <c r="L433" s="393"/>
      <c r="M433" s="393"/>
      <c r="N433" s="393"/>
      <c r="O433" s="393"/>
      <c r="P433" s="393"/>
      <c r="Q433" s="393"/>
      <c r="R433" s="393"/>
      <c r="S433" s="393"/>
      <c r="T433" s="393"/>
      <c r="U433" s="393"/>
      <c r="V433" s="393"/>
      <c r="W433" s="393"/>
      <c r="X433" s="393"/>
      <c r="Y433" s="393"/>
      <c r="Z433" s="64"/>
      <c r="AA433" s="64"/>
    </row>
    <row r="434" spans="1:54" ht="27" hidden="1" customHeight="1" x14ac:dyDescent="0.25">
      <c r="A434" s="61" t="s">
        <v>588</v>
      </c>
      <c r="B434" s="61" t="s">
        <v>589</v>
      </c>
      <c r="C434" s="35">
        <v>4301032046</v>
      </c>
      <c r="D434" s="378">
        <v>4680115884359</v>
      </c>
      <c r="E434" s="378"/>
      <c r="F434" s="60">
        <v>0.06</v>
      </c>
      <c r="G434" s="36">
        <v>20</v>
      </c>
      <c r="H434" s="60">
        <v>1.2</v>
      </c>
      <c r="I434" s="60">
        <v>1.8</v>
      </c>
      <c r="J434" s="36">
        <v>200</v>
      </c>
      <c r="K434" s="36" t="s">
        <v>564</v>
      </c>
      <c r="L434" s="37" t="s">
        <v>563</v>
      </c>
      <c r="M434" s="37"/>
      <c r="N434" s="36">
        <v>60</v>
      </c>
      <c r="O434" s="44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80"/>
      <c r="Q434" s="380"/>
      <c r="R434" s="380"/>
      <c r="S434" s="381"/>
      <c r="T434" s="38" t="s">
        <v>48</v>
      </c>
      <c r="U434" s="38" t="s">
        <v>48</v>
      </c>
      <c r="V434" s="39" t="s">
        <v>0</v>
      </c>
      <c r="W434" s="57">
        <v>0</v>
      </c>
      <c r="X434" s="54">
        <f>IFERROR(IF(W434="",0,CEILING((W434/$H434),1)*$H434),"")</f>
        <v>0</v>
      </c>
      <c r="Y434" s="40" t="str">
        <f>IFERROR(IF(X434=0,"",ROUNDUP(X434/H434,0)*0.00627),"")</f>
        <v/>
      </c>
      <c r="Z434" s="66" t="s">
        <v>48</v>
      </c>
      <c r="AA434" s="67" t="s">
        <v>48</v>
      </c>
      <c r="AE434" s="68"/>
      <c r="BB434" s="317" t="s">
        <v>67</v>
      </c>
    </row>
    <row r="435" spans="1:54" ht="27" hidden="1" customHeight="1" x14ac:dyDescent="0.25">
      <c r="A435" s="61" t="s">
        <v>590</v>
      </c>
      <c r="B435" s="61" t="s">
        <v>591</v>
      </c>
      <c r="C435" s="35">
        <v>4301040358</v>
      </c>
      <c r="D435" s="378">
        <v>4680115884571</v>
      </c>
      <c r="E435" s="378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564</v>
      </c>
      <c r="L435" s="37" t="s">
        <v>563</v>
      </c>
      <c r="M435" s="37"/>
      <c r="N435" s="36">
        <v>60</v>
      </c>
      <c r="O435" s="44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80"/>
      <c r="Q435" s="380"/>
      <c r="R435" s="380"/>
      <c r="S435" s="381"/>
      <c r="T435" s="38" t="s">
        <v>48</v>
      </c>
      <c r="U435" s="38" t="s">
        <v>48</v>
      </c>
      <c r="V435" s="39" t="s">
        <v>0</v>
      </c>
      <c r="W435" s="57">
        <v>0</v>
      </c>
      <c r="X435" s="54">
        <f>IFERROR(IF(W435="",0,CEILING((W435/$H435),1)*$H435),"")</f>
        <v>0</v>
      </c>
      <c r="Y435" s="40" t="str">
        <f>IFERROR(IF(X435=0,"",ROUNDUP(X435/H435,0)*0.00627),"")</f>
        <v/>
      </c>
      <c r="Z435" s="66" t="s">
        <v>48</v>
      </c>
      <c r="AA435" s="67" t="s">
        <v>48</v>
      </c>
      <c r="AE435" s="68"/>
      <c r="BB435" s="318" t="s">
        <v>67</v>
      </c>
    </row>
    <row r="436" spans="1:54" hidden="1" x14ac:dyDescent="0.2">
      <c r="A436" s="386"/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7"/>
      <c r="O436" s="383" t="s">
        <v>43</v>
      </c>
      <c r="P436" s="384"/>
      <c r="Q436" s="384"/>
      <c r="R436" s="384"/>
      <c r="S436" s="384"/>
      <c r="T436" s="384"/>
      <c r="U436" s="385"/>
      <c r="V436" s="41" t="s">
        <v>42</v>
      </c>
      <c r="W436" s="42">
        <f>IFERROR(W434/H434,"0")+IFERROR(W435/H435,"0")</f>
        <v>0</v>
      </c>
      <c r="X436" s="42">
        <f>IFERROR(X434/H434,"0")+IFERROR(X435/H435,"0")</f>
        <v>0</v>
      </c>
      <c r="Y436" s="42">
        <f>IFERROR(IF(Y434="",0,Y434),"0")+IFERROR(IF(Y435="",0,Y435),"0")</f>
        <v>0</v>
      </c>
      <c r="Z436" s="65"/>
      <c r="AA436" s="65"/>
    </row>
    <row r="437" spans="1:54" hidden="1" x14ac:dyDescent="0.2">
      <c r="A437" s="386"/>
      <c r="B437" s="386"/>
      <c r="C437" s="386"/>
      <c r="D437" s="386"/>
      <c r="E437" s="386"/>
      <c r="F437" s="386"/>
      <c r="G437" s="386"/>
      <c r="H437" s="386"/>
      <c r="I437" s="386"/>
      <c r="J437" s="386"/>
      <c r="K437" s="386"/>
      <c r="L437" s="386"/>
      <c r="M437" s="386"/>
      <c r="N437" s="387"/>
      <c r="O437" s="383" t="s">
        <v>43</v>
      </c>
      <c r="P437" s="384"/>
      <c r="Q437" s="384"/>
      <c r="R437" s="384"/>
      <c r="S437" s="384"/>
      <c r="T437" s="384"/>
      <c r="U437" s="385"/>
      <c r="V437" s="41" t="s">
        <v>0</v>
      </c>
      <c r="W437" s="42">
        <f>IFERROR(SUM(W434:W435),"0")</f>
        <v>0</v>
      </c>
      <c r="X437" s="42">
        <f>IFERROR(SUM(X434:X435),"0")</f>
        <v>0</v>
      </c>
      <c r="Y437" s="41"/>
      <c r="Z437" s="65"/>
      <c r="AA437" s="65"/>
    </row>
    <row r="438" spans="1:54" ht="14.25" hidden="1" customHeight="1" x14ac:dyDescent="0.25">
      <c r="A438" s="393" t="s">
        <v>110</v>
      </c>
      <c r="B438" s="393"/>
      <c r="C438" s="393"/>
      <c r="D438" s="393"/>
      <c r="E438" s="393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  <c r="X438" s="393"/>
      <c r="Y438" s="393"/>
      <c r="Z438" s="64"/>
      <c r="AA438" s="64"/>
    </row>
    <row r="439" spans="1:54" ht="27" hidden="1" customHeight="1" x14ac:dyDescent="0.25">
      <c r="A439" s="61" t="s">
        <v>592</v>
      </c>
      <c r="B439" s="61" t="s">
        <v>593</v>
      </c>
      <c r="C439" s="35">
        <v>4301170010</v>
      </c>
      <c r="D439" s="378">
        <v>4680115884090</v>
      </c>
      <c r="E439" s="378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564</v>
      </c>
      <c r="L439" s="37" t="s">
        <v>563</v>
      </c>
      <c r="M439" s="37"/>
      <c r="N439" s="36">
        <v>150</v>
      </c>
      <c r="O439" s="4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80"/>
      <c r="Q439" s="380"/>
      <c r="R439" s="380"/>
      <c r="S439" s="381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19" t="s">
        <v>67</v>
      </c>
    </row>
    <row r="440" spans="1:54" hidden="1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7"/>
      <c r="O440" s="383" t="s">
        <v>43</v>
      </c>
      <c r="P440" s="384"/>
      <c r="Q440" s="384"/>
      <c r="R440" s="384"/>
      <c r="S440" s="384"/>
      <c r="T440" s="384"/>
      <c r="U440" s="385"/>
      <c r="V440" s="41" t="s">
        <v>42</v>
      </c>
      <c r="W440" s="42">
        <f>IFERROR(W439/H439,"0")</f>
        <v>0</v>
      </c>
      <c r="X440" s="42">
        <f>IFERROR(X439/H439,"0")</f>
        <v>0</v>
      </c>
      <c r="Y440" s="42">
        <f>IFERROR(IF(Y439="",0,Y439),"0")</f>
        <v>0</v>
      </c>
      <c r="Z440" s="65"/>
      <c r="AA440" s="65"/>
    </row>
    <row r="441" spans="1:54" hidden="1" x14ac:dyDescent="0.2">
      <c r="A441" s="386"/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7"/>
      <c r="O441" s="383" t="s">
        <v>43</v>
      </c>
      <c r="P441" s="384"/>
      <c r="Q441" s="384"/>
      <c r="R441" s="384"/>
      <c r="S441" s="384"/>
      <c r="T441" s="384"/>
      <c r="U441" s="385"/>
      <c r="V441" s="41" t="s">
        <v>0</v>
      </c>
      <c r="W441" s="42">
        <f>IFERROR(SUM(W439:W439),"0")</f>
        <v>0</v>
      </c>
      <c r="X441" s="42">
        <f>IFERROR(SUM(X439:X439),"0")</f>
        <v>0</v>
      </c>
      <c r="Y441" s="41"/>
      <c r="Z441" s="65"/>
      <c r="AA441" s="65"/>
    </row>
    <row r="442" spans="1:54" ht="14.25" hidden="1" customHeight="1" x14ac:dyDescent="0.25">
      <c r="A442" s="393" t="s">
        <v>594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64"/>
      <c r="AA442" s="64"/>
    </row>
    <row r="443" spans="1:54" ht="27" hidden="1" customHeight="1" x14ac:dyDescent="0.25">
      <c r="A443" s="61" t="s">
        <v>595</v>
      </c>
      <c r="B443" s="61" t="s">
        <v>596</v>
      </c>
      <c r="C443" s="35">
        <v>4301040357</v>
      </c>
      <c r="D443" s="378">
        <v>4680115884564</v>
      </c>
      <c r="E443" s="378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564</v>
      </c>
      <c r="L443" s="37" t="s">
        <v>563</v>
      </c>
      <c r="M443" s="37"/>
      <c r="N443" s="36">
        <v>60</v>
      </c>
      <c r="O443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0"/>
      <c r="Q443" s="380"/>
      <c r="R443" s="380"/>
      <c r="S443" s="381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68"/>
      <c r="BB443" s="320" t="s">
        <v>67</v>
      </c>
    </row>
    <row r="444" spans="1:54" hidden="1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7"/>
      <c r="O444" s="383" t="s">
        <v>43</v>
      </c>
      <c r="P444" s="384"/>
      <c r="Q444" s="384"/>
      <c r="R444" s="384"/>
      <c r="S444" s="384"/>
      <c r="T444" s="384"/>
      <c r="U444" s="385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54" hidden="1" x14ac:dyDescent="0.2">
      <c r="A445" s="386"/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7"/>
      <c r="O445" s="383" t="s">
        <v>43</v>
      </c>
      <c r="P445" s="384"/>
      <c r="Q445" s="384"/>
      <c r="R445" s="384"/>
      <c r="S445" s="384"/>
      <c r="T445" s="384"/>
      <c r="U445" s="385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54" ht="16.5" hidden="1" customHeight="1" x14ac:dyDescent="0.25">
      <c r="A446" s="415" t="s">
        <v>597</v>
      </c>
      <c r="B446" s="415"/>
      <c r="C446" s="415"/>
      <c r="D446" s="415"/>
      <c r="E446" s="415"/>
      <c r="F446" s="415"/>
      <c r="G446" s="415"/>
      <c r="H446" s="415"/>
      <c r="I446" s="415"/>
      <c r="J446" s="415"/>
      <c r="K446" s="415"/>
      <c r="L446" s="415"/>
      <c r="M446" s="415"/>
      <c r="N446" s="415"/>
      <c r="O446" s="415"/>
      <c r="P446" s="415"/>
      <c r="Q446" s="415"/>
      <c r="R446" s="415"/>
      <c r="S446" s="415"/>
      <c r="T446" s="415"/>
      <c r="U446" s="415"/>
      <c r="V446" s="415"/>
      <c r="W446" s="415"/>
      <c r="X446" s="415"/>
      <c r="Y446" s="415"/>
      <c r="Z446" s="63"/>
      <c r="AA446" s="63"/>
    </row>
    <row r="447" spans="1:54" ht="14.25" hidden="1" customHeight="1" x14ac:dyDescent="0.25">
      <c r="A447" s="393" t="s">
        <v>77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64"/>
      <c r="AA447" s="64"/>
    </row>
    <row r="448" spans="1:54" ht="27" hidden="1" customHeight="1" x14ac:dyDescent="0.25">
      <c r="A448" s="61" t="s">
        <v>598</v>
      </c>
      <c r="B448" s="61" t="s">
        <v>599</v>
      </c>
      <c r="C448" s="35">
        <v>4301031294</v>
      </c>
      <c r="D448" s="378">
        <v>4680115885189</v>
      </c>
      <c r="E448" s="378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7" t="s">
        <v>82</v>
      </c>
      <c r="M448" s="37"/>
      <c r="N448" s="36">
        <v>40</v>
      </c>
      <c r="O448" s="442" t="s">
        <v>600</v>
      </c>
      <c r="P448" s="380"/>
      <c r="Q448" s="380"/>
      <c r="R448" s="380"/>
      <c r="S448" s="381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81</v>
      </c>
      <c r="AE448" s="68"/>
      <c r="BB448" s="321" t="s">
        <v>67</v>
      </c>
    </row>
    <row r="449" spans="1:54" ht="27" hidden="1" customHeight="1" x14ac:dyDescent="0.25">
      <c r="A449" s="61" t="s">
        <v>601</v>
      </c>
      <c r="B449" s="61" t="s">
        <v>602</v>
      </c>
      <c r="C449" s="35">
        <v>4301031293</v>
      </c>
      <c r="D449" s="378">
        <v>4680115885172</v>
      </c>
      <c r="E449" s="378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7" t="s">
        <v>82</v>
      </c>
      <c r="M449" s="37"/>
      <c r="N449" s="36">
        <v>40</v>
      </c>
      <c r="O449" s="443" t="s">
        <v>603</v>
      </c>
      <c r="P449" s="380"/>
      <c r="Q449" s="380"/>
      <c r="R449" s="380"/>
      <c r="S449" s="381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81</v>
      </c>
      <c r="AE449" s="68"/>
      <c r="BB449" s="322" t="s">
        <v>67</v>
      </c>
    </row>
    <row r="450" spans="1:54" ht="27" hidden="1" customHeight="1" x14ac:dyDescent="0.25">
      <c r="A450" s="61" t="s">
        <v>604</v>
      </c>
      <c r="B450" s="61" t="s">
        <v>605</v>
      </c>
      <c r="C450" s="35">
        <v>4301031292</v>
      </c>
      <c r="D450" s="378">
        <v>4680115885165</v>
      </c>
      <c r="E450" s="378"/>
      <c r="F450" s="60">
        <v>0.2</v>
      </c>
      <c r="G450" s="36">
        <v>6</v>
      </c>
      <c r="H450" s="60">
        <v>1.2</v>
      </c>
      <c r="I450" s="60">
        <v>1.3</v>
      </c>
      <c r="J450" s="36">
        <v>234</v>
      </c>
      <c r="K450" s="36" t="s">
        <v>83</v>
      </c>
      <c r="L450" s="37" t="s">
        <v>82</v>
      </c>
      <c r="M450" s="37"/>
      <c r="N450" s="36">
        <v>40</v>
      </c>
      <c r="O450" s="444" t="s">
        <v>606</v>
      </c>
      <c r="P450" s="380"/>
      <c r="Q450" s="380"/>
      <c r="R450" s="380"/>
      <c r="S450" s="381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81</v>
      </c>
      <c r="AE450" s="68"/>
      <c r="BB450" s="323" t="s">
        <v>67</v>
      </c>
    </row>
    <row r="451" spans="1:54" ht="27" hidden="1" customHeight="1" x14ac:dyDescent="0.25">
      <c r="A451" s="61" t="s">
        <v>607</v>
      </c>
      <c r="B451" s="61" t="s">
        <v>608</v>
      </c>
      <c r="C451" s="35">
        <v>4301031291</v>
      </c>
      <c r="D451" s="378">
        <v>4680115885110</v>
      </c>
      <c r="E451" s="378"/>
      <c r="F451" s="60">
        <v>0.2</v>
      </c>
      <c r="G451" s="36">
        <v>6</v>
      </c>
      <c r="H451" s="60">
        <v>1.2</v>
      </c>
      <c r="I451" s="60">
        <v>2.02</v>
      </c>
      <c r="J451" s="36">
        <v>234</v>
      </c>
      <c r="K451" s="36" t="s">
        <v>83</v>
      </c>
      <c r="L451" s="37" t="s">
        <v>82</v>
      </c>
      <c r="M451" s="37"/>
      <c r="N451" s="36">
        <v>35</v>
      </c>
      <c r="O451" s="445" t="s">
        <v>609</v>
      </c>
      <c r="P451" s="380"/>
      <c r="Q451" s="380"/>
      <c r="R451" s="380"/>
      <c r="S451" s="381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68"/>
      <c r="BB451" s="324" t="s">
        <v>67</v>
      </c>
    </row>
    <row r="452" spans="1:54" hidden="1" x14ac:dyDescent="0.2">
      <c r="A452" s="386"/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6"/>
      <c r="M452" s="386"/>
      <c r="N452" s="387"/>
      <c r="O452" s="383" t="s">
        <v>43</v>
      </c>
      <c r="P452" s="384"/>
      <c r="Q452" s="384"/>
      <c r="R452" s="384"/>
      <c r="S452" s="384"/>
      <c r="T452" s="384"/>
      <c r="U452" s="385"/>
      <c r="V452" s="41" t="s">
        <v>42</v>
      </c>
      <c r="W452" s="42">
        <f>IFERROR(W448/H448,"0")+IFERROR(W449/H449,"0")+IFERROR(W450/H450,"0")+IFERROR(W451/H451,"0")</f>
        <v>0</v>
      </c>
      <c r="X452" s="42">
        <f>IFERROR(X448/H448,"0")+IFERROR(X449/H449,"0")+IFERROR(X450/H450,"0")+IFERROR(X451/H451,"0")</f>
        <v>0</v>
      </c>
      <c r="Y452" s="42">
        <f>IFERROR(IF(Y448="",0,Y448),"0")+IFERROR(IF(Y449="",0,Y449),"0")+IFERROR(IF(Y450="",0,Y450),"0")+IFERROR(IF(Y451="",0,Y451),"0")</f>
        <v>0</v>
      </c>
      <c r="Z452" s="65"/>
      <c r="AA452" s="65"/>
    </row>
    <row r="453" spans="1:54" hidden="1" x14ac:dyDescent="0.2">
      <c r="A453" s="386"/>
      <c r="B453" s="386"/>
      <c r="C453" s="386"/>
      <c r="D453" s="386"/>
      <c r="E453" s="386"/>
      <c r="F453" s="386"/>
      <c r="G453" s="386"/>
      <c r="H453" s="386"/>
      <c r="I453" s="386"/>
      <c r="J453" s="386"/>
      <c r="K453" s="386"/>
      <c r="L453" s="386"/>
      <c r="M453" s="386"/>
      <c r="N453" s="387"/>
      <c r="O453" s="383" t="s">
        <v>43</v>
      </c>
      <c r="P453" s="384"/>
      <c r="Q453" s="384"/>
      <c r="R453" s="384"/>
      <c r="S453" s="384"/>
      <c r="T453" s="384"/>
      <c r="U453" s="385"/>
      <c r="V453" s="41" t="s">
        <v>0</v>
      </c>
      <c r="W453" s="42">
        <f>IFERROR(SUM(W448:W451),"0")</f>
        <v>0</v>
      </c>
      <c r="X453" s="42">
        <f>IFERROR(SUM(X448:X451),"0")</f>
        <v>0</v>
      </c>
      <c r="Y453" s="41"/>
      <c r="Z453" s="65"/>
      <c r="AA453" s="65"/>
    </row>
    <row r="454" spans="1:54" ht="27.75" hidden="1" customHeight="1" x14ac:dyDescent="0.2">
      <c r="A454" s="414" t="s">
        <v>610</v>
      </c>
      <c r="B454" s="414"/>
      <c r="C454" s="414"/>
      <c r="D454" s="414"/>
      <c r="E454" s="414"/>
      <c r="F454" s="414"/>
      <c r="G454" s="414"/>
      <c r="H454" s="414"/>
      <c r="I454" s="414"/>
      <c r="J454" s="414"/>
      <c r="K454" s="414"/>
      <c r="L454" s="414"/>
      <c r="M454" s="414"/>
      <c r="N454" s="414"/>
      <c r="O454" s="414"/>
      <c r="P454" s="414"/>
      <c r="Q454" s="414"/>
      <c r="R454" s="414"/>
      <c r="S454" s="414"/>
      <c r="T454" s="414"/>
      <c r="U454" s="414"/>
      <c r="V454" s="414"/>
      <c r="W454" s="414"/>
      <c r="X454" s="414"/>
      <c r="Y454" s="414"/>
      <c r="Z454" s="53"/>
      <c r="AA454" s="53"/>
    </row>
    <row r="455" spans="1:54" ht="16.5" hidden="1" customHeight="1" x14ac:dyDescent="0.25">
      <c r="A455" s="415" t="s">
        <v>610</v>
      </c>
      <c r="B455" s="415"/>
      <c r="C455" s="415"/>
      <c r="D455" s="415"/>
      <c r="E455" s="415"/>
      <c r="F455" s="415"/>
      <c r="G455" s="415"/>
      <c r="H455" s="415"/>
      <c r="I455" s="415"/>
      <c r="J455" s="415"/>
      <c r="K455" s="415"/>
      <c r="L455" s="415"/>
      <c r="M455" s="415"/>
      <c r="N455" s="415"/>
      <c r="O455" s="415"/>
      <c r="P455" s="415"/>
      <c r="Q455" s="415"/>
      <c r="R455" s="415"/>
      <c r="S455" s="415"/>
      <c r="T455" s="415"/>
      <c r="U455" s="415"/>
      <c r="V455" s="415"/>
      <c r="W455" s="415"/>
      <c r="X455" s="415"/>
      <c r="Y455" s="415"/>
      <c r="Z455" s="63"/>
      <c r="AA455" s="63"/>
    </row>
    <row r="456" spans="1:54" ht="14.25" hidden="1" customHeight="1" x14ac:dyDescent="0.25">
      <c r="A456" s="393" t="s">
        <v>123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64"/>
      <c r="AA456" s="64"/>
    </row>
    <row r="457" spans="1:54" ht="27" hidden="1" customHeight="1" x14ac:dyDescent="0.25">
      <c r="A457" s="61" t="s">
        <v>611</v>
      </c>
      <c r="B457" s="61" t="s">
        <v>612</v>
      </c>
      <c r="C457" s="35">
        <v>4301011795</v>
      </c>
      <c r="D457" s="378">
        <v>4607091389067</v>
      </c>
      <c r="E457" s="378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119</v>
      </c>
      <c r="L457" s="37" t="s">
        <v>118</v>
      </c>
      <c r="M457" s="37"/>
      <c r="N457" s="36">
        <v>60</v>
      </c>
      <c r="O457" s="4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80"/>
      <c r="Q457" s="380"/>
      <c r="R457" s="380"/>
      <c r="S457" s="381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ref="X457:X467" si="21">IFERROR(IF(W457="",0,CEILING((W457/$H457),1)*$H457),"")</f>
        <v>0</v>
      </c>
      <c r="Y457" s="40" t="str">
        <f t="shared" ref="Y457:Y462" si="22">IFERROR(IF(X457=0,"",ROUNDUP(X457/H457,0)*0.01196),"")</f>
        <v/>
      </c>
      <c r="Z457" s="66" t="s">
        <v>48</v>
      </c>
      <c r="AA457" s="67" t="s">
        <v>48</v>
      </c>
      <c r="AE457" s="68"/>
      <c r="BB457" s="325" t="s">
        <v>67</v>
      </c>
    </row>
    <row r="458" spans="1:54" ht="27" customHeight="1" x14ac:dyDescent="0.25">
      <c r="A458" s="61" t="s">
        <v>613</v>
      </c>
      <c r="B458" s="61" t="s">
        <v>614</v>
      </c>
      <c r="C458" s="35">
        <v>4301011779</v>
      </c>
      <c r="D458" s="378">
        <v>4607091383522</v>
      </c>
      <c r="E458" s="378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119</v>
      </c>
      <c r="L458" s="37" t="s">
        <v>118</v>
      </c>
      <c r="M458" s="37"/>
      <c r="N458" s="36">
        <v>60</v>
      </c>
      <c r="O458" s="44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80"/>
      <c r="Q458" s="380"/>
      <c r="R458" s="380"/>
      <c r="S458" s="381"/>
      <c r="T458" s="38" t="s">
        <v>48</v>
      </c>
      <c r="U458" s="38" t="s">
        <v>48</v>
      </c>
      <c r="V458" s="39" t="s">
        <v>0</v>
      </c>
      <c r="W458" s="57">
        <v>1080</v>
      </c>
      <c r="X458" s="54">
        <f t="shared" si="21"/>
        <v>1082.4000000000001</v>
      </c>
      <c r="Y458" s="40">
        <f t="shared" si="22"/>
        <v>2.4518</v>
      </c>
      <c r="Z458" s="66" t="s">
        <v>48</v>
      </c>
      <c r="AA458" s="67" t="s">
        <v>48</v>
      </c>
      <c r="AE458" s="68"/>
      <c r="BB458" s="326" t="s">
        <v>67</v>
      </c>
    </row>
    <row r="459" spans="1:54" ht="27" hidden="1" customHeight="1" x14ac:dyDescent="0.25">
      <c r="A459" s="61" t="s">
        <v>615</v>
      </c>
      <c r="B459" s="61" t="s">
        <v>616</v>
      </c>
      <c r="C459" s="35">
        <v>4301011785</v>
      </c>
      <c r="D459" s="378">
        <v>4607091384437</v>
      </c>
      <c r="E459" s="378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43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80"/>
      <c r="Q459" s="380"/>
      <c r="R459" s="380"/>
      <c r="S459" s="381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27" t="s">
        <v>67</v>
      </c>
    </row>
    <row r="460" spans="1:54" ht="16.5" hidden="1" customHeight="1" x14ac:dyDescent="0.25">
      <c r="A460" s="61" t="s">
        <v>617</v>
      </c>
      <c r="B460" s="61" t="s">
        <v>618</v>
      </c>
      <c r="C460" s="35">
        <v>4301011774</v>
      </c>
      <c r="D460" s="378">
        <v>4680115884502</v>
      </c>
      <c r="E460" s="378"/>
      <c r="F460" s="60">
        <v>0.88</v>
      </c>
      <c r="G460" s="36">
        <v>6</v>
      </c>
      <c r="H460" s="60">
        <v>5.28</v>
      </c>
      <c r="I460" s="60">
        <v>5.64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4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80"/>
      <c r="Q460" s="380"/>
      <c r="R460" s="380"/>
      <c r="S460" s="381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 t="shared" si="22"/>
        <v/>
      </c>
      <c r="Z460" s="66" t="s">
        <v>48</v>
      </c>
      <c r="AA460" s="67" t="s">
        <v>48</v>
      </c>
      <c r="AE460" s="68"/>
      <c r="BB460" s="328" t="s">
        <v>67</v>
      </c>
    </row>
    <row r="461" spans="1:54" ht="27" customHeight="1" x14ac:dyDescent="0.25">
      <c r="A461" s="61" t="s">
        <v>619</v>
      </c>
      <c r="B461" s="61" t="s">
        <v>620</v>
      </c>
      <c r="C461" s="35">
        <v>4301011771</v>
      </c>
      <c r="D461" s="378">
        <v>4607091389104</v>
      </c>
      <c r="E461" s="378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43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80"/>
      <c r="Q461" s="380"/>
      <c r="R461" s="380"/>
      <c r="S461" s="381"/>
      <c r="T461" s="38" t="s">
        <v>48</v>
      </c>
      <c r="U461" s="38" t="s">
        <v>48</v>
      </c>
      <c r="V461" s="39" t="s">
        <v>0</v>
      </c>
      <c r="W461" s="57">
        <v>550</v>
      </c>
      <c r="X461" s="54">
        <f t="shared" si="21"/>
        <v>554.4</v>
      </c>
      <c r="Y461" s="40">
        <f t="shared" si="22"/>
        <v>1.2558</v>
      </c>
      <c r="Z461" s="66" t="s">
        <v>48</v>
      </c>
      <c r="AA461" s="67" t="s">
        <v>48</v>
      </c>
      <c r="AE461" s="68"/>
      <c r="BB461" s="329" t="s">
        <v>67</v>
      </c>
    </row>
    <row r="462" spans="1:54" ht="16.5" hidden="1" customHeight="1" x14ac:dyDescent="0.25">
      <c r="A462" s="61" t="s">
        <v>621</v>
      </c>
      <c r="B462" s="61" t="s">
        <v>622</v>
      </c>
      <c r="C462" s="35">
        <v>4301011799</v>
      </c>
      <c r="D462" s="378">
        <v>4680115884519</v>
      </c>
      <c r="E462" s="378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138</v>
      </c>
      <c r="M462" s="37"/>
      <c r="N462" s="36">
        <v>60</v>
      </c>
      <c r="O462" s="4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80"/>
      <c r="Q462" s="380"/>
      <c r="R462" s="380"/>
      <c r="S462" s="381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 t="shared" si="22"/>
        <v/>
      </c>
      <c r="Z462" s="66" t="s">
        <v>48</v>
      </c>
      <c r="AA462" s="67" t="s">
        <v>48</v>
      </c>
      <c r="AE462" s="68"/>
      <c r="BB462" s="330" t="s">
        <v>67</v>
      </c>
    </row>
    <row r="463" spans="1:54" ht="27" hidden="1" customHeight="1" x14ac:dyDescent="0.25">
      <c r="A463" s="61" t="s">
        <v>623</v>
      </c>
      <c r="B463" s="61" t="s">
        <v>624</v>
      </c>
      <c r="C463" s="35">
        <v>4301011778</v>
      </c>
      <c r="D463" s="378">
        <v>4680115880603</v>
      </c>
      <c r="E463" s="378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86</v>
      </c>
      <c r="L463" s="37" t="s">
        <v>118</v>
      </c>
      <c r="M463" s="37"/>
      <c r="N463" s="36">
        <v>60</v>
      </c>
      <c r="O463" s="4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80"/>
      <c r="Q463" s="380"/>
      <c r="R463" s="380"/>
      <c r="S463" s="381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IFERROR(IF(X463=0,"",ROUNDUP(X463/H463,0)*0.00937),"")</f>
        <v/>
      </c>
      <c r="Z463" s="66" t="s">
        <v>48</v>
      </c>
      <c r="AA463" s="67" t="s">
        <v>48</v>
      </c>
      <c r="AE463" s="68"/>
      <c r="BB463" s="331" t="s">
        <v>67</v>
      </c>
    </row>
    <row r="464" spans="1:54" ht="27" hidden="1" customHeight="1" x14ac:dyDescent="0.25">
      <c r="A464" s="61" t="s">
        <v>625</v>
      </c>
      <c r="B464" s="61" t="s">
        <v>626</v>
      </c>
      <c r="C464" s="35">
        <v>4301011775</v>
      </c>
      <c r="D464" s="378">
        <v>4607091389999</v>
      </c>
      <c r="E464" s="378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86</v>
      </c>
      <c r="L464" s="37" t="s">
        <v>118</v>
      </c>
      <c r="M464" s="37"/>
      <c r="N464" s="36">
        <v>60</v>
      </c>
      <c r="O464" s="43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80"/>
      <c r="Q464" s="380"/>
      <c r="R464" s="380"/>
      <c r="S464" s="381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2" t="s">
        <v>67</v>
      </c>
    </row>
    <row r="465" spans="1:54" ht="27" hidden="1" customHeight="1" x14ac:dyDescent="0.25">
      <c r="A465" s="61" t="s">
        <v>627</v>
      </c>
      <c r="B465" s="61" t="s">
        <v>628</v>
      </c>
      <c r="C465" s="35">
        <v>4301011770</v>
      </c>
      <c r="D465" s="378">
        <v>4680115882782</v>
      </c>
      <c r="E465" s="378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86</v>
      </c>
      <c r="L465" s="37" t="s">
        <v>118</v>
      </c>
      <c r="M465" s="37"/>
      <c r="N465" s="36">
        <v>60</v>
      </c>
      <c r="O465" s="43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80"/>
      <c r="Q465" s="380"/>
      <c r="R465" s="380"/>
      <c r="S465" s="381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21"/>
        <v>0</v>
      </c>
      <c r="Y465" s="40" t="str">
        <f>IFERROR(IF(X465=0,"",ROUNDUP(X465/H465,0)*0.00937),"")</f>
        <v/>
      </c>
      <c r="Z465" s="66" t="s">
        <v>48</v>
      </c>
      <c r="AA465" s="67" t="s">
        <v>48</v>
      </c>
      <c r="AE465" s="68"/>
      <c r="BB465" s="333" t="s">
        <v>67</v>
      </c>
    </row>
    <row r="466" spans="1:54" ht="27" hidden="1" customHeight="1" x14ac:dyDescent="0.25">
      <c r="A466" s="61" t="s">
        <v>629</v>
      </c>
      <c r="B466" s="61" t="s">
        <v>630</v>
      </c>
      <c r="C466" s="35">
        <v>4301011190</v>
      </c>
      <c r="D466" s="378">
        <v>4607091389098</v>
      </c>
      <c r="E466" s="378"/>
      <c r="F466" s="60">
        <v>0.4</v>
      </c>
      <c r="G466" s="36">
        <v>6</v>
      </c>
      <c r="H466" s="60">
        <v>2.4</v>
      </c>
      <c r="I466" s="60">
        <v>2.6</v>
      </c>
      <c r="J466" s="36">
        <v>156</v>
      </c>
      <c r="K466" s="36" t="s">
        <v>86</v>
      </c>
      <c r="L466" s="37" t="s">
        <v>138</v>
      </c>
      <c r="M466" s="37"/>
      <c r="N466" s="36">
        <v>50</v>
      </c>
      <c r="O466" s="4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80"/>
      <c r="Q466" s="380"/>
      <c r="R466" s="380"/>
      <c r="S466" s="381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21"/>
        <v>0</v>
      </c>
      <c r="Y466" s="40" t="str">
        <f>IFERROR(IF(X466=0,"",ROUNDUP(X466/H466,0)*0.00753),"")</f>
        <v/>
      </c>
      <c r="Z466" s="66" t="s">
        <v>48</v>
      </c>
      <c r="AA466" s="67" t="s">
        <v>48</v>
      </c>
      <c r="AE466" s="68"/>
      <c r="BB466" s="334" t="s">
        <v>67</v>
      </c>
    </row>
    <row r="467" spans="1:54" ht="27" hidden="1" customHeight="1" x14ac:dyDescent="0.25">
      <c r="A467" s="61" t="s">
        <v>631</v>
      </c>
      <c r="B467" s="61" t="s">
        <v>632</v>
      </c>
      <c r="C467" s="35">
        <v>4301011784</v>
      </c>
      <c r="D467" s="378">
        <v>4607091389982</v>
      </c>
      <c r="E467" s="378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4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80"/>
      <c r="Q467" s="380"/>
      <c r="R467" s="380"/>
      <c r="S467" s="381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2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68"/>
      <c r="BB467" s="335" t="s">
        <v>67</v>
      </c>
    </row>
    <row r="468" spans="1:54" x14ac:dyDescent="0.2">
      <c r="A468" s="386"/>
      <c r="B468" s="386"/>
      <c r="C468" s="386"/>
      <c r="D468" s="386"/>
      <c r="E468" s="386"/>
      <c r="F468" s="386"/>
      <c r="G468" s="386"/>
      <c r="H468" s="386"/>
      <c r="I468" s="386"/>
      <c r="J468" s="386"/>
      <c r="K468" s="386"/>
      <c r="L468" s="386"/>
      <c r="M468" s="386"/>
      <c r="N468" s="387"/>
      <c r="O468" s="383" t="s">
        <v>43</v>
      </c>
      <c r="P468" s="384"/>
      <c r="Q468" s="384"/>
      <c r="R468" s="384"/>
      <c r="S468" s="384"/>
      <c r="T468" s="384"/>
      <c r="U468" s="385"/>
      <c r="V468" s="41" t="s">
        <v>42</v>
      </c>
      <c r="W468" s="4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308.71212121212119</v>
      </c>
      <c r="X468" s="4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310</v>
      </c>
      <c r="Y468" s="4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3.7076000000000002</v>
      </c>
      <c r="Z468" s="65"/>
      <c r="AA468" s="65"/>
    </row>
    <row r="469" spans="1:54" x14ac:dyDescent="0.2">
      <c r="A469" s="386"/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386"/>
      <c r="M469" s="386"/>
      <c r="N469" s="387"/>
      <c r="O469" s="383" t="s">
        <v>43</v>
      </c>
      <c r="P469" s="384"/>
      <c r="Q469" s="384"/>
      <c r="R469" s="384"/>
      <c r="S469" s="384"/>
      <c r="T469" s="384"/>
      <c r="U469" s="385"/>
      <c r="V469" s="41" t="s">
        <v>0</v>
      </c>
      <c r="W469" s="42">
        <f>IFERROR(SUM(W457:W467),"0")</f>
        <v>1630</v>
      </c>
      <c r="X469" s="42">
        <f>IFERROR(SUM(X457:X467),"0")</f>
        <v>1636.8000000000002</v>
      </c>
      <c r="Y469" s="41"/>
      <c r="Z469" s="65"/>
      <c r="AA469" s="65"/>
    </row>
    <row r="470" spans="1:54" ht="14.25" hidden="1" customHeight="1" x14ac:dyDescent="0.25">
      <c r="A470" s="393" t="s">
        <v>115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64"/>
      <c r="AA470" s="64"/>
    </row>
    <row r="471" spans="1:54" ht="16.5" customHeight="1" x14ac:dyDescent="0.25">
      <c r="A471" s="61" t="s">
        <v>633</v>
      </c>
      <c r="B471" s="61" t="s">
        <v>634</v>
      </c>
      <c r="C471" s="35">
        <v>4301020222</v>
      </c>
      <c r="D471" s="378">
        <v>4607091388930</v>
      </c>
      <c r="E471" s="378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119</v>
      </c>
      <c r="L471" s="37" t="s">
        <v>118</v>
      </c>
      <c r="M471" s="37"/>
      <c r="N471" s="36">
        <v>55</v>
      </c>
      <c r="O471" s="4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80"/>
      <c r="Q471" s="380"/>
      <c r="R471" s="380"/>
      <c r="S471" s="381"/>
      <c r="T471" s="38" t="s">
        <v>48</v>
      </c>
      <c r="U471" s="38" t="s">
        <v>48</v>
      </c>
      <c r="V471" s="39" t="s">
        <v>0</v>
      </c>
      <c r="W471" s="57">
        <v>550</v>
      </c>
      <c r="X471" s="54">
        <f>IFERROR(IF(W471="",0,CEILING((W471/$H471),1)*$H471),"")</f>
        <v>554.4</v>
      </c>
      <c r="Y471" s="40">
        <f>IFERROR(IF(X471=0,"",ROUNDUP(X471/H471,0)*0.01196),"")</f>
        <v>1.2558</v>
      </c>
      <c r="Z471" s="66" t="s">
        <v>48</v>
      </c>
      <c r="AA471" s="67" t="s">
        <v>48</v>
      </c>
      <c r="AE471" s="68"/>
      <c r="BB471" s="336" t="s">
        <v>67</v>
      </c>
    </row>
    <row r="472" spans="1:54" ht="16.5" hidden="1" customHeight="1" x14ac:dyDescent="0.25">
      <c r="A472" s="61" t="s">
        <v>635</v>
      </c>
      <c r="B472" s="61" t="s">
        <v>636</v>
      </c>
      <c r="C472" s="35">
        <v>4301020206</v>
      </c>
      <c r="D472" s="378">
        <v>4680115880054</v>
      </c>
      <c r="E472" s="378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86</v>
      </c>
      <c r="L472" s="37" t="s">
        <v>118</v>
      </c>
      <c r="M472" s="37"/>
      <c r="N472" s="36">
        <v>55</v>
      </c>
      <c r="O472" s="4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80"/>
      <c r="Q472" s="380"/>
      <c r="R472" s="380"/>
      <c r="S472" s="381"/>
      <c r="T472" s="38" t="s">
        <v>48</v>
      </c>
      <c r="U472" s="38" t="s">
        <v>48</v>
      </c>
      <c r="V472" s="39" t="s">
        <v>0</v>
      </c>
      <c r="W472" s="57">
        <v>0</v>
      </c>
      <c r="X472" s="54">
        <f>IFERROR(IF(W472="",0,CEILING((W472/$H472),1)*$H472),"")</f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68"/>
      <c r="BB472" s="337" t="s">
        <v>67</v>
      </c>
    </row>
    <row r="473" spans="1:54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7"/>
      <c r="O473" s="383" t="s">
        <v>43</v>
      </c>
      <c r="P473" s="384"/>
      <c r="Q473" s="384"/>
      <c r="R473" s="384"/>
      <c r="S473" s="384"/>
      <c r="T473" s="384"/>
      <c r="U473" s="385"/>
      <c r="V473" s="41" t="s">
        <v>42</v>
      </c>
      <c r="W473" s="42">
        <f>IFERROR(W471/H471,"0")+IFERROR(W472/H472,"0")</f>
        <v>104.16666666666666</v>
      </c>
      <c r="X473" s="42">
        <f>IFERROR(X471/H471,"0")+IFERROR(X472/H472,"0")</f>
        <v>104.99999999999999</v>
      </c>
      <c r="Y473" s="42">
        <f>IFERROR(IF(Y471="",0,Y471),"0")+IFERROR(IF(Y472="",0,Y472),"0")</f>
        <v>1.2558</v>
      </c>
      <c r="Z473" s="65"/>
      <c r="AA473" s="65"/>
    </row>
    <row r="474" spans="1:54" x14ac:dyDescent="0.2">
      <c r="A474" s="386"/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7"/>
      <c r="O474" s="383" t="s">
        <v>43</v>
      </c>
      <c r="P474" s="384"/>
      <c r="Q474" s="384"/>
      <c r="R474" s="384"/>
      <c r="S474" s="384"/>
      <c r="T474" s="384"/>
      <c r="U474" s="385"/>
      <c r="V474" s="41" t="s">
        <v>0</v>
      </c>
      <c r="W474" s="42">
        <f>IFERROR(SUM(W471:W472),"0")</f>
        <v>550</v>
      </c>
      <c r="X474" s="42">
        <f>IFERROR(SUM(X471:X472),"0")</f>
        <v>554.4</v>
      </c>
      <c r="Y474" s="41"/>
      <c r="Z474" s="65"/>
      <c r="AA474" s="65"/>
    </row>
    <row r="475" spans="1:54" ht="14.25" hidden="1" customHeight="1" x14ac:dyDescent="0.25">
      <c r="A475" s="393" t="s">
        <v>77</v>
      </c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3"/>
      <c r="P475" s="393"/>
      <c r="Q475" s="393"/>
      <c r="R475" s="393"/>
      <c r="S475" s="393"/>
      <c r="T475" s="393"/>
      <c r="U475" s="393"/>
      <c r="V475" s="393"/>
      <c r="W475" s="393"/>
      <c r="X475" s="393"/>
      <c r="Y475" s="393"/>
      <c r="Z475" s="64"/>
      <c r="AA475" s="64"/>
    </row>
    <row r="476" spans="1:54" ht="27" hidden="1" customHeight="1" x14ac:dyDescent="0.25">
      <c r="A476" s="61" t="s">
        <v>637</v>
      </c>
      <c r="B476" s="61" t="s">
        <v>638</v>
      </c>
      <c r="C476" s="35">
        <v>4301031252</v>
      </c>
      <c r="D476" s="378">
        <v>4680115883116</v>
      </c>
      <c r="E476" s="378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119</v>
      </c>
      <c r="L476" s="37" t="s">
        <v>118</v>
      </c>
      <c r="M476" s="37"/>
      <c r="N476" s="36">
        <v>60</v>
      </c>
      <c r="O476" s="4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80"/>
      <c r="Q476" s="380"/>
      <c r="R476" s="380"/>
      <c r="S476" s="381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ref="X476:X481" si="23">IFERROR(IF(W476="",0,CEILING((W476/$H476),1)*$H476),"")</f>
        <v>0</v>
      </c>
      <c r="Y476" s="40" t="str">
        <f>IFERROR(IF(X476=0,"",ROUNDUP(X476/H476,0)*0.01196),"")</f>
        <v/>
      </c>
      <c r="Z476" s="66" t="s">
        <v>48</v>
      </c>
      <c r="AA476" s="67" t="s">
        <v>48</v>
      </c>
      <c r="AE476" s="68"/>
      <c r="BB476" s="338" t="s">
        <v>67</v>
      </c>
    </row>
    <row r="477" spans="1:54" ht="27" hidden="1" customHeight="1" x14ac:dyDescent="0.25">
      <c r="A477" s="61" t="s">
        <v>639</v>
      </c>
      <c r="B477" s="61" t="s">
        <v>640</v>
      </c>
      <c r="C477" s="35">
        <v>4301031248</v>
      </c>
      <c r="D477" s="378">
        <v>4680115883093</v>
      </c>
      <c r="E477" s="378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119</v>
      </c>
      <c r="L477" s="37" t="s">
        <v>82</v>
      </c>
      <c r="M477" s="37"/>
      <c r="N477" s="36">
        <v>60</v>
      </c>
      <c r="O477" s="42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80"/>
      <c r="Q477" s="380"/>
      <c r="R477" s="380"/>
      <c r="S477" s="381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IFERROR(IF(X477=0,"",ROUNDUP(X477/H477,0)*0.01196),"")</f>
        <v/>
      </c>
      <c r="Z477" s="66" t="s">
        <v>48</v>
      </c>
      <c r="AA477" s="67" t="s">
        <v>48</v>
      </c>
      <c r="AE477" s="68"/>
      <c r="BB477" s="339" t="s">
        <v>67</v>
      </c>
    </row>
    <row r="478" spans="1:54" ht="27" customHeight="1" x14ac:dyDescent="0.25">
      <c r="A478" s="61" t="s">
        <v>641</v>
      </c>
      <c r="B478" s="61" t="s">
        <v>642</v>
      </c>
      <c r="C478" s="35">
        <v>4301031250</v>
      </c>
      <c r="D478" s="378">
        <v>4680115883109</v>
      </c>
      <c r="E478" s="378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119</v>
      </c>
      <c r="L478" s="37" t="s">
        <v>82</v>
      </c>
      <c r="M478" s="37"/>
      <c r="N478" s="36">
        <v>60</v>
      </c>
      <c r="O478" s="4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80"/>
      <c r="Q478" s="380"/>
      <c r="R478" s="380"/>
      <c r="S478" s="381"/>
      <c r="T478" s="38" t="s">
        <v>48</v>
      </c>
      <c r="U478" s="38" t="s">
        <v>48</v>
      </c>
      <c r="V478" s="39" t="s">
        <v>0</v>
      </c>
      <c r="W478" s="57">
        <v>350</v>
      </c>
      <c r="X478" s="54">
        <f t="shared" si="23"/>
        <v>353.76</v>
      </c>
      <c r="Y478" s="40">
        <f>IFERROR(IF(X478=0,"",ROUNDUP(X478/H478,0)*0.01196),"")</f>
        <v>0.80132000000000003</v>
      </c>
      <c r="Z478" s="66" t="s">
        <v>48</v>
      </c>
      <c r="AA478" s="67" t="s">
        <v>48</v>
      </c>
      <c r="AE478" s="68"/>
      <c r="BB478" s="340" t="s">
        <v>67</v>
      </c>
    </row>
    <row r="479" spans="1:54" ht="27" hidden="1" customHeight="1" x14ac:dyDescent="0.25">
      <c r="A479" s="61" t="s">
        <v>643</v>
      </c>
      <c r="B479" s="61" t="s">
        <v>644</v>
      </c>
      <c r="C479" s="35">
        <v>4301031249</v>
      </c>
      <c r="D479" s="378">
        <v>4680115882072</v>
      </c>
      <c r="E479" s="378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86</v>
      </c>
      <c r="L479" s="37" t="s">
        <v>118</v>
      </c>
      <c r="M479" s="37"/>
      <c r="N479" s="36">
        <v>60</v>
      </c>
      <c r="O479" s="4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80"/>
      <c r="Q479" s="380"/>
      <c r="R479" s="380"/>
      <c r="S479" s="381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23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68"/>
      <c r="BB479" s="341" t="s">
        <v>67</v>
      </c>
    </row>
    <row r="480" spans="1:54" ht="27" hidden="1" customHeight="1" x14ac:dyDescent="0.25">
      <c r="A480" s="61" t="s">
        <v>645</v>
      </c>
      <c r="B480" s="61" t="s">
        <v>646</v>
      </c>
      <c r="C480" s="35">
        <v>4301031251</v>
      </c>
      <c r="D480" s="378">
        <v>4680115882102</v>
      </c>
      <c r="E480" s="378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86</v>
      </c>
      <c r="L480" s="37" t="s">
        <v>82</v>
      </c>
      <c r="M480" s="37"/>
      <c r="N480" s="36">
        <v>60</v>
      </c>
      <c r="O480" s="42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80"/>
      <c r="Q480" s="380"/>
      <c r="R480" s="380"/>
      <c r="S480" s="381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23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68"/>
      <c r="BB480" s="342" t="s">
        <v>67</v>
      </c>
    </row>
    <row r="481" spans="1:54" ht="27" hidden="1" customHeight="1" x14ac:dyDescent="0.25">
      <c r="A481" s="61" t="s">
        <v>647</v>
      </c>
      <c r="B481" s="61" t="s">
        <v>648</v>
      </c>
      <c r="C481" s="35">
        <v>4301031253</v>
      </c>
      <c r="D481" s="378">
        <v>4680115882096</v>
      </c>
      <c r="E481" s="378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86</v>
      </c>
      <c r="L481" s="37" t="s">
        <v>82</v>
      </c>
      <c r="M481" s="37"/>
      <c r="N481" s="36">
        <v>60</v>
      </c>
      <c r="O481" s="4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80"/>
      <c r="Q481" s="380"/>
      <c r="R481" s="380"/>
      <c r="S481" s="381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23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68"/>
      <c r="BB481" s="343" t="s">
        <v>67</v>
      </c>
    </row>
    <row r="482" spans="1:54" x14ac:dyDescent="0.2">
      <c r="A482" s="386"/>
      <c r="B482" s="386"/>
      <c r="C482" s="386"/>
      <c r="D482" s="386"/>
      <c r="E482" s="386"/>
      <c r="F482" s="386"/>
      <c r="G482" s="386"/>
      <c r="H482" s="386"/>
      <c r="I482" s="386"/>
      <c r="J482" s="386"/>
      <c r="K482" s="386"/>
      <c r="L482" s="386"/>
      <c r="M482" s="386"/>
      <c r="N482" s="387"/>
      <c r="O482" s="383" t="s">
        <v>43</v>
      </c>
      <c r="P482" s="384"/>
      <c r="Q482" s="384"/>
      <c r="R482" s="384"/>
      <c r="S482" s="384"/>
      <c r="T482" s="384"/>
      <c r="U482" s="385"/>
      <c r="V482" s="41" t="s">
        <v>42</v>
      </c>
      <c r="W482" s="42">
        <f>IFERROR(W476/H476,"0")+IFERROR(W477/H477,"0")+IFERROR(W478/H478,"0")+IFERROR(W479/H479,"0")+IFERROR(W480/H480,"0")+IFERROR(W481/H481,"0")</f>
        <v>66.287878787878782</v>
      </c>
      <c r="X482" s="42">
        <f>IFERROR(X476/H476,"0")+IFERROR(X477/H477,"0")+IFERROR(X478/H478,"0")+IFERROR(X479/H479,"0")+IFERROR(X480/H480,"0")+IFERROR(X481/H481,"0")</f>
        <v>67</v>
      </c>
      <c r="Y482" s="42">
        <f>IFERROR(IF(Y476="",0,Y476),"0")+IFERROR(IF(Y477="",0,Y477),"0")+IFERROR(IF(Y478="",0,Y478),"0")+IFERROR(IF(Y479="",0,Y479),"0")+IFERROR(IF(Y480="",0,Y480),"0")+IFERROR(IF(Y481="",0,Y481),"0")</f>
        <v>0.80132000000000003</v>
      </c>
      <c r="Z482" s="65"/>
      <c r="AA482" s="65"/>
    </row>
    <row r="483" spans="1:54" x14ac:dyDescent="0.2">
      <c r="A483" s="386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7"/>
      <c r="O483" s="383" t="s">
        <v>43</v>
      </c>
      <c r="P483" s="384"/>
      <c r="Q483" s="384"/>
      <c r="R483" s="384"/>
      <c r="S483" s="384"/>
      <c r="T483" s="384"/>
      <c r="U483" s="385"/>
      <c r="V483" s="41" t="s">
        <v>0</v>
      </c>
      <c r="W483" s="42">
        <f>IFERROR(SUM(W476:W481),"0")</f>
        <v>350</v>
      </c>
      <c r="X483" s="42">
        <f>IFERROR(SUM(X476:X481),"0")</f>
        <v>353.76</v>
      </c>
      <c r="Y483" s="41"/>
      <c r="Z483" s="65"/>
      <c r="AA483" s="65"/>
    </row>
    <row r="484" spans="1:54" ht="14.25" hidden="1" customHeight="1" x14ac:dyDescent="0.25">
      <c r="A484" s="393" t="s">
        <v>87</v>
      </c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3"/>
      <c r="P484" s="393"/>
      <c r="Q484" s="393"/>
      <c r="R484" s="393"/>
      <c r="S484" s="393"/>
      <c r="T484" s="393"/>
      <c r="U484" s="393"/>
      <c r="V484" s="393"/>
      <c r="W484" s="393"/>
      <c r="X484" s="393"/>
      <c r="Y484" s="393"/>
      <c r="Z484" s="64"/>
      <c r="AA484" s="64"/>
    </row>
    <row r="485" spans="1:54" ht="16.5" hidden="1" customHeight="1" x14ac:dyDescent="0.25">
      <c r="A485" s="61" t="s">
        <v>649</v>
      </c>
      <c r="B485" s="61" t="s">
        <v>650</v>
      </c>
      <c r="C485" s="35">
        <v>4301051230</v>
      </c>
      <c r="D485" s="378">
        <v>4607091383409</v>
      </c>
      <c r="E485" s="378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119</v>
      </c>
      <c r="L485" s="37" t="s">
        <v>82</v>
      </c>
      <c r="M485" s="37"/>
      <c r="N485" s="36">
        <v>45</v>
      </c>
      <c r="O485" s="4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80"/>
      <c r="Q485" s="380"/>
      <c r="R485" s="380"/>
      <c r="S485" s="381"/>
      <c r="T485" s="38" t="s">
        <v>48</v>
      </c>
      <c r="U485" s="38" t="s">
        <v>48</v>
      </c>
      <c r="V485" s="39" t="s">
        <v>0</v>
      </c>
      <c r="W485" s="57">
        <v>0</v>
      </c>
      <c r="X485" s="54">
        <f>IFERROR(IF(W485="",0,CEILING((W485/$H485),1)*$H485),"")</f>
        <v>0</v>
      </c>
      <c r="Y485" s="40" t="str">
        <f>IFERROR(IF(X485=0,"",ROUNDUP(X485/H485,0)*0.02175),"")</f>
        <v/>
      </c>
      <c r="Z485" s="66" t="s">
        <v>48</v>
      </c>
      <c r="AA485" s="67" t="s">
        <v>48</v>
      </c>
      <c r="AE485" s="68"/>
      <c r="BB485" s="344" t="s">
        <v>67</v>
      </c>
    </row>
    <row r="486" spans="1:54" ht="16.5" hidden="1" customHeight="1" x14ac:dyDescent="0.25">
      <c r="A486" s="61" t="s">
        <v>651</v>
      </c>
      <c r="B486" s="61" t="s">
        <v>652</v>
      </c>
      <c r="C486" s="35">
        <v>4301051231</v>
      </c>
      <c r="D486" s="378">
        <v>4607091383416</v>
      </c>
      <c r="E486" s="378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119</v>
      </c>
      <c r="L486" s="37" t="s">
        <v>82</v>
      </c>
      <c r="M486" s="37"/>
      <c r="N486" s="36">
        <v>45</v>
      </c>
      <c r="O486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80"/>
      <c r="Q486" s="380"/>
      <c r="R486" s="380"/>
      <c r="S486" s="381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IFERROR(IF(X486=0,"",ROUNDUP(X486/H486,0)*0.02175),"")</f>
        <v/>
      </c>
      <c r="Z486" s="66" t="s">
        <v>48</v>
      </c>
      <c r="AA486" s="67" t="s">
        <v>48</v>
      </c>
      <c r="AE486" s="68"/>
      <c r="BB486" s="345" t="s">
        <v>67</v>
      </c>
    </row>
    <row r="487" spans="1:54" ht="27" hidden="1" customHeight="1" x14ac:dyDescent="0.25">
      <c r="A487" s="61" t="s">
        <v>653</v>
      </c>
      <c r="B487" s="61" t="s">
        <v>654</v>
      </c>
      <c r="C487" s="35">
        <v>4301051058</v>
      </c>
      <c r="D487" s="378">
        <v>4680115883536</v>
      </c>
      <c r="E487" s="378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86</v>
      </c>
      <c r="L487" s="37" t="s">
        <v>82</v>
      </c>
      <c r="M487" s="37"/>
      <c r="N487" s="36">
        <v>45</v>
      </c>
      <c r="O487" s="4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80"/>
      <c r="Q487" s="380"/>
      <c r="R487" s="380"/>
      <c r="S487" s="381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68"/>
      <c r="BB487" s="346" t="s">
        <v>67</v>
      </c>
    </row>
    <row r="488" spans="1:54" hidden="1" x14ac:dyDescent="0.2">
      <c r="A488" s="386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7"/>
      <c r="O488" s="383" t="s">
        <v>43</v>
      </c>
      <c r="P488" s="384"/>
      <c r="Q488" s="384"/>
      <c r="R488" s="384"/>
      <c r="S488" s="384"/>
      <c r="T488" s="384"/>
      <c r="U488" s="385"/>
      <c r="V488" s="41" t="s">
        <v>42</v>
      </c>
      <c r="W488" s="42">
        <f>IFERROR(W485/H485,"0")+IFERROR(W486/H486,"0")+IFERROR(W487/H487,"0")</f>
        <v>0</v>
      </c>
      <c r="X488" s="42">
        <f>IFERROR(X485/H485,"0")+IFERROR(X486/H486,"0")+IFERROR(X487/H487,"0")</f>
        <v>0</v>
      </c>
      <c r="Y488" s="42">
        <f>IFERROR(IF(Y485="",0,Y485),"0")+IFERROR(IF(Y486="",0,Y486),"0")+IFERROR(IF(Y487="",0,Y487),"0")</f>
        <v>0</v>
      </c>
      <c r="Z488" s="65"/>
      <c r="AA488" s="65"/>
    </row>
    <row r="489" spans="1:54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7"/>
      <c r="O489" s="383" t="s">
        <v>43</v>
      </c>
      <c r="P489" s="384"/>
      <c r="Q489" s="384"/>
      <c r="R489" s="384"/>
      <c r="S489" s="384"/>
      <c r="T489" s="384"/>
      <c r="U489" s="385"/>
      <c r="V489" s="41" t="s">
        <v>0</v>
      </c>
      <c r="W489" s="42">
        <f>IFERROR(SUM(W485:W487),"0")</f>
        <v>0</v>
      </c>
      <c r="X489" s="42">
        <f>IFERROR(SUM(X485:X487),"0")</f>
        <v>0</v>
      </c>
      <c r="Y489" s="41"/>
      <c r="Z489" s="65"/>
      <c r="AA489" s="65"/>
    </row>
    <row r="490" spans="1:54" ht="14.25" hidden="1" customHeight="1" x14ac:dyDescent="0.25">
      <c r="A490" s="393" t="s">
        <v>223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64"/>
      <c r="AA490" s="64"/>
    </row>
    <row r="491" spans="1:54" ht="16.5" hidden="1" customHeight="1" x14ac:dyDescent="0.25">
      <c r="A491" s="61" t="s">
        <v>655</v>
      </c>
      <c r="B491" s="61" t="s">
        <v>656</v>
      </c>
      <c r="C491" s="35">
        <v>4301060363</v>
      </c>
      <c r="D491" s="378">
        <v>4680115885035</v>
      </c>
      <c r="E491" s="378"/>
      <c r="F491" s="60">
        <v>1</v>
      </c>
      <c r="G491" s="36">
        <v>4</v>
      </c>
      <c r="H491" s="60">
        <v>4</v>
      </c>
      <c r="I491" s="60">
        <v>4.4160000000000004</v>
      </c>
      <c r="J491" s="36">
        <v>104</v>
      </c>
      <c r="K491" s="36" t="s">
        <v>119</v>
      </c>
      <c r="L491" s="37" t="s">
        <v>82</v>
      </c>
      <c r="M491" s="37"/>
      <c r="N491" s="36">
        <v>35</v>
      </c>
      <c r="O491" s="4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80"/>
      <c r="Q491" s="380"/>
      <c r="R491" s="380"/>
      <c r="S491" s="381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68"/>
      <c r="BB491" s="347" t="s">
        <v>67</v>
      </c>
    </row>
    <row r="492" spans="1:54" hidden="1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7"/>
      <c r="O492" s="383" t="s">
        <v>43</v>
      </c>
      <c r="P492" s="384"/>
      <c r="Q492" s="384"/>
      <c r="R492" s="384"/>
      <c r="S492" s="384"/>
      <c r="T492" s="384"/>
      <c r="U492" s="385"/>
      <c r="V492" s="41" t="s">
        <v>42</v>
      </c>
      <c r="W492" s="42">
        <f>IFERROR(W491/H491,"0")</f>
        <v>0</v>
      </c>
      <c r="X492" s="42">
        <f>IFERROR(X491/H491,"0")</f>
        <v>0</v>
      </c>
      <c r="Y492" s="42">
        <f>IFERROR(IF(Y491="",0,Y491),"0")</f>
        <v>0</v>
      </c>
      <c r="Z492" s="65"/>
      <c r="AA492" s="65"/>
    </row>
    <row r="493" spans="1:54" hidden="1" x14ac:dyDescent="0.2">
      <c r="A493" s="386"/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7"/>
      <c r="O493" s="383" t="s">
        <v>43</v>
      </c>
      <c r="P493" s="384"/>
      <c r="Q493" s="384"/>
      <c r="R493" s="384"/>
      <c r="S493" s="384"/>
      <c r="T493" s="384"/>
      <c r="U493" s="385"/>
      <c r="V493" s="41" t="s">
        <v>0</v>
      </c>
      <c r="W493" s="42">
        <f>IFERROR(SUM(W491:W491),"0")</f>
        <v>0</v>
      </c>
      <c r="X493" s="42">
        <f>IFERROR(SUM(X491:X491),"0")</f>
        <v>0</v>
      </c>
      <c r="Y493" s="41"/>
      <c r="Z493" s="65"/>
      <c r="AA493" s="65"/>
    </row>
    <row r="494" spans="1:54" ht="27.75" hidden="1" customHeight="1" x14ac:dyDescent="0.2">
      <c r="A494" s="414" t="s">
        <v>657</v>
      </c>
      <c r="B494" s="414"/>
      <c r="C494" s="414"/>
      <c r="D494" s="414"/>
      <c r="E494" s="414"/>
      <c r="F494" s="414"/>
      <c r="G494" s="414"/>
      <c r="H494" s="414"/>
      <c r="I494" s="414"/>
      <c r="J494" s="414"/>
      <c r="K494" s="414"/>
      <c r="L494" s="414"/>
      <c r="M494" s="414"/>
      <c r="N494" s="414"/>
      <c r="O494" s="414"/>
      <c r="P494" s="414"/>
      <c r="Q494" s="414"/>
      <c r="R494" s="414"/>
      <c r="S494" s="414"/>
      <c r="T494" s="414"/>
      <c r="U494" s="414"/>
      <c r="V494" s="414"/>
      <c r="W494" s="414"/>
      <c r="X494" s="414"/>
      <c r="Y494" s="414"/>
      <c r="Z494" s="53"/>
      <c r="AA494" s="53"/>
    </row>
    <row r="495" spans="1:54" ht="16.5" hidden="1" customHeight="1" x14ac:dyDescent="0.25">
      <c r="A495" s="415" t="s">
        <v>658</v>
      </c>
      <c r="B495" s="415"/>
      <c r="C495" s="415"/>
      <c r="D495" s="415"/>
      <c r="E495" s="415"/>
      <c r="F495" s="415"/>
      <c r="G495" s="415"/>
      <c r="H495" s="415"/>
      <c r="I495" s="415"/>
      <c r="J495" s="415"/>
      <c r="K495" s="415"/>
      <c r="L495" s="415"/>
      <c r="M495" s="415"/>
      <c r="N495" s="415"/>
      <c r="O495" s="415"/>
      <c r="P495" s="415"/>
      <c r="Q495" s="415"/>
      <c r="R495" s="415"/>
      <c r="S495" s="415"/>
      <c r="T495" s="415"/>
      <c r="U495" s="415"/>
      <c r="V495" s="415"/>
      <c r="W495" s="415"/>
      <c r="X495" s="415"/>
      <c r="Y495" s="415"/>
      <c r="Z495" s="63"/>
      <c r="AA495" s="63"/>
    </row>
    <row r="496" spans="1:54" ht="14.25" hidden="1" customHeight="1" x14ac:dyDescent="0.25">
      <c r="A496" s="393" t="s">
        <v>123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64"/>
      <c r="AA496" s="64"/>
    </row>
    <row r="497" spans="1:54" ht="27" hidden="1" customHeight="1" x14ac:dyDescent="0.25">
      <c r="A497" s="61" t="s">
        <v>659</v>
      </c>
      <c r="B497" s="61" t="s">
        <v>660</v>
      </c>
      <c r="C497" s="35">
        <v>4301011763</v>
      </c>
      <c r="D497" s="378">
        <v>4640242181011</v>
      </c>
      <c r="E497" s="378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119</v>
      </c>
      <c r="L497" s="37" t="s">
        <v>138</v>
      </c>
      <c r="M497" s="37"/>
      <c r="N497" s="36">
        <v>55</v>
      </c>
      <c r="O497" s="416" t="s">
        <v>661</v>
      </c>
      <c r="P497" s="380"/>
      <c r="Q497" s="380"/>
      <c r="R497" s="380"/>
      <c r="S497" s="381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ref="X497:X503" si="24">IFERROR(IF(W497="",0,CEILING((W497/$H497),1)*$H497),"")</f>
        <v>0</v>
      </c>
      <c r="Y497" s="40" t="str">
        <f t="shared" ref="Y497:Y502" si="25">IFERROR(IF(X497=0,"",ROUNDUP(X497/H497,0)*0.02175),"")</f>
        <v/>
      </c>
      <c r="Z497" s="66" t="s">
        <v>48</v>
      </c>
      <c r="AA497" s="67" t="s">
        <v>48</v>
      </c>
      <c r="AE497" s="68"/>
      <c r="BB497" s="348" t="s">
        <v>67</v>
      </c>
    </row>
    <row r="498" spans="1:54" ht="27" hidden="1" customHeight="1" x14ac:dyDescent="0.25">
      <c r="A498" s="61" t="s">
        <v>662</v>
      </c>
      <c r="B498" s="61" t="s">
        <v>663</v>
      </c>
      <c r="C498" s="35">
        <v>4301011951</v>
      </c>
      <c r="D498" s="378">
        <v>4640242180045</v>
      </c>
      <c r="E498" s="378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119</v>
      </c>
      <c r="L498" s="37" t="s">
        <v>118</v>
      </c>
      <c r="M498" s="37"/>
      <c r="N498" s="36">
        <v>55</v>
      </c>
      <c r="O498" s="417" t="s">
        <v>664</v>
      </c>
      <c r="P498" s="380"/>
      <c r="Q498" s="380"/>
      <c r="R498" s="380"/>
      <c r="S498" s="381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24"/>
        <v>0</v>
      </c>
      <c r="Y498" s="40" t="str">
        <f t="shared" si="25"/>
        <v/>
      </c>
      <c r="Z498" s="66" t="s">
        <v>48</v>
      </c>
      <c r="AA498" s="67" t="s">
        <v>48</v>
      </c>
      <c r="AE498" s="68"/>
      <c r="BB498" s="349" t="s">
        <v>67</v>
      </c>
    </row>
    <row r="499" spans="1:54" ht="27" hidden="1" customHeight="1" x14ac:dyDescent="0.25">
      <c r="A499" s="61" t="s">
        <v>665</v>
      </c>
      <c r="B499" s="61" t="s">
        <v>666</v>
      </c>
      <c r="C499" s="35">
        <v>4301011585</v>
      </c>
      <c r="D499" s="378">
        <v>4640242180441</v>
      </c>
      <c r="E499" s="378"/>
      <c r="F499" s="60">
        <v>1.5</v>
      </c>
      <c r="G499" s="36">
        <v>8</v>
      </c>
      <c r="H499" s="60">
        <v>12</v>
      </c>
      <c r="I499" s="60">
        <v>12.48</v>
      </c>
      <c r="J499" s="36">
        <v>56</v>
      </c>
      <c r="K499" s="36" t="s">
        <v>119</v>
      </c>
      <c r="L499" s="37" t="s">
        <v>118</v>
      </c>
      <c r="M499" s="37"/>
      <c r="N499" s="36">
        <v>50</v>
      </c>
      <c r="O499" s="418" t="s">
        <v>667</v>
      </c>
      <c r="P499" s="380"/>
      <c r="Q499" s="380"/>
      <c r="R499" s="380"/>
      <c r="S499" s="381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24"/>
        <v>0</v>
      </c>
      <c r="Y499" s="40" t="str">
        <f t="shared" si="25"/>
        <v/>
      </c>
      <c r="Z499" s="66" t="s">
        <v>48</v>
      </c>
      <c r="AA499" s="67" t="s">
        <v>48</v>
      </c>
      <c r="AE499" s="68"/>
      <c r="BB499" s="350" t="s">
        <v>67</v>
      </c>
    </row>
    <row r="500" spans="1:54" ht="27" hidden="1" customHeight="1" x14ac:dyDescent="0.25">
      <c r="A500" s="61" t="s">
        <v>668</v>
      </c>
      <c r="B500" s="61" t="s">
        <v>669</v>
      </c>
      <c r="C500" s="35">
        <v>4301011950</v>
      </c>
      <c r="D500" s="378">
        <v>4640242180601</v>
      </c>
      <c r="E500" s="378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118</v>
      </c>
      <c r="M500" s="37"/>
      <c r="N500" s="36">
        <v>55</v>
      </c>
      <c r="O500" s="410" t="s">
        <v>670</v>
      </c>
      <c r="P500" s="380"/>
      <c r="Q500" s="380"/>
      <c r="R500" s="380"/>
      <c r="S500" s="381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24"/>
        <v>0</v>
      </c>
      <c r="Y500" s="40" t="str">
        <f t="shared" si="25"/>
        <v/>
      </c>
      <c r="Z500" s="66" t="s">
        <v>48</v>
      </c>
      <c r="AA500" s="67" t="s">
        <v>48</v>
      </c>
      <c r="AE500" s="68"/>
      <c r="BB500" s="351" t="s">
        <v>67</v>
      </c>
    </row>
    <row r="501" spans="1:54" ht="27" customHeight="1" x14ac:dyDescent="0.25">
      <c r="A501" s="61" t="s">
        <v>671</v>
      </c>
      <c r="B501" s="61" t="s">
        <v>672</v>
      </c>
      <c r="C501" s="35">
        <v>4301011584</v>
      </c>
      <c r="D501" s="378">
        <v>4640242180564</v>
      </c>
      <c r="E501" s="378"/>
      <c r="F501" s="60">
        <v>1.5</v>
      </c>
      <c r="G501" s="36">
        <v>8</v>
      </c>
      <c r="H501" s="60">
        <v>12</v>
      </c>
      <c r="I501" s="60">
        <v>12.48</v>
      </c>
      <c r="J501" s="36">
        <v>56</v>
      </c>
      <c r="K501" s="36" t="s">
        <v>119</v>
      </c>
      <c r="L501" s="37" t="s">
        <v>118</v>
      </c>
      <c r="M501" s="37"/>
      <c r="N501" s="36">
        <v>50</v>
      </c>
      <c r="O501" s="411" t="s">
        <v>673</v>
      </c>
      <c r="P501" s="380"/>
      <c r="Q501" s="380"/>
      <c r="R501" s="380"/>
      <c r="S501" s="381"/>
      <c r="T501" s="38" t="s">
        <v>48</v>
      </c>
      <c r="U501" s="38" t="s">
        <v>48</v>
      </c>
      <c r="V501" s="39" t="s">
        <v>0</v>
      </c>
      <c r="W501" s="57">
        <v>120</v>
      </c>
      <c r="X501" s="54">
        <f t="shared" si="24"/>
        <v>120</v>
      </c>
      <c r="Y501" s="40">
        <f t="shared" si="25"/>
        <v>0.21749999999999997</v>
      </c>
      <c r="Z501" s="66" t="s">
        <v>48</v>
      </c>
      <c r="AA501" s="67" t="s">
        <v>48</v>
      </c>
      <c r="AE501" s="68"/>
      <c r="BB501" s="352" t="s">
        <v>67</v>
      </c>
    </row>
    <row r="502" spans="1:54" ht="27" hidden="1" customHeight="1" x14ac:dyDescent="0.25">
      <c r="A502" s="61" t="s">
        <v>674</v>
      </c>
      <c r="B502" s="61" t="s">
        <v>675</v>
      </c>
      <c r="C502" s="35">
        <v>4301011762</v>
      </c>
      <c r="D502" s="378">
        <v>4640242180922</v>
      </c>
      <c r="E502" s="378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119</v>
      </c>
      <c r="L502" s="37" t="s">
        <v>118</v>
      </c>
      <c r="M502" s="37"/>
      <c r="N502" s="36">
        <v>55</v>
      </c>
      <c r="O502" s="412" t="s">
        <v>676</v>
      </c>
      <c r="P502" s="380"/>
      <c r="Q502" s="380"/>
      <c r="R502" s="380"/>
      <c r="S502" s="381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24"/>
        <v>0</v>
      </c>
      <c r="Y502" s="40" t="str">
        <f t="shared" si="25"/>
        <v/>
      </c>
      <c r="Z502" s="66" t="s">
        <v>48</v>
      </c>
      <c r="AA502" s="67" t="s">
        <v>48</v>
      </c>
      <c r="AE502" s="68"/>
      <c r="BB502" s="353" t="s">
        <v>67</v>
      </c>
    </row>
    <row r="503" spans="1:54" ht="27" hidden="1" customHeight="1" x14ac:dyDescent="0.25">
      <c r="A503" s="61" t="s">
        <v>677</v>
      </c>
      <c r="B503" s="61" t="s">
        <v>678</v>
      </c>
      <c r="C503" s="35">
        <v>4301011551</v>
      </c>
      <c r="D503" s="378">
        <v>4640242180038</v>
      </c>
      <c r="E503" s="378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86</v>
      </c>
      <c r="L503" s="37" t="s">
        <v>118</v>
      </c>
      <c r="M503" s="37"/>
      <c r="N503" s="36">
        <v>50</v>
      </c>
      <c r="O503" s="413" t="s">
        <v>679</v>
      </c>
      <c r="P503" s="380"/>
      <c r="Q503" s="380"/>
      <c r="R503" s="380"/>
      <c r="S503" s="381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24"/>
        <v>0</v>
      </c>
      <c r="Y503" s="40" t="str">
        <f>IFERROR(IF(X503=0,"",ROUNDUP(X503/H503,0)*0.00937),"")</f>
        <v/>
      </c>
      <c r="Z503" s="66" t="s">
        <v>48</v>
      </c>
      <c r="AA503" s="67" t="s">
        <v>48</v>
      </c>
      <c r="AE503" s="68"/>
      <c r="BB503" s="354" t="s">
        <v>67</v>
      </c>
    </row>
    <row r="504" spans="1:54" x14ac:dyDescent="0.2">
      <c r="A504" s="386"/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7"/>
      <c r="O504" s="383" t="s">
        <v>43</v>
      </c>
      <c r="P504" s="384"/>
      <c r="Q504" s="384"/>
      <c r="R504" s="384"/>
      <c r="S504" s="384"/>
      <c r="T504" s="384"/>
      <c r="U504" s="385"/>
      <c r="V504" s="41" t="s">
        <v>42</v>
      </c>
      <c r="W504" s="42">
        <f>IFERROR(W497/H497,"0")+IFERROR(W498/H498,"0")+IFERROR(W499/H499,"0")+IFERROR(W500/H500,"0")+IFERROR(W501/H501,"0")+IFERROR(W502/H502,"0")+IFERROR(W503/H503,"0")</f>
        <v>10</v>
      </c>
      <c r="X504" s="42">
        <f>IFERROR(X497/H497,"0")+IFERROR(X498/H498,"0")+IFERROR(X499/H499,"0")+IFERROR(X500/H500,"0")+IFERROR(X501/H501,"0")+IFERROR(X502/H502,"0")+IFERROR(X503/H503,"0")</f>
        <v>10</v>
      </c>
      <c r="Y504" s="42">
        <f>IFERROR(IF(Y497="",0,Y497),"0")+IFERROR(IF(Y498="",0,Y498),"0")+IFERROR(IF(Y499="",0,Y499),"0")+IFERROR(IF(Y500="",0,Y500),"0")+IFERROR(IF(Y501="",0,Y501),"0")+IFERROR(IF(Y502="",0,Y502),"0")+IFERROR(IF(Y503="",0,Y503),"0")</f>
        <v>0.21749999999999997</v>
      </c>
      <c r="Z504" s="65"/>
      <c r="AA504" s="65"/>
    </row>
    <row r="505" spans="1:54" x14ac:dyDescent="0.2">
      <c r="A505" s="386"/>
      <c r="B505" s="386"/>
      <c r="C505" s="386"/>
      <c r="D505" s="386"/>
      <c r="E505" s="386"/>
      <c r="F505" s="386"/>
      <c r="G505" s="386"/>
      <c r="H505" s="386"/>
      <c r="I505" s="386"/>
      <c r="J505" s="386"/>
      <c r="K505" s="386"/>
      <c r="L505" s="386"/>
      <c r="M505" s="386"/>
      <c r="N505" s="387"/>
      <c r="O505" s="383" t="s">
        <v>43</v>
      </c>
      <c r="P505" s="384"/>
      <c r="Q505" s="384"/>
      <c r="R505" s="384"/>
      <c r="S505" s="384"/>
      <c r="T505" s="384"/>
      <c r="U505" s="385"/>
      <c r="V505" s="41" t="s">
        <v>0</v>
      </c>
      <c r="W505" s="42">
        <f>IFERROR(SUM(W497:W503),"0")</f>
        <v>120</v>
      </c>
      <c r="X505" s="42">
        <f>IFERROR(SUM(X497:X503),"0")</f>
        <v>120</v>
      </c>
      <c r="Y505" s="41"/>
      <c r="Z505" s="65"/>
      <c r="AA505" s="65"/>
    </row>
    <row r="506" spans="1:54" ht="14.25" hidden="1" customHeight="1" x14ac:dyDescent="0.25">
      <c r="A506" s="393" t="s">
        <v>115</v>
      </c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393"/>
      <c r="P506" s="393"/>
      <c r="Q506" s="393"/>
      <c r="R506" s="393"/>
      <c r="S506" s="393"/>
      <c r="T506" s="393"/>
      <c r="U506" s="393"/>
      <c r="V506" s="393"/>
      <c r="W506" s="393"/>
      <c r="X506" s="393"/>
      <c r="Y506" s="393"/>
      <c r="Z506" s="64"/>
      <c r="AA506" s="64"/>
    </row>
    <row r="507" spans="1:54" ht="27" hidden="1" customHeight="1" x14ac:dyDescent="0.25">
      <c r="A507" s="61" t="s">
        <v>680</v>
      </c>
      <c r="B507" s="61" t="s">
        <v>681</v>
      </c>
      <c r="C507" s="35">
        <v>4301020260</v>
      </c>
      <c r="D507" s="378">
        <v>4640242180526</v>
      </c>
      <c r="E507" s="378"/>
      <c r="F507" s="60">
        <v>1.8</v>
      </c>
      <c r="G507" s="36">
        <v>6</v>
      </c>
      <c r="H507" s="60">
        <v>10.8</v>
      </c>
      <c r="I507" s="60">
        <v>11.28</v>
      </c>
      <c r="J507" s="36">
        <v>56</v>
      </c>
      <c r="K507" s="36" t="s">
        <v>119</v>
      </c>
      <c r="L507" s="37" t="s">
        <v>118</v>
      </c>
      <c r="M507" s="37"/>
      <c r="N507" s="36">
        <v>50</v>
      </c>
      <c r="O507" s="406" t="s">
        <v>682</v>
      </c>
      <c r="P507" s="380"/>
      <c r="Q507" s="380"/>
      <c r="R507" s="380"/>
      <c r="S507" s="381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IFERROR(IF(X507=0,"",ROUNDUP(X507/H507,0)*0.02175),"")</f>
        <v/>
      </c>
      <c r="Z507" s="66" t="s">
        <v>48</v>
      </c>
      <c r="AA507" s="67" t="s">
        <v>48</v>
      </c>
      <c r="AE507" s="68"/>
      <c r="BB507" s="355" t="s">
        <v>67</v>
      </c>
    </row>
    <row r="508" spans="1:54" ht="16.5" hidden="1" customHeight="1" x14ac:dyDescent="0.25">
      <c r="A508" s="61" t="s">
        <v>683</v>
      </c>
      <c r="B508" s="61" t="s">
        <v>684</v>
      </c>
      <c r="C508" s="35">
        <v>4301020269</v>
      </c>
      <c r="D508" s="378">
        <v>4640242180519</v>
      </c>
      <c r="E508" s="378"/>
      <c r="F508" s="60">
        <v>1.35</v>
      </c>
      <c r="G508" s="36">
        <v>8</v>
      </c>
      <c r="H508" s="60">
        <v>10.8</v>
      </c>
      <c r="I508" s="60">
        <v>11.28</v>
      </c>
      <c r="J508" s="36">
        <v>56</v>
      </c>
      <c r="K508" s="36" t="s">
        <v>119</v>
      </c>
      <c r="L508" s="37" t="s">
        <v>138</v>
      </c>
      <c r="M508" s="37"/>
      <c r="N508" s="36">
        <v>50</v>
      </c>
      <c r="O508" s="407" t="s">
        <v>685</v>
      </c>
      <c r="P508" s="380"/>
      <c r="Q508" s="380"/>
      <c r="R508" s="380"/>
      <c r="S508" s="381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IFERROR(IF(X508=0,"",ROUNDUP(X508/H508,0)*0.02175),"")</f>
        <v/>
      </c>
      <c r="Z508" s="66" t="s">
        <v>48</v>
      </c>
      <c r="AA508" s="67" t="s">
        <v>48</v>
      </c>
      <c r="AE508" s="68"/>
      <c r="BB508" s="356" t="s">
        <v>67</v>
      </c>
    </row>
    <row r="509" spans="1:54" ht="27" hidden="1" customHeight="1" x14ac:dyDescent="0.25">
      <c r="A509" s="61" t="s">
        <v>686</v>
      </c>
      <c r="B509" s="61" t="s">
        <v>687</v>
      </c>
      <c r="C509" s="35">
        <v>4301020309</v>
      </c>
      <c r="D509" s="378">
        <v>4640242180090</v>
      </c>
      <c r="E509" s="378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119</v>
      </c>
      <c r="L509" s="37" t="s">
        <v>118</v>
      </c>
      <c r="M509" s="37"/>
      <c r="N509" s="36">
        <v>50</v>
      </c>
      <c r="O509" s="408" t="s">
        <v>688</v>
      </c>
      <c r="P509" s="380"/>
      <c r="Q509" s="380"/>
      <c r="R509" s="380"/>
      <c r="S509" s="381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IFERROR(IF(X509=0,"",ROUNDUP(X509/H509,0)*0.02175),"")</f>
        <v/>
      </c>
      <c r="Z509" s="66" t="s">
        <v>48</v>
      </c>
      <c r="AA509" s="67" t="s">
        <v>48</v>
      </c>
      <c r="AE509" s="68"/>
      <c r="BB509" s="357" t="s">
        <v>67</v>
      </c>
    </row>
    <row r="510" spans="1:54" ht="27" hidden="1" customHeight="1" x14ac:dyDescent="0.25">
      <c r="A510" s="61" t="s">
        <v>689</v>
      </c>
      <c r="B510" s="61" t="s">
        <v>690</v>
      </c>
      <c r="C510" s="35">
        <v>4301020314</v>
      </c>
      <c r="D510" s="378">
        <v>4640242180090</v>
      </c>
      <c r="E510" s="378"/>
      <c r="F510" s="60">
        <v>1.35</v>
      </c>
      <c r="G510" s="36">
        <v>8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409" t="s">
        <v>691</v>
      </c>
      <c r="P510" s="380"/>
      <c r="Q510" s="380"/>
      <c r="R510" s="380"/>
      <c r="S510" s="381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68"/>
      <c r="BB510" s="358" t="s">
        <v>67</v>
      </c>
    </row>
    <row r="511" spans="1:54" hidden="1" x14ac:dyDescent="0.2">
      <c r="A511" s="386"/>
      <c r="B511" s="386"/>
      <c r="C511" s="386"/>
      <c r="D511" s="386"/>
      <c r="E511" s="386"/>
      <c r="F511" s="386"/>
      <c r="G511" s="386"/>
      <c r="H511" s="386"/>
      <c r="I511" s="386"/>
      <c r="J511" s="386"/>
      <c r="K511" s="386"/>
      <c r="L511" s="386"/>
      <c r="M511" s="386"/>
      <c r="N511" s="387"/>
      <c r="O511" s="383" t="s">
        <v>43</v>
      </c>
      <c r="P511" s="384"/>
      <c r="Q511" s="384"/>
      <c r="R511" s="384"/>
      <c r="S511" s="384"/>
      <c r="T511" s="384"/>
      <c r="U511" s="385"/>
      <c r="V511" s="41" t="s">
        <v>42</v>
      </c>
      <c r="W511" s="42">
        <f>IFERROR(W507/H507,"0")+IFERROR(W508/H508,"0")+IFERROR(W509/H509,"0")+IFERROR(W510/H510,"0")</f>
        <v>0</v>
      </c>
      <c r="X511" s="42">
        <f>IFERROR(X507/H507,"0")+IFERROR(X508/H508,"0")+IFERROR(X509/H509,"0")+IFERROR(X510/H510,"0")</f>
        <v>0</v>
      </c>
      <c r="Y511" s="42">
        <f>IFERROR(IF(Y507="",0,Y507),"0")+IFERROR(IF(Y508="",0,Y508),"0")+IFERROR(IF(Y509="",0,Y509),"0")+IFERROR(IF(Y510="",0,Y510),"0")</f>
        <v>0</v>
      </c>
      <c r="Z511" s="65"/>
      <c r="AA511" s="65"/>
    </row>
    <row r="512" spans="1:54" hidden="1" x14ac:dyDescent="0.2">
      <c r="A512" s="386"/>
      <c r="B512" s="386"/>
      <c r="C512" s="386"/>
      <c r="D512" s="386"/>
      <c r="E512" s="386"/>
      <c r="F512" s="386"/>
      <c r="G512" s="386"/>
      <c r="H512" s="386"/>
      <c r="I512" s="386"/>
      <c r="J512" s="386"/>
      <c r="K512" s="386"/>
      <c r="L512" s="386"/>
      <c r="M512" s="386"/>
      <c r="N512" s="387"/>
      <c r="O512" s="383" t="s">
        <v>43</v>
      </c>
      <c r="P512" s="384"/>
      <c r="Q512" s="384"/>
      <c r="R512" s="384"/>
      <c r="S512" s="384"/>
      <c r="T512" s="384"/>
      <c r="U512" s="385"/>
      <c r="V512" s="41" t="s">
        <v>0</v>
      </c>
      <c r="W512" s="42">
        <f>IFERROR(SUM(W507:W510),"0")</f>
        <v>0</v>
      </c>
      <c r="X512" s="42">
        <f>IFERROR(SUM(X507:X510),"0")</f>
        <v>0</v>
      </c>
      <c r="Y512" s="41"/>
      <c r="Z512" s="65"/>
      <c r="AA512" s="65"/>
    </row>
    <row r="513" spans="1:54" ht="14.25" hidden="1" customHeight="1" x14ac:dyDescent="0.25">
      <c r="A513" s="393" t="s">
        <v>77</v>
      </c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393"/>
      <c r="P513" s="393"/>
      <c r="Q513" s="393"/>
      <c r="R513" s="393"/>
      <c r="S513" s="393"/>
      <c r="T513" s="393"/>
      <c r="U513" s="393"/>
      <c r="V513" s="393"/>
      <c r="W513" s="393"/>
      <c r="X513" s="393"/>
      <c r="Y513" s="393"/>
      <c r="Z513" s="64"/>
      <c r="AA513" s="64"/>
    </row>
    <row r="514" spans="1:54" ht="27" customHeight="1" x14ac:dyDescent="0.25">
      <c r="A514" s="61" t="s">
        <v>692</v>
      </c>
      <c r="B514" s="61" t="s">
        <v>693</v>
      </c>
      <c r="C514" s="35">
        <v>4301031280</v>
      </c>
      <c r="D514" s="378">
        <v>4640242180816</v>
      </c>
      <c r="E514" s="378"/>
      <c r="F514" s="60">
        <v>0.7</v>
      </c>
      <c r="G514" s="36">
        <v>6</v>
      </c>
      <c r="H514" s="60">
        <v>4.2</v>
      </c>
      <c r="I514" s="60">
        <v>4.46</v>
      </c>
      <c r="J514" s="36">
        <v>156</v>
      </c>
      <c r="K514" s="36" t="s">
        <v>86</v>
      </c>
      <c r="L514" s="37" t="s">
        <v>82</v>
      </c>
      <c r="M514" s="37"/>
      <c r="N514" s="36">
        <v>40</v>
      </c>
      <c r="O514" s="403" t="s">
        <v>694</v>
      </c>
      <c r="P514" s="380"/>
      <c r="Q514" s="380"/>
      <c r="R514" s="380"/>
      <c r="S514" s="381"/>
      <c r="T514" s="38" t="s">
        <v>48</v>
      </c>
      <c r="U514" s="38" t="s">
        <v>48</v>
      </c>
      <c r="V514" s="39" t="s">
        <v>0</v>
      </c>
      <c r="W514" s="57">
        <v>84</v>
      </c>
      <c r="X514" s="54">
        <f t="shared" ref="X514:X519" si="26">IFERROR(IF(W514="",0,CEILING((W514/$H514),1)*$H514),"")</f>
        <v>84</v>
      </c>
      <c r="Y514" s="40">
        <f>IFERROR(IF(X514=0,"",ROUNDUP(X514/H514,0)*0.00753),"")</f>
        <v>0.15060000000000001</v>
      </c>
      <c r="Z514" s="66" t="s">
        <v>48</v>
      </c>
      <c r="AA514" s="67" t="s">
        <v>48</v>
      </c>
      <c r="AE514" s="68"/>
      <c r="BB514" s="359" t="s">
        <v>67</v>
      </c>
    </row>
    <row r="515" spans="1:54" ht="27" customHeight="1" x14ac:dyDescent="0.25">
      <c r="A515" s="61" t="s">
        <v>695</v>
      </c>
      <c r="B515" s="61" t="s">
        <v>696</v>
      </c>
      <c r="C515" s="35">
        <v>4301031194</v>
      </c>
      <c r="D515" s="378">
        <v>4680115880856</v>
      </c>
      <c r="E515" s="378"/>
      <c r="F515" s="60">
        <v>0.7</v>
      </c>
      <c r="G515" s="36">
        <v>6</v>
      </c>
      <c r="H515" s="60">
        <v>4.2</v>
      </c>
      <c r="I515" s="60">
        <v>4.46</v>
      </c>
      <c r="J515" s="36">
        <v>156</v>
      </c>
      <c r="K515" s="36" t="s">
        <v>86</v>
      </c>
      <c r="L515" s="37" t="s">
        <v>82</v>
      </c>
      <c r="M515" s="37"/>
      <c r="N515" s="36">
        <v>40</v>
      </c>
      <c r="O515" s="404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80"/>
      <c r="Q515" s="380"/>
      <c r="R515" s="380"/>
      <c r="S515" s="381"/>
      <c r="T515" s="38" t="s">
        <v>48</v>
      </c>
      <c r="U515" s="38" t="s">
        <v>48</v>
      </c>
      <c r="V515" s="39" t="s">
        <v>0</v>
      </c>
      <c r="W515" s="57">
        <v>780</v>
      </c>
      <c r="X515" s="54">
        <f t="shared" si="26"/>
        <v>781.2</v>
      </c>
      <c r="Y515" s="40">
        <f>IFERROR(IF(X515=0,"",ROUNDUP(X515/H515,0)*0.00753),"")</f>
        <v>1.4005799999999999</v>
      </c>
      <c r="Z515" s="66" t="s">
        <v>48</v>
      </c>
      <c r="AA515" s="67" t="s">
        <v>48</v>
      </c>
      <c r="AE515" s="68"/>
      <c r="BB515" s="360" t="s">
        <v>67</v>
      </c>
    </row>
    <row r="516" spans="1:54" ht="27" hidden="1" customHeight="1" x14ac:dyDescent="0.25">
      <c r="A516" s="61" t="s">
        <v>697</v>
      </c>
      <c r="B516" s="61" t="s">
        <v>698</v>
      </c>
      <c r="C516" s="35">
        <v>4301031244</v>
      </c>
      <c r="D516" s="378">
        <v>4640242180595</v>
      </c>
      <c r="E516" s="378"/>
      <c r="F516" s="60">
        <v>0.7</v>
      </c>
      <c r="G516" s="36">
        <v>6</v>
      </c>
      <c r="H516" s="60">
        <v>4.2</v>
      </c>
      <c r="I516" s="60">
        <v>4.46</v>
      </c>
      <c r="J516" s="36">
        <v>156</v>
      </c>
      <c r="K516" s="36" t="s">
        <v>86</v>
      </c>
      <c r="L516" s="37" t="s">
        <v>82</v>
      </c>
      <c r="M516" s="37"/>
      <c r="N516" s="36">
        <v>40</v>
      </c>
      <c r="O516" s="405" t="s">
        <v>699</v>
      </c>
      <c r="P516" s="380"/>
      <c r="Q516" s="380"/>
      <c r="R516" s="380"/>
      <c r="S516" s="381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26"/>
        <v>0</v>
      </c>
      <c r="Y516" s="40" t="str">
        <f>IFERROR(IF(X516=0,"",ROUNDUP(X516/H516,0)*0.00753),"")</f>
        <v/>
      </c>
      <c r="Z516" s="66" t="s">
        <v>48</v>
      </c>
      <c r="AA516" s="67" t="s">
        <v>48</v>
      </c>
      <c r="AE516" s="68"/>
      <c r="BB516" s="361" t="s">
        <v>67</v>
      </c>
    </row>
    <row r="517" spans="1:54" ht="27" hidden="1" customHeight="1" x14ac:dyDescent="0.25">
      <c r="A517" s="61" t="s">
        <v>700</v>
      </c>
      <c r="B517" s="61" t="s">
        <v>701</v>
      </c>
      <c r="C517" s="35">
        <v>4301031321</v>
      </c>
      <c r="D517" s="378">
        <v>4640242180076</v>
      </c>
      <c r="E517" s="378"/>
      <c r="F517" s="60">
        <v>0.7</v>
      </c>
      <c r="G517" s="36">
        <v>6</v>
      </c>
      <c r="H517" s="60">
        <v>4.2</v>
      </c>
      <c r="I517" s="60">
        <v>4.4000000000000004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400" t="s">
        <v>702</v>
      </c>
      <c r="P517" s="380"/>
      <c r="Q517" s="380"/>
      <c r="R517" s="380"/>
      <c r="S517" s="381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26"/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68"/>
      <c r="BB517" s="362" t="s">
        <v>67</v>
      </c>
    </row>
    <row r="518" spans="1:54" ht="27" hidden="1" customHeight="1" x14ac:dyDescent="0.25">
      <c r="A518" s="61" t="s">
        <v>703</v>
      </c>
      <c r="B518" s="61" t="s">
        <v>704</v>
      </c>
      <c r="C518" s="35">
        <v>4301031203</v>
      </c>
      <c r="D518" s="378">
        <v>4640242180908</v>
      </c>
      <c r="E518" s="378"/>
      <c r="F518" s="60">
        <v>0.28000000000000003</v>
      </c>
      <c r="G518" s="36">
        <v>6</v>
      </c>
      <c r="H518" s="60">
        <v>1.68</v>
      </c>
      <c r="I518" s="60">
        <v>1.81</v>
      </c>
      <c r="J518" s="36">
        <v>234</v>
      </c>
      <c r="K518" s="36" t="s">
        <v>83</v>
      </c>
      <c r="L518" s="37" t="s">
        <v>82</v>
      </c>
      <c r="M518" s="37"/>
      <c r="N518" s="36">
        <v>40</v>
      </c>
      <c r="O518" s="401" t="s">
        <v>705</v>
      </c>
      <c r="P518" s="380"/>
      <c r="Q518" s="380"/>
      <c r="R518" s="380"/>
      <c r="S518" s="381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26"/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3" t="s">
        <v>67</v>
      </c>
    </row>
    <row r="519" spans="1:54" ht="27" hidden="1" customHeight="1" x14ac:dyDescent="0.25">
      <c r="A519" s="61" t="s">
        <v>706</v>
      </c>
      <c r="B519" s="61" t="s">
        <v>707</v>
      </c>
      <c r="C519" s="35">
        <v>4301031200</v>
      </c>
      <c r="D519" s="378">
        <v>4640242180489</v>
      </c>
      <c r="E519" s="378"/>
      <c r="F519" s="60">
        <v>0.28000000000000003</v>
      </c>
      <c r="G519" s="36">
        <v>6</v>
      </c>
      <c r="H519" s="60">
        <v>1.68</v>
      </c>
      <c r="I519" s="60">
        <v>1.84</v>
      </c>
      <c r="J519" s="36">
        <v>234</v>
      </c>
      <c r="K519" s="36" t="s">
        <v>83</v>
      </c>
      <c r="L519" s="37" t="s">
        <v>82</v>
      </c>
      <c r="M519" s="37"/>
      <c r="N519" s="36">
        <v>40</v>
      </c>
      <c r="O519" s="402" t="s">
        <v>708</v>
      </c>
      <c r="P519" s="380"/>
      <c r="Q519" s="380"/>
      <c r="R519" s="380"/>
      <c r="S519" s="381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26"/>
        <v>0</v>
      </c>
      <c r="Y519" s="40" t="str">
        <f>IFERROR(IF(X519=0,"",ROUNDUP(X519/H519,0)*0.00502),"")</f>
        <v/>
      </c>
      <c r="Z519" s="66" t="s">
        <v>48</v>
      </c>
      <c r="AA519" s="67" t="s">
        <v>48</v>
      </c>
      <c r="AE519" s="68"/>
      <c r="BB519" s="364" t="s">
        <v>67</v>
      </c>
    </row>
    <row r="520" spans="1:54" x14ac:dyDescent="0.2">
      <c r="A520" s="386"/>
      <c r="B520" s="386"/>
      <c r="C520" s="386"/>
      <c r="D520" s="386"/>
      <c r="E520" s="386"/>
      <c r="F520" s="386"/>
      <c r="G520" s="386"/>
      <c r="H520" s="386"/>
      <c r="I520" s="386"/>
      <c r="J520" s="386"/>
      <c r="K520" s="386"/>
      <c r="L520" s="386"/>
      <c r="M520" s="386"/>
      <c r="N520" s="387"/>
      <c r="O520" s="383" t="s">
        <v>43</v>
      </c>
      <c r="P520" s="384"/>
      <c r="Q520" s="384"/>
      <c r="R520" s="384"/>
      <c r="S520" s="384"/>
      <c r="T520" s="384"/>
      <c r="U520" s="385"/>
      <c r="V520" s="41" t="s">
        <v>42</v>
      </c>
      <c r="W520" s="42">
        <f>IFERROR(W514/H514,"0")+IFERROR(W515/H515,"0")+IFERROR(W516/H516,"0")+IFERROR(W517/H517,"0")+IFERROR(W518/H518,"0")+IFERROR(W519/H519,"0")</f>
        <v>205.71428571428569</v>
      </c>
      <c r="X520" s="42">
        <f>IFERROR(X514/H514,"0")+IFERROR(X515/H515,"0")+IFERROR(X516/H516,"0")+IFERROR(X517/H517,"0")+IFERROR(X518/H518,"0")+IFERROR(X519/H519,"0")</f>
        <v>206</v>
      </c>
      <c r="Y520" s="42">
        <f>IFERROR(IF(Y514="",0,Y514),"0")+IFERROR(IF(Y515="",0,Y515),"0")+IFERROR(IF(Y516="",0,Y516),"0")+IFERROR(IF(Y517="",0,Y517),"0")+IFERROR(IF(Y518="",0,Y518),"0")+IFERROR(IF(Y519="",0,Y519),"0")</f>
        <v>1.55118</v>
      </c>
      <c r="Z520" s="65"/>
      <c r="AA520" s="65"/>
    </row>
    <row r="521" spans="1:54" x14ac:dyDescent="0.2">
      <c r="A521" s="386"/>
      <c r="B521" s="386"/>
      <c r="C521" s="386"/>
      <c r="D521" s="386"/>
      <c r="E521" s="386"/>
      <c r="F521" s="386"/>
      <c r="G521" s="386"/>
      <c r="H521" s="386"/>
      <c r="I521" s="386"/>
      <c r="J521" s="386"/>
      <c r="K521" s="386"/>
      <c r="L521" s="386"/>
      <c r="M521" s="386"/>
      <c r="N521" s="387"/>
      <c r="O521" s="383" t="s">
        <v>43</v>
      </c>
      <c r="P521" s="384"/>
      <c r="Q521" s="384"/>
      <c r="R521" s="384"/>
      <c r="S521" s="384"/>
      <c r="T521" s="384"/>
      <c r="U521" s="385"/>
      <c r="V521" s="41" t="s">
        <v>0</v>
      </c>
      <c r="W521" s="42">
        <f>IFERROR(SUM(W514:W519),"0")</f>
        <v>864</v>
      </c>
      <c r="X521" s="42">
        <f>IFERROR(SUM(X514:X519),"0")</f>
        <v>865.2</v>
      </c>
      <c r="Y521" s="41"/>
      <c r="Z521" s="65"/>
      <c r="AA521" s="65"/>
    </row>
    <row r="522" spans="1:54" ht="14.25" hidden="1" customHeight="1" x14ac:dyDescent="0.25">
      <c r="A522" s="393" t="s">
        <v>87</v>
      </c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3"/>
      <c r="P522" s="393"/>
      <c r="Q522" s="393"/>
      <c r="R522" s="393"/>
      <c r="S522" s="393"/>
      <c r="T522" s="393"/>
      <c r="U522" s="393"/>
      <c r="V522" s="393"/>
      <c r="W522" s="393"/>
      <c r="X522" s="393"/>
      <c r="Y522" s="393"/>
      <c r="Z522" s="64"/>
      <c r="AA522" s="64"/>
    </row>
    <row r="523" spans="1:54" ht="27" hidden="1" customHeight="1" x14ac:dyDescent="0.25">
      <c r="A523" s="61" t="s">
        <v>709</v>
      </c>
      <c r="B523" s="61" t="s">
        <v>710</v>
      </c>
      <c r="C523" s="35">
        <v>4301051310</v>
      </c>
      <c r="D523" s="378">
        <v>4680115880870</v>
      </c>
      <c r="E523" s="378"/>
      <c r="F523" s="60">
        <v>1.3</v>
      </c>
      <c r="G523" s="36">
        <v>6</v>
      </c>
      <c r="H523" s="60">
        <v>7.8</v>
      </c>
      <c r="I523" s="60">
        <v>8.3640000000000008</v>
      </c>
      <c r="J523" s="36">
        <v>56</v>
      </c>
      <c r="K523" s="36" t="s">
        <v>119</v>
      </c>
      <c r="L523" s="37" t="s">
        <v>138</v>
      </c>
      <c r="M523" s="37"/>
      <c r="N523" s="36">
        <v>40</v>
      </c>
      <c r="O523" s="39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80"/>
      <c r="Q523" s="380"/>
      <c r="R523" s="380"/>
      <c r="S523" s="381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68"/>
      <c r="BB523" s="365" t="s">
        <v>67</v>
      </c>
    </row>
    <row r="524" spans="1:54" ht="27" hidden="1" customHeight="1" x14ac:dyDescent="0.25">
      <c r="A524" s="61" t="s">
        <v>711</v>
      </c>
      <c r="B524" s="61" t="s">
        <v>712</v>
      </c>
      <c r="C524" s="35">
        <v>4301051780</v>
      </c>
      <c r="D524" s="378">
        <v>4640242180106</v>
      </c>
      <c r="E524" s="378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119</v>
      </c>
      <c r="L524" s="37" t="s">
        <v>82</v>
      </c>
      <c r="M524" s="37"/>
      <c r="N524" s="36">
        <v>45</v>
      </c>
      <c r="O524" s="397" t="s">
        <v>713</v>
      </c>
      <c r="P524" s="380"/>
      <c r="Q524" s="380"/>
      <c r="R524" s="380"/>
      <c r="S524" s="381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6" t="s">
        <v>67</v>
      </c>
    </row>
    <row r="525" spans="1:54" ht="27" hidden="1" customHeight="1" x14ac:dyDescent="0.25">
      <c r="A525" s="61" t="s">
        <v>714</v>
      </c>
      <c r="B525" s="61" t="s">
        <v>715</v>
      </c>
      <c r="C525" s="35">
        <v>4301051510</v>
      </c>
      <c r="D525" s="378">
        <v>4640242180540</v>
      </c>
      <c r="E525" s="378"/>
      <c r="F525" s="60">
        <v>1.3</v>
      </c>
      <c r="G525" s="36">
        <v>6</v>
      </c>
      <c r="H525" s="60">
        <v>7.8</v>
      </c>
      <c r="I525" s="60">
        <v>8.3640000000000008</v>
      </c>
      <c r="J525" s="36">
        <v>56</v>
      </c>
      <c r="K525" s="36" t="s">
        <v>119</v>
      </c>
      <c r="L525" s="37" t="s">
        <v>82</v>
      </c>
      <c r="M525" s="37"/>
      <c r="N525" s="36">
        <v>30</v>
      </c>
      <c r="O525" s="398" t="s">
        <v>716</v>
      </c>
      <c r="P525" s="380"/>
      <c r="Q525" s="380"/>
      <c r="R525" s="380"/>
      <c r="S525" s="381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7" t="s">
        <v>67</v>
      </c>
    </row>
    <row r="526" spans="1:54" ht="27" hidden="1" customHeight="1" x14ac:dyDescent="0.25">
      <c r="A526" s="61" t="s">
        <v>717</v>
      </c>
      <c r="B526" s="61" t="s">
        <v>718</v>
      </c>
      <c r="C526" s="35">
        <v>4301051390</v>
      </c>
      <c r="D526" s="378">
        <v>4640242181233</v>
      </c>
      <c r="E526" s="378"/>
      <c r="F526" s="60">
        <v>0.3</v>
      </c>
      <c r="G526" s="36">
        <v>6</v>
      </c>
      <c r="H526" s="60">
        <v>1.8</v>
      </c>
      <c r="I526" s="60">
        <v>1.984</v>
      </c>
      <c r="J526" s="36">
        <v>234</v>
      </c>
      <c r="K526" s="36" t="s">
        <v>83</v>
      </c>
      <c r="L526" s="37" t="s">
        <v>82</v>
      </c>
      <c r="M526" s="37"/>
      <c r="N526" s="36">
        <v>40</v>
      </c>
      <c r="O526" s="399" t="s">
        <v>719</v>
      </c>
      <c r="P526" s="380"/>
      <c r="Q526" s="380"/>
      <c r="R526" s="380"/>
      <c r="S526" s="381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68"/>
      <c r="BB526" s="368" t="s">
        <v>67</v>
      </c>
    </row>
    <row r="527" spans="1:54" ht="27" hidden="1" customHeight="1" x14ac:dyDescent="0.25">
      <c r="A527" s="61" t="s">
        <v>720</v>
      </c>
      <c r="B527" s="61" t="s">
        <v>721</v>
      </c>
      <c r="C527" s="35">
        <v>4301051448</v>
      </c>
      <c r="D527" s="378">
        <v>4640242181226</v>
      </c>
      <c r="E527" s="378"/>
      <c r="F527" s="60">
        <v>0.3</v>
      </c>
      <c r="G527" s="36">
        <v>6</v>
      </c>
      <c r="H527" s="60">
        <v>1.8</v>
      </c>
      <c r="I527" s="60">
        <v>1.972</v>
      </c>
      <c r="J527" s="36">
        <v>234</v>
      </c>
      <c r="K527" s="36" t="s">
        <v>83</v>
      </c>
      <c r="L527" s="37" t="s">
        <v>82</v>
      </c>
      <c r="M527" s="37"/>
      <c r="N527" s="36">
        <v>30</v>
      </c>
      <c r="O527" s="392" t="s">
        <v>722</v>
      </c>
      <c r="P527" s="380"/>
      <c r="Q527" s="380"/>
      <c r="R527" s="380"/>
      <c r="S527" s="381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68"/>
      <c r="BB527" s="369" t="s">
        <v>67</v>
      </c>
    </row>
    <row r="528" spans="1:54" hidden="1" x14ac:dyDescent="0.2">
      <c r="A528" s="386"/>
      <c r="B528" s="386"/>
      <c r="C528" s="386"/>
      <c r="D528" s="386"/>
      <c r="E528" s="386"/>
      <c r="F528" s="386"/>
      <c r="G528" s="386"/>
      <c r="H528" s="386"/>
      <c r="I528" s="386"/>
      <c r="J528" s="386"/>
      <c r="K528" s="386"/>
      <c r="L528" s="386"/>
      <c r="M528" s="386"/>
      <c r="N528" s="387"/>
      <c r="O528" s="383" t="s">
        <v>43</v>
      </c>
      <c r="P528" s="384"/>
      <c r="Q528" s="384"/>
      <c r="R528" s="384"/>
      <c r="S528" s="384"/>
      <c r="T528" s="384"/>
      <c r="U528" s="385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54" hidden="1" x14ac:dyDescent="0.2">
      <c r="A529" s="386"/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7"/>
      <c r="O529" s="383" t="s">
        <v>43</v>
      </c>
      <c r="P529" s="384"/>
      <c r="Q529" s="384"/>
      <c r="R529" s="384"/>
      <c r="S529" s="384"/>
      <c r="T529" s="384"/>
      <c r="U529" s="385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54" ht="14.25" hidden="1" customHeight="1" x14ac:dyDescent="0.25">
      <c r="A530" s="393" t="s">
        <v>223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64"/>
      <c r="AA530" s="64"/>
    </row>
    <row r="531" spans="1:54" ht="27" hidden="1" customHeight="1" x14ac:dyDescent="0.25">
      <c r="A531" s="61" t="s">
        <v>723</v>
      </c>
      <c r="B531" s="61" t="s">
        <v>724</v>
      </c>
      <c r="C531" s="35">
        <v>4301060354</v>
      </c>
      <c r="D531" s="378">
        <v>4640242180120</v>
      </c>
      <c r="E531" s="378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119</v>
      </c>
      <c r="L531" s="37" t="s">
        <v>82</v>
      </c>
      <c r="M531" s="37"/>
      <c r="N531" s="36">
        <v>40</v>
      </c>
      <c r="O531" s="394" t="s">
        <v>725</v>
      </c>
      <c r="P531" s="380"/>
      <c r="Q531" s="380"/>
      <c r="R531" s="380"/>
      <c r="S531" s="381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68"/>
      <c r="BB531" s="370" t="s">
        <v>67</v>
      </c>
    </row>
    <row r="532" spans="1:54" ht="27" hidden="1" customHeight="1" x14ac:dyDescent="0.25">
      <c r="A532" s="61" t="s">
        <v>723</v>
      </c>
      <c r="B532" s="61" t="s">
        <v>726</v>
      </c>
      <c r="C532" s="35">
        <v>4301060408</v>
      </c>
      <c r="D532" s="378">
        <v>4640242180120</v>
      </c>
      <c r="E532" s="378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119</v>
      </c>
      <c r="L532" s="37" t="s">
        <v>82</v>
      </c>
      <c r="M532" s="37"/>
      <c r="N532" s="36">
        <v>40</v>
      </c>
      <c r="O532" s="395" t="s">
        <v>727</v>
      </c>
      <c r="P532" s="380"/>
      <c r="Q532" s="380"/>
      <c r="R532" s="380"/>
      <c r="S532" s="381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68"/>
      <c r="BB532" s="371" t="s">
        <v>67</v>
      </c>
    </row>
    <row r="533" spans="1:54" ht="27" hidden="1" customHeight="1" x14ac:dyDescent="0.25">
      <c r="A533" s="61" t="s">
        <v>728</v>
      </c>
      <c r="B533" s="61" t="s">
        <v>729</v>
      </c>
      <c r="C533" s="35">
        <v>4301060355</v>
      </c>
      <c r="D533" s="378">
        <v>4640242180137</v>
      </c>
      <c r="E533" s="378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119</v>
      </c>
      <c r="L533" s="37" t="s">
        <v>82</v>
      </c>
      <c r="M533" s="37"/>
      <c r="N533" s="36">
        <v>40</v>
      </c>
      <c r="O533" s="379" t="s">
        <v>730</v>
      </c>
      <c r="P533" s="380"/>
      <c r="Q533" s="380"/>
      <c r="R533" s="380"/>
      <c r="S533" s="381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68"/>
      <c r="BB533" s="372" t="s">
        <v>67</v>
      </c>
    </row>
    <row r="534" spans="1:54" ht="27" hidden="1" customHeight="1" x14ac:dyDescent="0.25">
      <c r="A534" s="61" t="s">
        <v>728</v>
      </c>
      <c r="B534" s="61" t="s">
        <v>731</v>
      </c>
      <c r="C534" s="35">
        <v>4301060407</v>
      </c>
      <c r="D534" s="378">
        <v>4640242180137</v>
      </c>
      <c r="E534" s="378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382" t="s">
        <v>732</v>
      </c>
      <c r="P534" s="380"/>
      <c r="Q534" s="380"/>
      <c r="R534" s="380"/>
      <c r="S534" s="381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68"/>
      <c r="BB534" s="373" t="s">
        <v>67</v>
      </c>
    </row>
    <row r="535" spans="1:54" hidden="1" x14ac:dyDescent="0.2">
      <c r="A535" s="386"/>
      <c r="B535" s="386"/>
      <c r="C535" s="386"/>
      <c r="D535" s="386"/>
      <c r="E535" s="386"/>
      <c r="F535" s="386"/>
      <c r="G535" s="386"/>
      <c r="H535" s="386"/>
      <c r="I535" s="386"/>
      <c r="J535" s="386"/>
      <c r="K535" s="386"/>
      <c r="L535" s="386"/>
      <c r="M535" s="386"/>
      <c r="N535" s="387"/>
      <c r="O535" s="383" t="s">
        <v>43</v>
      </c>
      <c r="P535" s="384"/>
      <c r="Q535" s="384"/>
      <c r="R535" s="384"/>
      <c r="S535" s="384"/>
      <c r="T535" s="384"/>
      <c r="U535" s="385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54" hidden="1" x14ac:dyDescent="0.2">
      <c r="A536" s="386"/>
      <c r="B536" s="386"/>
      <c r="C536" s="386"/>
      <c r="D536" s="386"/>
      <c r="E536" s="386"/>
      <c r="F536" s="386"/>
      <c r="G536" s="386"/>
      <c r="H536" s="386"/>
      <c r="I536" s="386"/>
      <c r="J536" s="386"/>
      <c r="K536" s="386"/>
      <c r="L536" s="386"/>
      <c r="M536" s="386"/>
      <c r="N536" s="387"/>
      <c r="O536" s="383" t="s">
        <v>43</v>
      </c>
      <c r="P536" s="384"/>
      <c r="Q536" s="384"/>
      <c r="R536" s="384"/>
      <c r="S536" s="384"/>
      <c r="T536" s="384"/>
      <c r="U536" s="385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54" ht="15" customHeight="1" x14ac:dyDescent="0.2">
      <c r="A537" s="386"/>
      <c r="B537" s="386"/>
      <c r="C537" s="386"/>
      <c r="D537" s="386"/>
      <c r="E537" s="386"/>
      <c r="F537" s="386"/>
      <c r="G537" s="386"/>
      <c r="H537" s="386"/>
      <c r="I537" s="386"/>
      <c r="J537" s="386"/>
      <c r="K537" s="386"/>
      <c r="L537" s="386"/>
      <c r="M537" s="386"/>
      <c r="N537" s="391"/>
      <c r="O537" s="388" t="s">
        <v>36</v>
      </c>
      <c r="P537" s="389"/>
      <c r="Q537" s="389"/>
      <c r="R537" s="389"/>
      <c r="S537" s="389"/>
      <c r="T537" s="389"/>
      <c r="U537" s="390"/>
      <c r="V537" s="41" t="s">
        <v>0</v>
      </c>
      <c r="W537" s="4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17999</v>
      </c>
      <c r="X537" s="4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18110.86</v>
      </c>
      <c r="Y537" s="41"/>
      <c r="Z537" s="65"/>
      <c r="AA537" s="65"/>
    </row>
    <row r="538" spans="1:54" x14ac:dyDescent="0.2">
      <c r="A538" s="38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91"/>
      <c r="O538" s="388" t="s">
        <v>37</v>
      </c>
      <c r="P538" s="389"/>
      <c r="Q538" s="389"/>
      <c r="R538" s="389"/>
      <c r="S538" s="389"/>
      <c r="T538" s="389"/>
      <c r="U538" s="390"/>
      <c r="V538" s="41" t="s">
        <v>0</v>
      </c>
      <c r="W538" s="4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18928.301432641427</v>
      </c>
      <c r="X538" s="4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19046.675999999999</v>
      </c>
      <c r="Y538" s="41"/>
      <c r="Z538" s="65"/>
      <c r="AA538" s="65"/>
    </row>
    <row r="539" spans="1:54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91"/>
      <c r="O539" s="388" t="s">
        <v>38</v>
      </c>
      <c r="P539" s="389"/>
      <c r="Q539" s="389"/>
      <c r="R539" s="389"/>
      <c r="S539" s="389"/>
      <c r="T539" s="389"/>
      <c r="U539" s="390"/>
      <c r="V539" s="41" t="s">
        <v>23</v>
      </c>
      <c r="W539" s="43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31</v>
      </c>
      <c r="X539" s="43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31</v>
      </c>
      <c r="Y539" s="41"/>
      <c r="Z539" s="65"/>
      <c r="AA539" s="65"/>
    </row>
    <row r="540" spans="1:54" x14ac:dyDescent="0.2">
      <c r="A540" s="386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91"/>
      <c r="O540" s="388" t="s">
        <v>39</v>
      </c>
      <c r="P540" s="389"/>
      <c r="Q540" s="389"/>
      <c r="R540" s="389"/>
      <c r="S540" s="389"/>
      <c r="T540" s="389"/>
      <c r="U540" s="390"/>
      <c r="V540" s="41" t="s">
        <v>0</v>
      </c>
      <c r="W540" s="42">
        <f>GrossWeightTotal+PalletQtyTotal*25</f>
        <v>19703.301432641427</v>
      </c>
      <c r="X540" s="42">
        <f>GrossWeightTotalR+PalletQtyTotalR*25</f>
        <v>19821.675999999999</v>
      </c>
      <c r="Y540" s="41"/>
      <c r="Z540" s="65"/>
      <c r="AA540" s="65"/>
    </row>
    <row r="541" spans="1:54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391"/>
      <c r="O541" s="388" t="s">
        <v>40</v>
      </c>
      <c r="P541" s="389"/>
      <c r="Q541" s="389"/>
      <c r="R541" s="389"/>
      <c r="S541" s="389"/>
      <c r="T541" s="389"/>
      <c r="U541" s="390"/>
      <c r="V541" s="41" t="s">
        <v>23</v>
      </c>
      <c r="W541" s="4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2506.1579839913175</v>
      </c>
      <c r="X541" s="4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2522</v>
      </c>
      <c r="Y541" s="41"/>
      <c r="Z541" s="65"/>
      <c r="AA541" s="65"/>
    </row>
    <row r="542" spans="1:54" ht="14.25" hidden="1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391"/>
      <c r="O542" s="388" t="s">
        <v>41</v>
      </c>
      <c r="P542" s="389"/>
      <c r="Q542" s="389"/>
      <c r="R542" s="389"/>
      <c r="S542" s="389"/>
      <c r="T542" s="389"/>
      <c r="U542" s="390"/>
      <c r="V542" s="44" t="s">
        <v>54</v>
      </c>
      <c r="W542" s="41"/>
      <c r="X542" s="41"/>
      <c r="Y542" s="41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36.219369999999998</v>
      </c>
      <c r="Z542" s="65"/>
      <c r="AA542" s="65"/>
    </row>
    <row r="543" spans="1:54" ht="13.5" thickBot="1" x14ac:dyDescent="0.25"/>
    <row r="544" spans="1:54" ht="27" thickTop="1" thickBot="1" x14ac:dyDescent="0.25">
      <c r="A544" s="45" t="s">
        <v>9</v>
      </c>
      <c r="B544" s="77" t="s">
        <v>76</v>
      </c>
      <c r="C544" s="374" t="s">
        <v>113</v>
      </c>
      <c r="D544" s="374" t="s">
        <v>113</v>
      </c>
      <c r="E544" s="374" t="s">
        <v>113</v>
      </c>
      <c r="F544" s="374" t="s">
        <v>113</v>
      </c>
      <c r="G544" s="374" t="s">
        <v>246</v>
      </c>
      <c r="H544" s="374" t="s">
        <v>246</v>
      </c>
      <c r="I544" s="374" t="s">
        <v>246</v>
      </c>
      <c r="J544" s="374" t="s">
        <v>246</v>
      </c>
      <c r="K544" s="375"/>
      <c r="L544" s="374" t="s">
        <v>246</v>
      </c>
      <c r="M544" s="375"/>
      <c r="N544" s="374" t="s">
        <v>246</v>
      </c>
      <c r="O544" s="374" t="s">
        <v>246</v>
      </c>
      <c r="P544" s="374" t="s">
        <v>246</v>
      </c>
      <c r="Q544" s="374" t="s">
        <v>469</v>
      </c>
      <c r="R544" s="374" t="s">
        <v>469</v>
      </c>
      <c r="S544" s="374" t="s">
        <v>521</v>
      </c>
      <c r="T544" s="374" t="s">
        <v>521</v>
      </c>
      <c r="U544" s="374" t="s">
        <v>521</v>
      </c>
      <c r="V544" s="77" t="s">
        <v>610</v>
      </c>
      <c r="W544" s="77" t="s">
        <v>657</v>
      </c>
      <c r="AA544" s="9"/>
      <c r="AD544" s="1"/>
    </row>
    <row r="545" spans="1:30" ht="14.25" customHeight="1" thickTop="1" x14ac:dyDescent="0.2">
      <c r="A545" s="376" t="s">
        <v>10</v>
      </c>
      <c r="B545" s="374" t="s">
        <v>76</v>
      </c>
      <c r="C545" s="374" t="s">
        <v>114</v>
      </c>
      <c r="D545" s="374" t="s">
        <v>122</v>
      </c>
      <c r="E545" s="374" t="s">
        <v>113</v>
      </c>
      <c r="F545" s="374" t="s">
        <v>236</v>
      </c>
      <c r="G545" s="374" t="s">
        <v>247</v>
      </c>
      <c r="H545" s="374" t="s">
        <v>254</v>
      </c>
      <c r="I545" s="374" t="s">
        <v>273</v>
      </c>
      <c r="J545" s="374" t="s">
        <v>332</v>
      </c>
      <c r="K545" s="1"/>
      <c r="L545" s="374" t="s">
        <v>362</v>
      </c>
      <c r="M545" s="1"/>
      <c r="N545" s="374" t="s">
        <v>362</v>
      </c>
      <c r="O545" s="374" t="s">
        <v>439</v>
      </c>
      <c r="P545" s="374" t="s">
        <v>456</v>
      </c>
      <c r="Q545" s="374" t="s">
        <v>470</v>
      </c>
      <c r="R545" s="374" t="s">
        <v>496</v>
      </c>
      <c r="S545" s="374" t="s">
        <v>522</v>
      </c>
      <c r="T545" s="374" t="s">
        <v>569</v>
      </c>
      <c r="U545" s="374" t="s">
        <v>597</v>
      </c>
      <c r="V545" s="374" t="s">
        <v>610</v>
      </c>
      <c r="W545" s="374" t="s">
        <v>658</v>
      </c>
      <c r="AA545" s="9"/>
      <c r="AD545" s="1"/>
    </row>
    <row r="546" spans="1:30" ht="13.5" thickBot="1" x14ac:dyDescent="0.25">
      <c r="A546" s="377"/>
      <c r="B546" s="374"/>
      <c r="C546" s="374"/>
      <c r="D546" s="374"/>
      <c r="E546" s="374"/>
      <c r="F546" s="374"/>
      <c r="G546" s="374"/>
      <c r="H546" s="374"/>
      <c r="I546" s="374"/>
      <c r="J546" s="374"/>
      <c r="K546" s="1"/>
      <c r="L546" s="374"/>
      <c r="M546" s="1"/>
      <c r="N546" s="374"/>
      <c r="O546" s="374"/>
      <c r="P546" s="374"/>
      <c r="Q546" s="374"/>
      <c r="R546" s="374"/>
      <c r="S546" s="374"/>
      <c r="T546" s="374"/>
      <c r="U546" s="374"/>
      <c r="V546" s="374"/>
      <c r="W546" s="374"/>
      <c r="AA546" s="9"/>
      <c r="AD546" s="1"/>
    </row>
    <row r="547" spans="1:30" ht="18" thickTop="1" thickBot="1" x14ac:dyDescent="0.25">
      <c r="A547" s="45" t="s">
        <v>13</v>
      </c>
      <c r="B547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1">
        <f>IFERROR(X51*1,"0")+IFERROR(X52*1,"0")</f>
        <v>604.80000000000007</v>
      </c>
      <c r="D547" s="51">
        <f>IFERROR(X57*1,"0")+IFERROR(X58*1,"0")+IFERROR(X59*1,"0")+IFERROR(X60*1,"0")</f>
        <v>3553.2000000000003</v>
      </c>
      <c r="E547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1018.0999999999999</v>
      </c>
      <c r="F547" s="51">
        <f>IFERROR(X134*1,"0")+IFERROR(X135*1,"0")+IFERROR(X136*1,"0")+IFERROR(X137*1,"0")+IFERROR(X138*1,"0")</f>
        <v>243</v>
      </c>
      <c r="G547" s="51">
        <f>IFERROR(X144*1,"0")+IFERROR(X145*1,"0")+IFERROR(X146*1,"0")</f>
        <v>0</v>
      </c>
      <c r="H547" s="51">
        <f>IFERROR(X151*1,"0")+IFERROR(X152*1,"0")+IFERROR(X153*1,"0")+IFERROR(X154*1,"0")+IFERROR(X155*1,"0")+IFERROR(X156*1,"0")+IFERROR(X157*1,"0")+IFERROR(X158*1,"0")+IFERROR(X159*1,"0")</f>
        <v>0</v>
      </c>
      <c r="I547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561.6</v>
      </c>
      <c r="J547" s="51">
        <f>IFERROR(X209*1,"0")+IFERROR(X210*1,"0")+IFERROR(X211*1,"0")+IFERROR(X212*1,"0")+IFERROR(X213*1,"0")+IFERROR(X214*1,"0")+IFERROR(X218*1,"0")+IFERROR(X219*1,"0")</f>
        <v>0</v>
      </c>
      <c r="K547" s="1"/>
      <c r="L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3014.3999999999996</v>
      </c>
      <c r="M547" s="1"/>
      <c r="N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3014.3999999999996</v>
      </c>
      <c r="O547" s="51">
        <f>IFERROR(X292*1,"0")+IFERROR(X293*1,"0")+IFERROR(X294*1,"0")+IFERROR(X295*1,"0")+IFERROR(X296*1,"0")+IFERROR(X297*1,"0")+IFERROR(X298*1,"0")+IFERROR(X302*1,"0")+IFERROR(X303*1,"0")</f>
        <v>225</v>
      </c>
      <c r="P547" s="51">
        <f>IFERROR(X308*1,"0")+IFERROR(X312*1,"0")+IFERROR(X313*1,"0")+IFERROR(X314*1,"0")+IFERROR(X318*1,"0")+IFERROR(X322*1,"0")</f>
        <v>405</v>
      </c>
      <c r="Q547" s="51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4261.3999999999996</v>
      </c>
      <c r="R547" s="51">
        <f>IFERROR(X355*1,"0")+IFERROR(X356*1,"0")+IFERROR(X357*1,"0")+IFERROR(X358*1,"0")+IFERROR(X359*1,"0")+IFERROR(X363*1,"0")+IFERROR(X364*1,"0")+IFERROR(X368*1,"0")+IFERROR(X369*1,"0")+IFERROR(X370*1,"0")+IFERROR(X371*1,"0")+IFERROR(X375*1,"0")</f>
        <v>39</v>
      </c>
      <c r="S547" s="51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554.40000000000009</v>
      </c>
      <c r="T547" s="51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100.80000000000001</v>
      </c>
      <c r="U547" s="51">
        <f>IFERROR(X448*1,"0")+IFERROR(X449*1,"0")+IFERROR(X450*1,"0")+IFERROR(X451*1,"0")</f>
        <v>0</v>
      </c>
      <c r="V547" s="51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2544.96</v>
      </c>
      <c r="W547" s="51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985.2</v>
      </c>
      <c r="AA547" s="9"/>
      <c r="AD547" s="1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80,00"/>
        <filter val="1 275,00"/>
        <filter val="1 630,00"/>
        <filter val="10,00"/>
        <filter val="100,00"/>
        <filter val="101,85"/>
        <filter val="104,17"/>
        <filter val="105,00"/>
        <filter val="112,44"/>
        <filter val="117,00"/>
        <filter val="120,00"/>
        <filter val="125,00"/>
        <filter val="130,95"/>
        <filter val="135,00"/>
        <filter val="14,00"/>
        <filter val="15,00"/>
        <filter val="160,00"/>
        <filter val="17 999,00"/>
        <filter val="18 928,30"/>
        <filter val="180,00"/>
        <filter val="19 703,30"/>
        <filter val="190,56"/>
        <filter val="2 506,16"/>
        <filter val="2 970,00"/>
        <filter val="200,00"/>
        <filter val="205,71"/>
        <filter val="21,00"/>
        <filter val="21,11"/>
        <filter val="216,67"/>
        <filter val="225,00"/>
        <filter val="228,00"/>
        <filter val="23,81"/>
        <filter val="240,00"/>
        <filter val="250,00"/>
        <filter val="29,63"/>
        <filter val="290,00"/>
        <filter val="3 320,00"/>
        <filter val="3 550,00"/>
        <filter val="30,00"/>
        <filter val="300,00"/>
        <filter val="308,71"/>
        <filter val="31"/>
        <filter val="328,70"/>
        <filter val="350,00"/>
        <filter val="39,00"/>
        <filter val="400,00"/>
        <filter val="41,39"/>
        <filter val="45,00"/>
        <filter val="49,38"/>
        <filter val="5,00"/>
        <filter val="50,00"/>
        <filter val="55,56"/>
        <filter val="550,00"/>
        <filter val="565,00"/>
        <filter val="60,00"/>
        <filter val="600,00"/>
        <filter val="66,29"/>
        <filter val="724,00"/>
        <filter val="75,00"/>
        <filter val="76,38"/>
        <filter val="760,00"/>
        <filter val="780,00"/>
        <filter val="805,00"/>
        <filter val="84,00"/>
        <filter val="864,00"/>
        <filter val="877,00"/>
        <filter val="89,85"/>
      </filters>
    </filterColumn>
  </autoFilter>
  <dataConsolidate/>
  <mergeCells count="977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O288:U288"/>
    <mergeCell ref="A288:N289"/>
    <mergeCell ref="O289:U289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733</v>
      </c>
      <c r="H1" s="9"/>
    </row>
    <row r="3" spans="2:8" x14ac:dyDescent="0.2">
      <c r="B3" s="52" t="s">
        <v>734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735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736</v>
      </c>
      <c r="C6" s="52" t="s">
        <v>737</v>
      </c>
      <c r="D6" s="52" t="s">
        <v>738</v>
      </c>
      <c r="E6" s="52" t="s">
        <v>48</v>
      </c>
    </row>
    <row r="7" spans="2:8" x14ac:dyDescent="0.2">
      <c r="B7" s="52" t="s">
        <v>739</v>
      </c>
      <c r="C7" s="52" t="s">
        <v>740</v>
      </c>
      <c r="D7" s="52" t="s">
        <v>741</v>
      </c>
      <c r="E7" s="52" t="s">
        <v>48</v>
      </c>
    </row>
    <row r="8" spans="2:8" x14ac:dyDescent="0.2">
      <c r="B8" s="52" t="s">
        <v>742</v>
      </c>
      <c r="C8" s="52" t="s">
        <v>743</v>
      </c>
      <c r="D8" s="52" t="s">
        <v>744</v>
      </c>
      <c r="E8" s="52" t="s">
        <v>48</v>
      </c>
    </row>
    <row r="9" spans="2:8" x14ac:dyDescent="0.2">
      <c r="B9" s="52" t="s">
        <v>745</v>
      </c>
      <c r="C9" s="52" t="s">
        <v>746</v>
      </c>
      <c r="D9" s="52" t="s">
        <v>747</v>
      </c>
      <c r="E9" s="52" t="s">
        <v>48</v>
      </c>
    </row>
    <row r="10" spans="2:8" x14ac:dyDescent="0.2">
      <c r="B10" s="52" t="s">
        <v>748</v>
      </c>
      <c r="C10" s="52" t="s">
        <v>749</v>
      </c>
      <c r="D10" s="52" t="s">
        <v>750</v>
      </c>
      <c r="E10" s="52" t="s">
        <v>48</v>
      </c>
    </row>
    <row r="11" spans="2:8" x14ac:dyDescent="0.2">
      <c r="B11" s="52" t="s">
        <v>751</v>
      </c>
      <c r="C11" s="52" t="s">
        <v>752</v>
      </c>
      <c r="D11" s="52" t="s">
        <v>753</v>
      </c>
      <c r="E11" s="52" t="s">
        <v>48</v>
      </c>
    </row>
    <row r="13" spans="2:8" x14ac:dyDescent="0.2">
      <c r="B13" s="52" t="s">
        <v>754</v>
      </c>
      <c r="C13" s="52" t="s">
        <v>737</v>
      </c>
      <c r="D13" s="52" t="s">
        <v>48</v>
      </c>
      <c r="E13" s="52" t="s">
        <v>48</v>
      </c>
    </row>
    <row r="15" spans="2:8" x14ac:dyDescent="0.2">
      <c r="B15" s="52" t="s">
        <v>755</v>
      </c>
      <c r="C15" s="52" t="s">
        <v>740</v>
      </c>
      <c r="D15" s="52" t="s">
        <v>48</v>
      </c>
      <c r="E15" s="52" t="s">
        <v>48</v>
      </c>
    </row>
    <row r="17" spans="2:5" x14ac:dyDescent="0.2">
      <c r="B17" s="52" t="s">
        <v>756</v>
      </c>
      <c r="C17" s="52" t="s">
        <v>743</v>
      </c>
      <c r="D17" s="52" t="s">
        <v>48</v>
      </c>
      <c r="E17" s="52" t="s">
        <v>48</v>
      </c>
    </row>
    <row r="19" spans="2:5" x14ac:dyDescent="0.2">
      <c r="B19" s="52" t="s">
        <v>757</v>
      </c>
      <c r="C19" s="52" t="s">
        <v>746</v>
      </c>
      <c r="D19" s="52" t="s">
        <v>48</v>
      </c>
      <c r="E19" s="52" t="s">
        <v>48</v>
      </c>
    </row>
    <row r="21" spans="2:5" x14ac:dyDescent="0.2">
      <c r="B21" s="52" t="s">
        <v>758</v>
      </c>
      <c r="C21" s="52" t="s">
        <v>749</v>
      </c>
      <c r="D21" s="52" t="s">
        <v>48</v>
      </c>
      <c r="E21" s="52" t="s">
        <v>48</v>
      </c>
    </row>
    <row r="23" spans="2:5" x14ac:dyDescent="0.2">
      <c r="B23" s="52" t="s">
        <v>759</v>
      </c>
      <c r="C23" s="52" t="s">
        <v>752</v>
      </c>
      <c r="D23" s="52" t="s">
        <v>48</v>
      </c>
      <c r="E23" s="52" t="s">
        <v>48</v>
      </c>
    </row>
    <row r="25" spans="2:5" x14ac:dyDescent="0.2">
      <c r="B25" s="52" t="s">
        <v>760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762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763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764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765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766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767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768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769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770</v>
      </c>
      <c r="C35" s="52" t="s">
        <v>48</v>
      </c>
      <c r="D35" s="52" t="s">
        <v>48</v>
      </c>
      <c r="E35" s="52" t="s">
        <v>48</v>
      </c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2024-05-14T09:43:57Z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