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DC598F-4F81-4CD9-A285-D4FD6E51ED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BO476" i="1" s="1"/>
  <c r="O476" i="1"/>
  <c r="W474" i="1"/>
  <c r="W473" i="1"/>
  <c r="BN472" i="1"/>
  <c r="BL472" i="1"/>
  <c r="X472" i="1"/>
  <c r="BO472" i="1" s="1"/>
  <c r="O472" i="1"/>
  <c r="BN471" i="1"/>
  <c r="BL471" i="1"/>
  <c r="X471" i="1"/>
  <c r="X473" i="1" s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N460" i="1"/>
  <c r="BL460" i="1"/>
  <c r="X460" i="1"/>
  <c r="BO460" i="1" s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W444" i="1"/>
  <c r="BN443" i="1"/>
  <c r="BL443" i="1"/>
  <c r="X443" i="1"/>
  <c r="X445" i="1" s="1"/>
  <c r="O443" i="1"/>
  <c r="W441" i="1"/>
  <c r="W440" i="1"/>
  <c r="BN439" i="1"/>
  <c r="BL439" i="1"/>
  <c r="X439" i="1"/>
  <c r="X441" i="1" s="1"/>
  <c r="O439" i="1"/>
  <c r="W437" i="1"/>
  <c r="W436" i="1"/>
  <c r="BN435" i="1"/>
  <c r="BL435" i="1"/>
  <c r="X435" i="1"/>
  <c r="BO435" i="1" s="1"/>
  <c r="O435" i="1"/>
  <c r="BN434" i="1"/>
  <c r="BL434" i="1"/>
  <c r="X434" i="1"/>
  <c r="X436" i="1" s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BO419" i="1" s="1"/>
  <c r="O419" i="1"/>
  <c r="W416" i="1"/>
  <c r="W415" i="1"/>
  <c r="BN414" i="1"/>
  <c r="BL414" i="1"/>
  <c r="X414" i="1"/>
  <c r="BO414" i="1" s="1"/>
  <c r="O414" i="1"/>
  <c r="BN413" i="1"/>
  <c r="BL413" i="1"/>
  <c r="X413" i="1"/>
  <c r="O413" i="1"/>
  <c r="BN412" i="1"/>
  <c r="BL412" i="1"/>
  <c r="X412" i="1"/>
  <c r="X415" i="1" s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BO387" i="1" s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BO363" i="1" s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N346" i="1"/>
  <c r="BL346" i="1"/>
  <c r="X346" i="1"/>
  <c r="BO346" i="1" s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BO312" i="1" s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BO301" i="1" s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N278" i="1"/>
  <c r="BL278" i="1"/>
  <c r="X278" i="1"/>
  <c r="BO278" i="1" s="1"/>
  <c r="BN277" i="1"/>
  <c r="BL277" i="1"/>
  <c r="X277" i="1"/>
  <c r="BO277" i="1" s="1"/>
  <c r="W275" i="1"/>
  <c r="W274" i="1"/>
  <c r="BN273" i="1"/>
  <c r="BL273" i="1"/>
  <c r="X273" i="1"/>
  <c r="O273" i="1"/>
  <c r="BN272" i="1"/>
  <c r="BL272" i="1"/>
  <c r="X272" i="1"/>
  <c r="BO272" i="1" s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X256" i="1" s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W228" i="1"/>
  <c r="W227" i="1"/>
  <c r="BN226" i="1"/>
  <c r="BL226" i="1"/>
  <c r="X226" i="1"/>
  <c r="BO226" i="1" s="1"/>
  <c r="O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BO222" i="1" s="1"/>
  <c r="O222" i="1"/>
  <c r="BN221" i="1"/>
  <c r="BL221" i="1"/>
  <c r="X221" i="1"/>
  <c r="X228" i="1" s="1"/>
  <c r="O221" i="1"/>
  <c r="W218" i="1"/>
  <c r="W217" i="1"/>
  <c r="BN216" i="1"/>
  <c r="BL216" i="1"/>
  <c r="X216" i="1"/>
  <c r="BO216" i="1" s="1"/>
  <c r="O216" i="1"/>
  <c r="BN215" i="1"/>
  <c r="BL215" i="1"/>
  <c r="X215" i="1"/>
  <c r="BO215" i="1" s="1"/>
  <c r="O215" i="1"/>
  <c r="W213" i="1"/>
  <c r="W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BO208" i="1" s="1"/>
  <c r="O208" i="1"/>
  <c r="BN207" i="1"/>
  <c r="BL207" i="1"/>
  <c r="X207" i="1"/>
  <c r="BO207" i="1" s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N200" i="1"/>
  <c r="BL200" i="1"/>
  <c r="X200" i="1"/>
  <c r="BO200" i="1" s="1"/>
  <c r="O200" i="1"/>
  <c r="BN199" i="1"/>
  <c r="BL199" i="1"/>
  <c r="X199" i="1"/>
  <c r="BO199" i="1" s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BO172" i="1" s="1"/>
  <c r="O172" i="1"/>
  <c r="BN171" i="1"/>
  <c r="BL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H10" i="1"/>
  <c r="A9" i="1"/>
  <c r="F10" i="1" s="1"/>
  <c r="D7" i="1"/>
  <c r="P6" i="1"/>
  <c r="O2" i="1"/>
  <c r="Y182" i="1" l="1"/>
  <c r="BM182" i="1"/>
  <c r="Y22" i="1"/>
  <c r="BM22" i="1"/>
  <c r="Y75" i="1"/>
  <c r="BM75" i="1"/>
  <c r="Y295" i="1"/>
  <c r="BM295" i="1"/>
  <c r="Y121" i="1"/>
  <c r="BM121" i="1"/>
  <c r="Y231" i="1"/>
  <c r="BM231" i="1"/>
  <c r="Y395" i="1"/>
  <c r="BM395" i="1"/>
  <c r="Y97" i="1"/>
  <c r="BM97" i="1"/>
  <c r="Y153" i="1"/>
  <c r="BM153" i="1"/>
  <c r="Y200" i="1"/>
  <c r="BM200" i="1"/>
  <c r="Y260" i="1"/>
  <c r="BM260" i="1"/>
  <c r="Y363" i="1"/>
  <c r="BM363" i="1"/>
  <c r="Y435" i="1"/>
  <c r="BM435" i="1"/>
  <c r="Y439" i="1"/>
  <c r="Y440" i="1" s="1"/>
  <c r="BM439" i="1"/>
  <c r="BO439" i="1"/>
  <c r="X440" i="1"/>
  <c r="Y443" i="1"/>
  <c r="Y444" i="1" s="1"/>
  <c r="BM443" i="1"/>
  <c r="BO443" i="1"/>
  <c r="X444" i="1"/>
  <c r="Y460" i="1"/>
  <c r="BM460" i="1"/>
  <c r="Y52" i="1"/>
  <c r="BM52" i="1"/>
  <c r="Y67" i="1"/>
  <c r="BM67" i="1"/>
  <c r="Y83" i="1"/>
  <c r="BM83" i="1"/>
  <c r="Y109" i="1"/>
  <c r="BM109" i="1"/>
  <c r="Y134" i="1"/>
  <c r="BM134" i="1"/>
  <c r="Y172" i="1"/>
  <c r="BM172" i="1"/>
  <c r="Y190" i="1"/>
  <c r="BM190" i="1"/>
  <c r="Y215" i="1"/>
  <c r="BM215" i="1"/>
  <c r="Y239" i="1"/>
  <c r="BM239" i="1"/>
  <c r="Y272" i="1"/>
  <c r="BM272" i="1"/>
  <c r="Y277" i="1"/>
  <c r="BM277" i="1"/>
  <c r="Y278" i="1"/>
  <c r="BM278" i="1"/>
  <c r="Y346" i="1"/>
  <c r="BM346" i="1"/>
  <c r="Y387" i="1"/>
  <c r="BM387" i="1"/>
  <c r="Y414" i="1"/>
  <c r="BM414" i="1"/>
  <c r="Y419" i="1"/>
  <c r="BM419" i="1"/>
  <c r="Y472" i="1"/>
  <c r="BM472" i="1"/>
  <c r="Y476" i="1"/>
  <c r="BM476" i="1"/>
  <c r="BO79" i="1"/>
  <c r="BM79" i="1"/>
  <c r="Y79" i="1"/>
  <c r="BO101" i="1"/>
  <c r="BM101" i="1"/>
  <c r="Y101" i="1"/>
  <c r="BO125" i="1"/>
  <c r="BM125" i="1"/>
  <c r="Y125" i="1"/>
  <c r="BO162" i="1"/>
  <c r="BM162" i="1"/>
  <c r="Y162" i="1"/>
  <c r="BO186" i="1"/>
  <c r="BM186" i="1"/>
  <c r="Y186" i="1"/>
  <c r="BO209" i="1"/>
  <c r="BM209" i="1"/>
  <c r="Y209" i="1"/>
  <c r="BO235" i="1"/>
  <c r="BM235" i="1"/>
  <c r="Y235" i="1"/>
  <c r="BO264" i="1"/>
  <c r="BM264" i="1"/>
  <c r="Y264" i="1"/>
  <c r="X307" i="1"/>
  <c r="BO306" i="1"/>
  <c r="BM306" i="1"/>
  <c r="Y306" i="1"/>
  <c r="Y307" i="1" s="1"/>
  <c r="BO310" i="1"/>
  <c r="BM310" i="1"/>
  <c r="Y310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Y30" i="1"/>
  <c r="BM30" i="1"/>
  <c r="Y59" i="1"/>
  <c r="BM59" i="1"/>
  <c r="Y60" i="1"/>
  <c r="BM60" i="1"/>
  <c r="Y71" i="1"/>
  <c r="BM71" i="1"/>
  <c r="BO91" i="1"/>
  <c r="BM91" i="1"/>
  <c r="Y91" i="1"/>
  <c r="BO113" i="1"/>
  <c r="BM113" i="1"/>
  <c r="Y113" i="1"/>
  <c r="BO149" i="1"/>
  <c r="BM149" i="1"/>
  <c r="Y149" i="1"/>
  <c r="BO178" i="1"/>
  <c r="BM178" i="1"/>
  <c r="Y178" i="1"/>
  <c r="BO194" i="1"/>
  <c r="BM194" i="1"/>
  <c r="Y194" i="1"/>
  <c r="BO224" i="1"/>
  <c r="BM224" i="1"/>
  <c r="Y224" i="1"/>
  <c r="BO243" i="1"/>
  <c r="BM243" i="1"/>
  <c r="Y243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X103" i="1"/>
  <c r="F547" i="1"/>
  <c r="X202" i="1"/>
  <c r="BO340" i="1"/>
  <c r="BM340" i="1"/>
  <c r="X352" i="1"/>
  <c r="X351" i="1"/>
  <c r="BO350" i="1"/>
  <c r="BM350" i="1"/>
  <c r="Y350" i="1"/>
  <c r="Y351" i="1" s="1"/>
  <c r="X361" i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41" i="1"/>
  <c r="Y28" i="1"/>
  <c r="BM28" i="1"/>
  <c r="Y32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9" i="1"/>
  <c r="BM89" i="1"/>
  <c r="Y95" i="1"/>
  <c r="BM95" i="1"/>
  <c r="BO95" i="1"/>
  <c r="Y99" i="1"/>
  <c r="BM99" i="1"/>
  <c r="X117" i="1"/>
  <c r="Y107" i="1"/>
  <c r="BM107" i="1"/>
  <c r="Y111" i="1"/>
  <c r="BM111" i="1"/>
  <c r="Y115" i="1"/>
  <c r="BM115" i="1"/>
  <c r="X127" i="1"/>
  <c r="Y123" i="1"/>
  <c r="BM123" i="1"/>
  <c r="Y132" i="1"/>
  <c r="BM132" i="1"/>
  <c r="Y142" i="1"/>
  <c r="BM142" i="1"/>
  <c r="X157" i="1"/>
  <c r="Y151" i="1"/>
  <c r="BM151" i="1"/>
  <c r="Y155" i="1"/>
  <c r="BM155" i="1"/>
  <c r="I547" i="1"/>
  <c r="Y166" i="1"/>
  <c r="BM166" i="1"/>
  <c r="BO166" i="1"/>
  <c r="X176" i="1"/>
  <c r="Y174" i="1"/>
  <c r="BM174" i="1"/>
  <c r="X196" i="1"/>
  <c r="Y180" i="1"/>
  <c r="BM180" i="1"/>
  <c r="Y184" i="1"/>
  <c r="BM184" i="1"/>
  <c r="Y188" i="1"/>
  <c r="BM188" i="1"/>
  <c r="Y192" i="1"/>
  <c r="BM192" i="1"/>
  <c r="Y198" i="1"/>
  <c r="BM198" i="1"/>
  <c r="BO198" i="1"/>
  <c r="Y207" i="1"/>
  <c r="BM207" i="1"/>
  <c r="Y211" i="1"/>
  <c r="BM211" i="1"/>
  <c r="X217" i="1"/>
  <c r="Y222" i="1"/>
  <c r="BM222" i="1"/>
  <c r="Y226" i="1"/>
  <c r="BM226" i="1"/>
  <c r="Y233" i="1"/>
  <c r="BM233" i="1"/>
  <c r="Y237" i="1"/>
  <c r="BM237" i="1"/>
  <c r="Y241" i="1"/>
  <c r="BM241" i="1"/>
  <c r="Y253" i="1"/>
  <c r="BM253" i="1"/>
  <c r="Y262" i="1"/>
  <c r="BM262" i="1"/>
  <c r="Y266" i="1"/>
  <c r="BM266" i="1"/>
  <c r="Y284" i="1"/>
  <c r="BM284" i="1"/>
  <c r="Y293" i="1"/>
  <c r="BM293" i="1"/>
  <c r="Y301" i="1"/>
  <c r="BM301" i="1"/>
  <c r="X314" i="1"/>
  <c r="Y312" i="1"/>
  <c r="BM312" i="1"/>
  <c r="X313" i="1"/>
  <c r="Y316" i="1"/>
  <c r="Y317" i="1" s="1"/>
  <c r="BM316" i="1"/>
  <c r="BO316" i="1"/>
  <c r="X317" i="1"/>
  <c r="Y320" i="1"/>
  <c r="Y321" i="1" s="1"/>
  <c r="BM320" i="1"/>
  <c r="BO320" i="1"/>
  <c r="X321" i="1"/>
  <c r="Y329" i="1"/>
  <c r="BM329" i="1"/>
  <c r="Y332" i="1"/>
  <c r="BM332" i="1"/>
  <c r="Y340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6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F9" i="1"/>
  <c r="J9" i="1"/>
  <c r="B547" i="1"/>
  <c r="W538" i="1"/>
  <c r="W539" i="1"/>
  <c r="Y23" i="1"/>
  <c r="Y24" i="1" s="1"/>
  <c r="BM23" i="1"/>
  <c r="X24" i="1"/>
  <c r="W537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BM171" i="1"/>
  <c r="BO171" i="1"/>
  <c r="Y173" i="1"/>
  <c r="BM173" i="1"/>
  <c r="Y179" i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BM199" i="1"/>
  <c r="Y201" i="1"/>
  <c r="BM201" i="1"/>
  <c r="Y206" i="1"/>
  <c r="BM206" i="1"/>
  <c r="BO206" i="1"/>
  <c r="Y208" i="1"/>
  <c r="BM208" i="1"/>
  <c r="Y210" i="1"/>
  <c r="BM210" i="1"/>
  <c r="X213" i="1"/>
  <c r="Y216" i="1"/>
  <c r="Y217" i="1" s="1"/>
  <c r="BM216" i="1"/>
  <c r="Y221" i="1"/>
  <c r="BM221" i="1"/>
  <c r="BO221" i="1"/>
  <c r="Y223" i="1"/>
  <c r="BM223" i="1"/>
  <c r="Y225" i="1"/>
  <c r="BM225" i="1"/>
  <c r="L547" i="1"/>
  <c r="N547" i="1"/>
  <c r="Y232" i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X302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7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15" i="1" l="1"/>
  <c r="Y383" i="1"/>
  <c r="Y297" i="1"/>
  <c r="Y274" i="1"/>
  <c r="Y227" i="1"/>
  <c r="Y212" i="1"/>
  <c r="Y157" i="1"/>
  <c r="Y144" i="1"/>
  <c r="Y136" i="1"/>
  <c r="Y117" i="1"/>
  <c r="Y61" i="1"/>
  <c r="Y202" i="1"/>
  <c r="Y195" i="1"/>
  <c r="Y102" i="1"/>
  <c r="Y85" i="1"/>
  <c r="X538" i="1"/>
  <c r="Y482" i="1"/>
  <c r="Y405" i="1"/>
  <c r="Y372" i="1"/>
  <c r="Y342" i="1"/>
  <c r="Y245" i="1"/>
  <c r="X539" i="1"/>
  <c r="Y520" i="1"/>
  <c r="Y302" i="1"/>
  <c r="Y504" i="1"/>
  <c r="X540" i="1"/>
  <c r="Y535" i="1"/>
  <c r="Y488" i="1"/>
  <c r="Y431" i="1"/>
  <c r="Y336" i="1"/>
  <c r="Y286" i="1"/>
  <c r="X537" i="1"/>
  <c r="Y511" i="1"/>
  <c r="Y399" i="1"/>
  <c r="Y268" i="1"/>
  <c r="Y256" i="1"/>
  <c r="Y175" i="1"/>
  <c r="Y127" i="1"/>
  <c r="Y92" i="1"/>
  <c r="Y34" i="1"/>
  <c r="X541" i="1"/>
  <c r="W540" i="1"/>
  <c r="Y468" i="1"/>
  <c r="Y451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<sst xmlns="http://schemas.openxmlformats.org/spreadsheetml/2006/main" count="2314" uniqueCount="768">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</sst>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542" t="s">
        <v>0</v>
      </c>
      <c r="E1" s="504"/>
      <c r="F1" s="504"/>
      <c r="G1" s="12" t="s">
        <v>1</v>
      </c>
      <c r="H1" s="542" t="s">
        <v>2</v>
      </c>
      <c r="I1" s="504"/>
      <c r="J1" s="504"/>
      <c r="K1" s="504"/>
      <c r="L1" s="504"/>
      <c r="M1" s="504"/>
      <c r="N1" s="504"/>
      <c r="O1" s="504"/>
      <c r="P1" s="504"/>
      <c r="Q1" s="558" t="s">
        <v>3</v>
      </c>
      <c r="R1" s="504"/>
      <c r="S1" s="50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7"/>
      <c r="P3" s="377"/>
      <c r="Q3" s="377"/>
      <c r="R3" s="377"/>
      <c r="S3" s="377"/>
      <c r="T3" s="377"/>
      <c r="U3" s="377"/>
      <c r="V3" s="377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24" t="s">
        <v>8</v>
      </c>
      <c r="B5" s="407"/>
      <c r="C5" s="404"/>
      <c r="D5" s="676"/>
      <c r="E5" s="677"/>
      <c r="F5" s="556" t="s">
        <v>9</v>
      </c>
      <c r="G5" s="404"/>
      <c r="H5" s="676" t="s">
        <v>767</v>
      </c>
      <c r="I5" s="718"/>
      <c r="J5" s="718"/>
      <c r="K5" s="718"/>
      <c r="L5" s="677"/>
      <c r="M5" s="58"/>
      <c r="O5" s="24" t="s">
        <v>10</v>
      </c>
      <c r="P5" s="557">
        <v>45430</v>
      </c>
      <c r="Q5" s="547"/>
      <c r="S5" s="545" t="s">
        <v>11</v>
      </c>
      <c r="T5" s="487"/>
      <c r="U5" s="546" t="s">
        <v>12</v>
      </c>
      <c r="V5" s="547"/>
      <c r="AA5" s="51"/>
      <c r="AB5" s="51"/>
      <c r="AC5" s="51"/>
    </row>
    <row r="6" spans="1:30" s="363" customFormat="1" ht="24" customHeight="1" x14ac:dyDescent="0.2">
      <c r="A6" s="624" t="s">
        <v>13</v>
      </c>
      <c r="B6" s="407"/>
      <c r="C6" s="404"/>
      <c r="D6" s="554" t="s">
        <v>14</v>
      </c>
      <c r="E6" s="555"/>
      <c r="F6" s="555"/>
      <c r="G6" s="555"/>
      <c r="H6" s="555"/>
      <c r="I6" s="555"/>
      <c r="J6" s="555"/>
      <c r="K6" s="555"/>
      <c r="L6" s="547"/>
      <c r="M6" s="59"/>
      <c r="O6" s="24" t="s">
        <v>15</v>
      </c>
      <c r="P6" s="745" t="str">
        <f>IF(P5=0," ",CHOOSE(WEEKDAY(P5,2),"Понедельник","Вторник","Среда","Четверг","Пятница","Суббота","Воскресенье"))</f>
        <v>Суббота</v>
      </c>
      <c r="Q6" s="380"/>
      <c r="S6" s="749" t="s">
        <v>16</v>
      </c>
      <c r="T6" s="487"/>
      <c r="U6" s="548" t="s">
        <v>17</v>
      </c>
      <c r="V6" s="549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65" t="str">
        <f>IFERROR(VLOOKUP(DeliveryAddress,Table,3,0),1)</f>
        <v>1</v>
      </c>
      <c r="E7" s="566"/>
      <c r="F7" s="566"/>
      <c r="G7" s="566"/>
      <c r="H7" s="566"/>
      <c r="I7" s="566"/>
      <c r="J7" s="566"/>
      <c r="K7" s="566"/>
      <c r="L7" s="539"/>
      <c r="M7" s="60"/>
      <c r="O7" s="24"/>
      <c r="P7" s="42"/>
      <c r="Q7" s="42"/>
      <c r="S7" s="377"/>
      <c r="T7" s="487"/>
      <c r="U7" s="550"/>
      <c r="V7" s="551"/>
      <c r="AA7" s="51"/>
      <c r="AB7" s="51"/>
      <c r="AC7" s="51"/>
    </row>
    <row r="8" spans="1:30" s="363" customFormat="1" ht="25.5" customHeight="1" x14ac:dyDescent="0.2">
      <c r="A8" s="559" t="s">
        <v>18</v>
      </c>
      <c r="B8" s="382"/>
      <c r="C8" s="383"/>
      <c r="D8" s="684"/>
      <c r="E8" s="685"/>
      <c r="F8" s="685"/>
      <c r="G8" s="685"/>
      <c r="H8" s="685"/>
      <c r="I8" s="685"/>
      <c r="J8" s="685"/>
      <c r="K8" s="685"/>
      <c r="L8" s="686"/>
      <c r="M8" s="61"/>
      <c r="O8" s="24" t="s">
        <v>19</v>
      </c>
      <c r="P8" s="538">
        <v>0.45833333333333331</v>
      </c>
      <c r="Q8" s="539"/>
      <c r="S8" s="377"/>
      <c r="T8" s="487"/>
      <c r="U8" s="550"/>
      <c r="V8" s="551"/>
      <c r="AA8" s="51"/>
      <c r="AB8" s="51"/>
      <c r="AC8" s="51"/>
    </row>
    <row r="9" spans="1:30" s="363" customFormat="1" ht="39.950000000000003" customHeight="1" x14ac:dyDescent="0.2">
      <c r="A9" s="5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7"/>
      <c r="C9" s="377"/>
      <c r="D9" s="530"/>
      <c r="E9" s="394"/>
      <c r="F9" s="5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7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61"/>
      <c r="O9" s="26" t="s">
        <v>20</v>
      </c>
      <c r="P9" s="623"/>
      <c r="Q9" s="533"/>
      <c r="S9" s="377"/>
      <c r="T9" s="487"/>
      <c r="U9" s="552"/>
      <c r="V9" s="55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7"/>
      <c r="C10" s="377"/>
      <c r="D10" s="530"/>
      <c r="E10" s="394"/>
      <c r="F10" s="5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7"/>
      <c r="H10" s="479" t="str">
        <f>IFERROR(VLOOKUP($D$10,Proxy,2,FALSE),"")</f>
        <v/>
      </c>
      <c r="I10" s="377"/>
      <c r="J10" s="377"/>
      <c r="K10" s="377"/>
      <c r="L10" s="377"/>
      <c r="M10" s="362"/>
      <c r="O10" s="26" t="s">
        <v>21</v>
      </c>
      <c r="P10" s="526"/>
      <c r="Q10" s="527"/>
      <c r="T10" s="24" t="s">
        <v>22</v>
      </c>
      <c r="U10" s="701" t="s">
        <v>23</v>
      </c>
      <c r="V10" s="549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25"/>
      <c r="Q11" s="547"/>
      <c r="T11" s="24" t="s">
        <v>26</v>
      </c>
      <c r="U11" s="532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505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4"/>
      <c r="M12" s="62"/>
      <c r="O12" s="24" t="s">
        <v>29</v>
      </c>
      <c r="P12" s="538"/>
      <c r="Q12" s="539"/>
      <c r="R12" s="23"/>
      <c r="T12" s="24"/>
      <c r="U12" s="504"/>
      <c r="V12" s="377"/>
      <c r="AA12" s="51"/>
      <c r="AB12" s="51"/>
      <c r="AC12" s="51"/>
    </row>
    <row r="13" spans="1:30" s="363" customFormat="1" ht="23.25" customHeight="1" x14ac:dyDescent="0.2">
      <c r="A13" s="505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4"/>
      <c r="M13" s="62"/>
      <c r="N13" s="26"/>
      <c r="O13" s="26" t="s">
        <v>31</v>
      </c>
      <c r="P13" s="532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505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406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4"/>
      <c r="M15" s="63"/>
      <c r="O15" s="705" t="s">
        <v>34</v>
      </c>
      <c r="P15" s="504"/>
      <c r="Q15" s="504"/>
      <c r="R15" s="504"/>
      <c r="S15" s="50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06"/>
      <c r="P16" s="706"/>
      <c r="Q16" s="706"/>
      <c r="R16" s="706"/>
      <c r="S16" s="7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5" t="s">
        <v>35</v>
      </c>
      <c r="B17" s="415" t="s">
        <v>36</v>
      </c>
      <c r="C17" s="696" t="s">
        <v>37</v>
      </c>
      <c r="D17" s="415" t="s">
        <v>38</v>
      </c>
      <c r="E17" s="560"/>
      <c r="F17" s="415" t="s">
        <v>39</v>
      </c>
      <c r="G17" s="415" t="s">
        <v>40</v>
      </c>
      <c r="H17" s="415" t="s">
        <v>41</v>
      </c>
      <c r="I17" s="415" t="s">
        <v>42</v>
      </c>
      <c r="J17" s="415" t="s">
        <v>43</v>
      </c>
      <c r="K17" s="415" t="s">
        <v>44</v>
      </c>
      <c r="L17" s="415" t="s">
        <v>45</v>
      </c>
      <c r="M17" s="415" t="s">
        <v>46</v>
      </c>
      <c r="N17" s="415" t="s">
        <v>47</v>
      </c>
      <c r="O17" s="415" t="s">
        <v>48</v>
      </c>
      <c r="P17" s="633"/>
      <c r="Q17" s="633"/>
      <c r="R17" s="633"/>
      <c r="S17" s="560"/>
      <c r="T17" s="403" t="s">
        <v>49</v>
      </c>
      <c r="U17" s="404"/>
      <c r="V17" s="415" t="s">
        <v>50</v>
      </c>
      <c r="W17" s="415" t="s">
        <v>51</v>
      </c>
      <c r="X17" s="563" t="s">
        <v>52</v>
      </c>
      <c r="Y17" s="415" t="s">
        <v>53</v>
      </c>
      <c r="Z17" s="498" t="s">
        <v>54</v>
      </c>
      <c r="AA17" s="498" t="s">
        <v>55</v>
      </c>
      <c r="AB17" s="498" t="s">
        <v>56</v>
      </c>
      <c r="AC17" s="671"/>
      <c r="AD17" s="672"/>
      <c r="AE17" s="666"/>
      <c r="BB17" s="402" t="s">
        <v>57</v>
      </c>
    </row>
    <row r="18" spans="1:67" ht="14.25" customHeight="1" x14ac:dyDescent="0.2">
      <c r="A18" s="416"/>
      <c r="B18" s="416"/>
      <c r="C18" s="416"/>
      <c r="D18" s="561"/>
      <c r="E18" s="562"/>
      <c r="F18" s="416"/>
      <c r="G18" s="416"/>
      <c r="H18" s="416"/>
      <c r="I18" s="416"/>
      <c r="J18" s="416"/>
      <c r="K18" s="416"/>
      <c r="L18" s="416"/>
      <c r="M18" s="416"/>
      <c r="N18" s="416"/>
      <c r="O18" s="561"/>
      <c r="P18" s="634"/>
      <c r="Q18" s="634"/>
      <c r="R18" s="634"/>
      <c r="S18" s="562"/>
      <c r="T18" s="364" t="s">
        <v>58</v>
      </c>
      <c r="U18" s="364" t="s">
        <v>59</v>
      </c>
      <c r="V18" s="416"/>
      <c r="W18" s="416"/>
      <c r="X18" s="564"/>
      <c r="Y18" s="416"/>
      <c r="Z18" s="499"/>
      <c r="AA18" s="499"/>
      <c r="AB18" s="673"/>
      <c r="AC18" s="674"/>
      <c r="AD18" s="675"/>
      <c r="AE18" s="667"/>
      <c r="BB18" s="377"/>
    </row>
    <row r="19" spans="1:67" ht="27.75" hidden="1" customHeight="1" x14ac:dyDescent="0.2">
      <c r="A19" s="389" t="s">
        <v>60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48"/>
      <c r="AA19" s="48"/>
    </row>
    <row r="20" spans="1:67" ht="16.5" hidden="1" customHeight="1" x14ac:dyDescent="0.25">
      <c r="A20" s="399" t="s">
        <v>60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65"/>
      <c r="AA20" s="365"/>
    </row>
    <row r="21" spans="1:67" ht="14.25" hidden="1" customHeight="1" x14ac:dyDescent="0.25">
      <c r="A21" s="386" t="s">
        <v>61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77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9">
        <v>4680115885004</v>
      </c>
      <c r="E22" s="380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0" t="s">
        <v>66</v>
      </c>
      <c r="P22" s="385"/>
      <c r="Q22" s="385"/>
      <c r="R22" s="385"/>
      <c r="S22" s="380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9">
        <v>4607091389258</v>
      </c>
      <c r="E23" s="380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7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5"/>
      <c r="Q23" s="385"/>
      <c r="R23" s="385"/>
      <c r="S23" s="380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6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78"/>
      <c r="O24" s="381" t="s">
        <v>72</v>
      </c>
      <c r="P24" s="382"/>
      <c r="Q24" s="382"/>
      <c r="R24" s="382"/>
      <c r="S24" s="382"/>
      <c r="T24" s="382"/>
      <c r="U24" s="38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77"/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8"/>
      <c r="O25" s="381" t="s">
        <v>72</v>
      </c>
      <c r="P25" s="382"/>
      <c r="Q25" s="382"/>
      <c r="R25" s="382"/>
      <c r="S25" s="382"/>
      <c r="T25" s="382"/>
      <c r="U25" s="38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6" t="s">
        <v>74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9">
        <v>4607091383881</v>
      </c>
      <c r="E27" s="380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0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9">
        <v>4607091388237</v>
      </c>
      <c r="E28" s="380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0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9">
        <v>4607091383935</v>
      </c>
      <c r="E29" s="380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5"/>
      <c r="Q29" s="385"/>
      <c r="R29" s="385"/>
      <c r="S29" s="380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9">
        <v>4607091383935</v>
      </c>
      <c r="E30" s="380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5"/>
      <c r="Q30" s="385"/>
      <c r="R30" s="385"/>
      <c r="S30" s="380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9">
        <v>4680115881853</v>
      </c>
      <c r="E31" s="380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5"/>
      <c r="Q31" s="385"/>
      <c r="R31" s="385"/>
      <c r="S31" s="380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9">
        <v>4607091383911</v>
      </c>
      <c r="E32" s="380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0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5"/>
      <c r="Q32" s="385"/>
      <c r="R32" s="385"/>
      <c r="S32" s="380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9">
        <v>4607091388244</v>
      </c>
      <c r="E33" s="380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5"/>
      <c r="Q33" s="385"/>
      <c r="R33" s="385"/>
      <c r="S33" s="380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6"/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8"/>
      <c r="O34" s="381" t="s">
        <v>72</v>
      </c>
      <c r="P34" s="382"/>
      <c r="Q34" s="382"/>
      <c r="R34" s="382"/>
      <c r="S34" s="382"/>
      <c r="T34" s="382"/>
      <c r="U34" s="38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77"/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8"/>
      <c r="O35" s="381" t="s">
        <v>72</v>
      </c>
      <c r="P35" s="382"/>
      <c r="Q35" s="382"/>
      <c r="R35" s="382"/>
      <c r="S35" s="382"/>
      <c r="T35" s="382"/>
      <c r="U35" s="38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6" t="s">
        <v>88</v>
      </c>
      <c r="B36" s="377"/>
      <c r="C36" s="377"/>
      <c r="D36" s="377"/>
      <c r="E36" s="377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7"/>
      <c r="T36" s="377"/>
      <c r="U36" s="377"/>
      <c r="V36" s="377"/>
      <c r="W36" s="377"/>
      <c r="X36" s="377"/>
      <c r="Y36" s="377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9">
        <v>4607091388503</v>
      </c>
      <c r="E37" s="380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5"/>
      <c r="Q37" s="385"/>
      <c r="R37" s="385"/>
      <c r="S37" s="380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6"/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8"/>
      <c r="O38" s="381" t="s">
        <v>72</v>
      </c>
      <c r="P38" s="382"/>
      <c r="Q38" s="382"/>
      <c r="R38" s="382"/>
      <c r="S38" s="382"/>
      <c r="T38" s="382"/>
      <c r="U38" s="38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77"/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8"/>
      <c r="O39" s="381" t="s">
        <v>72</v>
      </c>
      <c r="P39" s="382"/>
      <c r="Q39" s="382"/>
      <c r="R39" s="382"/>
      <c r="S39" s="382"/>
      <c r="T39" s="382"/>
      <c r="U39" s="38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6" t="s">
        <v>93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9">
        <v>4607091388282</v>
      </c>
      <c r="E41" s="380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5"/>
      <c r="Q41" s="385"/>
      <c r="R41" s="385"/>
      <c r="S41" s="380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6"/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8"/>
      <c r="O42" s="381" t="s">
        <v>72</v>
      </c>
      <c r="P42" s="382"/>
      <c r="Q42" s="382"/>
      <c r="R42" s="382"/>
      <c r="S42" s="382"/>
      <c r="T42" s="382"/>
      <c r="U42" s="38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77"/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8"/>
      <c r="O43" s="381" t="s">
        <v>72</v>
      </c>
      <c r="P43" s="382"/>
      <c r="Q43" s="382"/>
      <c r="R43" s="382"/>
      <c r="S43" s="382"/>
      <c r="T43" s="382"/>
      <c r="U43" s="38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6" t="s">
        <v>97</v>
      </c>
      <c r="B44" s="377"/>
      <c r="C44" s="377"/>
      <c r="D44" s="377"/>
      <c r="E44" s="377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  <c r="Y44" s="377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9">
        <v>4607091389111</v>
      </c>
      <c r="E45" s="380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5"/>
      <c r="Q45" s="385"/>
      <c r="R45" s="385"/>
      <c r="S45" s="380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6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8"/>
      <c r="O46" s="381" t="s">
        <v>72</v>
      </c>
      <c r="P46" s="382"/>
      <c r="Q46" s="382"/>
      <c r="R46" s="382"/>
      <c r="S46" s="382"/>
      <c r="T46" s="382"/>
      <c r="U46" s="38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77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8"/>
      <c r="O47" s="381" t="s">
        <v>72</v>
      </c>
      <c r="P47" s="382"/>
      <c r="Q47" s="382"/>
      <c r="R47" s="382"/>
      <c r="S47" s="382"/>
      <c r="T47" s="382"/>
      <c r="U47" s="38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389" t="s">
        <v>100</v>
      </c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390"/>
      <c r="T48" s="390"/>
      <c r="U48" s="390"/>
      <c r="V48" s="390"/>
      <c r="W48" s="390"/>
      <c r="X48" s="390"/>
      <c r="Y48" s="390"/>
      <c r="Z48" s="48"/>
      <c r="AA48" s="48"/>
    </row>
    <row r="49" spans="1:67" ht="16.5" hidden="1" customHeight="1" x14ac:dyDescent="0.25">
      <c r="A49" s="399" t="s">
        <v>101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65"/>
      <c r="AA49" s="365"/>
    </row>
    <row r="50" spans="1:67" ht="14.25" hidden="1" customHeight="1" x14ac:dyDescent="0.25">
      <c r="A50" s="386" t="s">
        <v>102</v>
      </c>
      <c r="B50" s="377"/>
      <c r="C50" s="377"/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7"/>
      <c r="P50" s="377"/>
      <c r="Q50" s="377"/>
      <c r="R50" s="377"/>
      <c r="S50" s="377"/>
      <c r="T50" s="377"/>
      <c r="U50" s="377"/>
      <c r="V50" s="377"/>
      <c r="W50" s="377"/>
      <c r="X50" s="377"/>
      <c r="Y50" s="377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9">
        <v>4680115881440</v>
      </c>
      <c r="E51" s="380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5"/>
      <c r="Q51" s="385"/>
      <c r="R51" s="385"/>
      <c r="S51" s="380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9">
        <v>4680115881433</v>
      </c>
      <c r="E52" s="380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5"/>
      <c r="Q52" s="385"/>
      <c r="R52" s="385"/>
      <c r="S52" s="380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6"/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8"/>
      <c r="O53" s="381" t="s">
        <v>72</v>
      </c>
      <c r="P53" s="382"/>
      <c r="Q53" s="382"/>
      <c r="R53" s="382"/>
      <c r="S53" s="382"/>
      <c r="T53" s="382"/>
      <c r="U53" s="38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77"/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8"/>
      <c r="O54" s="381" t="s">
        <v>72</v>
      </c>
      <c r="P54" s="382"/>
      <c r="Q54" s="382"/>
      <c r="R54" s="382"/>
      <c r="S54" s="382"/>
      <c r="T54" s="382"/>
      <c r="U54" s="38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399" t="s">
        <v>109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77"/>
      <c r="Z55" s="365"/>
      <c r="AA55" s="365"/>
    </row>
    <row r="56" spans="1:67" ht="14.25" hidden="1" customHeight="1" x14ac:dyDescent="0.25">
      <c r="A56" s="386" t="s">
        <v>110</v>
      </c>
      <c r="B56" s="377"/>
      <c r="C56" s="377"/>
      <c r="D56" s="377"/>
      <c r="E56" s="377"/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377"/>
      <c r="S56" s="377"/>
      <c r="T56" s="377"/>
      <c r="U56" s="377"/>
      <c r="V56" s="377"/>
      <c r="W56" s="377"/>
      <c r="X56" s="377"/>
      <c r="Y56" s="377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9">
        <v>4680115881426</v>
      </c>
      <c r="E57" s="380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5"/>
      <c r="Q57" s="385"/>
      <c r="R57" s="385"/>
      <c r="S57" s="380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9">
        <v>4680115881426</v>
      </c>
      <c r="E58" s="380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5"/>
      <c r="Q58" s="385"/>
      <c r="R58" s="385"/>
      <c r="S58" s="380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9">
        <v>4680115881419</v>
      </c>
      <c r="E59" s="380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5"/>
      <c r="Q59" s="385"/>
      <c r="R59" s="385"/>
      <c r="S59" s="380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9">
        <v>4680115881525</v>
      </c>
      <c r="E60" s="380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384" t="s">
        <v>119</v>
      </c>
      <c r="P60" s="385"/>
      <c r="Q60" s="385"/>
      <c r="R60" s="385"/>
      <c r="S60" s="380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6"/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8"/>
      <c r="O61" s="381" t="s">
        <v>72</v>
      </c>
      <c r="P61" s="382"/>
      <c r="Q61" s="382"/>
      <c r="R61" s="382"/>
      <c r="S61" s="382"/>
      <c r="T61" s="382"/>
      <c r="U61" s="38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77"/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8"/>
      <c r="O62" s="381" t="s">
        <v>72</v>
      </c>
      <c r="P62" s="382"/>
      <c r="Q62" s="382"/>
      <c r="R62" s="382"/>
      <c r="S62" s="382"/>
      <c r="T62" s="382"/>
      <c r="U62" s="38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399" t="s">
        <v>100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65"/>
      <c r="AA63" s="365"/>
    </row>
    <row r="64" spans="1:67" ht="14.25" hidden="1" customHeight="1" x14ac:dyDescent="0.25">
      <c r="A64" s="386" t="s">
        <v>110</v>
      </c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9">
        <v>4607091382945</v>
      </c>
      <c r="E65" s="380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5"/>
      <c r="Q65" s="385"/>
      <c r="R65" s="385"/>
      <c r="S65" s="380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9">
        <v>4607091385670</v>
      </c>
      <c r="E66" s="380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5"/>
      <c r="Q66" s="385"/>
      <c r="R66" s="385"/>
      <c r="S66" s="380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9">
        <v>4607091385670</v>
      </c>
      <c r="E67" s="380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4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5"/>
      <c r="Q67" s="385"/>
      <c r="R67" s="385"/>
      <c r="S67" s="380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9">
        <v>4680115883956</v>
      </c>
      <c r="E68" s="380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5"/>
      <c r="Q68" s="385"/>
      <c r="R68" s="385"/>
      <c r="S68" s="380"/>
      <c r="T68" s="34"/>
      <c r="U68" s="34"/>
      <c r="V68" s="35" t="s">
        <v>67</v>
      </c>
      <c r="W68" s="370">
        <v>180</v>
      </c>
      <c r="X68" s="371">
        <f t="shared" si="6"/>
        <v>190.39999999999998</v>
      </c>
      <c r="Y68" s="36">
        <f t="shared" si="7"/>
        <v>0.36974999999999997</v>
      </c>
      <c r="Z68" s="56"/>
      <c r="AA68" s="57"/>
      <c r="AE68" s="64"/>
      <c r="BB68" s="86" t="s">
        <v>1</v>
      </c>
      <c r="BL68" s="64">
        <f t="shared" si="8"/>
        <v>187.71428571428572</v>
      </c>
      <c r="BM68" s="64">
        <f t="shared" si="9"/>
        <v>198.56</v>
      </c>
      <c r="BN68" s="64">
        <f t="shared" si="10"/>
        <v>0.28698979591836737</v>
      </c>
      <c r="BO68" s="64">
        <f t="shared" si="11"/>
        <v>0.30357142857142855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9">
        <v>4680115881327</v>
      </c>
      <c r="E69" s="380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5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5"/>
      <c r="Q69" s="385"/>
      <c r="R69" s="385"/>
      <c r="S69" s="380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9">
        <v>4680115882133</v>
      </c>
      <c r="E70" s="380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5"/>
      <c r="Q70" s="385"/>
      <c r="R70" s="385"/>
      <c r="S70" s="380"/>
      <c r="T70" s="34"/>
      <c r="U70" s="34"/>
      <c r="V70" s="35" t="s">
        <v>67</v>
      </c>
      <c r="W70" s="370">
        <v>327</v>
      </c>
      <c r="X70" s="371">
        <f t="shared" si="6"/>
        <v>336</v>
      </c>
      <c r="Y70" s="36">
        <f t="shared" si="7"/>
        <v>0.65249999999999997</v>
      </c>
      <c r="Z70" s="56"/>
      <c r="AA70" s="57"/>
      <c r="AE70" s="64"/>
      <c r="BB70" s="88" t="s">
        <v>1</v>
      </c>
      <c r="BL70" s="64">
        <f t="shared" si="8"/>
        <v>341.01428571428573</v>
      </c>
      <c r="BM70" s="64">
        <f t="shared" si="9"/>
        <v>350.40000000000003</v>
      </c>
      <c r="BN70" s="64">
        <f t="shared" si="10"/>
        <v>0.52136479591836737</v>
      </c>
      <c r="BO70" s="64">
        <f t="shared" si="11"/>
        <v>0.5357142857142857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9">
        <v>4680115882133</v>
      </c>
      <c r="E71" s="380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5"/>
      <c r="Q71" s="385"/>
      <c r="R71" s="385"/>
      <c r="S71" s="380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9">
        <v>4607091382952</v>
      </c>
      <c r="E72" s="380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5"/>
      <c r="Q72" s="385"/>
      <c r="R72" s="385"/>
      <c r="S72" s="380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9">
        <v>4680115882539</v>
      </c>
      <c r="E73" s="380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5"/>
      <c r="Q73" s="385"/>
      <c r="R73" s="385"/>
      <c r="S73" s="380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9">
        <v>4607091385687</v>
      </c>
      <c r="E74" s="380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5"/>
      <c r="Q74" s="385"/>
      <c r="R74" s="385"/>
      <c r="S74" s="380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9">
        <v>4607091384604</v>
      </c>
      <c r="E75" s="380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5"/>
      <c r="Q75" s="385"/>
      <c r="R75" s="385"/>
      <c r="S75" s="380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9">
        <v>4680115880283</v>
      </c>
      <c r="E76" s="380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5"/>
      <c r="Q76" s="385"/>
      <c r="R76" s="385"/>
      <c r="S76" s="380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9">
        <v>4680115883949</v>
      </c>
      <c r="E77" s="380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2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5"/>
      <c r="Q77" s="385"/>
      <c r="R77" s="385"/>
      <c r="S77" s="380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9">
        <v>4680115881303</v>
      </c>
      <c r="E78" s="380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6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5"/>
      <c r="Q78" s="385"/>
      <c r="R78" s="385"/>
      <c r="S78" s="380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9">
        <v>4680115882577</v>
      </c>
      <c r="E79" s="380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5"/>
      <c r="Q79" s="385"/>
      <c r="R79" s="385"/>
      <c r="S79" s="380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9">
        <v>4680115882577</v>
      </c>
      <c r="E80" s="380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5"/>
      <c r="Q80" s="385"/>
      <c r="R80" s="385"/>
      <c r="S80" s="380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9">
        <v>4680115882720</v>
      </c>
      <c r="E81" s="380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7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5"/>
      <c r="Q81" s="385"/>
      <c r="R81" s="385"/>
      <c r="S81" s="380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9">
        <v>4680115880269</v>
      </c>
      <c r="E82" s="380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5"/>
      <c r="Q82" s="385"/>
      <c r="R82" s="385"/>
      <c r="S82" s="380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9">
        <v>4680115880429</v>
      </c>
      <c r="E83" s="380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5"/>
      <c r="Q83" s="385"/>
      <c r="R83" s="385"/>
      <c r="S83" s="380"/>
      <c r="T83" s="34"/>
      <c r="U83" s="34"/>
      <c r="V83" s="35" t="s">
        <v>67</v>
      </c>
      <c r="W83" s="370">
        <v>43</v>
      </c>
      <c r="X83" s="371">
        <f t="shared" si="6"/>
        <v>45</v>
      </c>
      <c r="Y83" s="36">
        <f>IFERROR(IF(X83=0,"",ROUNDUP(X83/H83,0)*0.00937),"")</f>
        <v>9.3700000000000006E-2</v>
      </c>
      <c r="Z83" s="56"/>
      <c r="AA83" s="57"/>
      <c r="AE83" s="64"/>
      <c r="BB83" s="101" t="s">
        <v>1</v>
      </c>
      <c r="BL83" s="64">
        <f t="shared" si="8"/>
        <v>45.293333333333337</v>
      </c>
      <c r="BM83" s="64">
        <f t="shared" si="9"/>
        <v>47.400000000000006</v>
      </c>
      <c r="BN83" s="64">
        <f t="shared" si="10"/>
        <v>7.9629629629629634E-2</v>
      </c>
      <c r="BO83" s="64">
        <f t="shared" si="11"/>
        <v>8.3333333333333329E-2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9">
        <v>4680115881457</v>
      </c>
      <c r="E84" s="380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5"/>
      <c r="Q84" s="385"/>
      <c r="R84" s="385"/>
      <c r="S84" s="380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6"/>
      <c r="B85" s="377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8"/>
      <c r="O85" s="381" t="s">
        <v>72</v>
      </c>
      <c r="P85" s="382"/>
      <c r="Q85" s="382"/>
      <c r="R85" s="382"/>
      <c r="S85" s="382"/>
      <c r="T85" s="382"/>
      <c r="U85" s="38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54.823412698412703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57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1.1159499999999998</v>
      </c>
      <c r="Z85" s="373"/>
      <c r="AA85" s="373"/>
    </row>
    <row r="86" spans="1:67" x14ac:dyDescent="0.2">
      <c r="A86" s="377"/>
      <c r="B86" s="377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78"/>
      <c r="O86" s="381" t="s">
        <v>72</v>
      </c>
      <c r="P86" s="382"/>
      <c r="Q86" s="382"/>
      <c r="R86" s="382"/>
      <c r="S86" s="382"/>
      <c r="T86" s="382"/>
      <c r="U86" s="383"/>
      <c r="V86" s="37" t="s">
        <v>67</v>
      </c>
      <c r="W86" s="372">
        <f>IFERROR(SUM(W65:W84),"0")</f>
        <v>550</v>
      </c>
      <c r="X86" s="372">
        <f>IFERROR(SUM(X65:X84),"0")</f>
        <v>571.4</v>
      </c>
      <c r="Y86" s="37"/>
      <c r="Z86" s="373"/>
      <c r="AA86" s="373"/>
    </row>
    <row r="87" spans="1:67" ht="14.25" hidden="1" customHeight="1" x14ac:dyDescent="0.25">
      <c r="A87" s="386" t="s">
        <v>102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377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9">
        <v>4680115881488</v>
      </c>
      <c r="E88" s="380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5"/>
      <c r="Q88" s="385"/>
      <c r="R88" s="385"/>
      <c r="S88" s="380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9">
        <v>4680115882751</v>
      </c>
      <c r="E89" s="380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5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5"/>
      <c r="Q89" s="385"/>
      <c r="R89" s="385"/>
      <c r="S89" s="380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9">
        <v>4680115882775</v>
      </c>
      <c r="E90" s="380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5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5"/>
      <c r="Q90" s="385"/>
      <c r="R90" s="385"/>
      <c r="S90" s="380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9">
        <v>4680115880658</v>
      </c>
      <c r="E91" s="380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7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5"/>
      <c r="Q91" s="385"/>
      <c r="R91" s="385"/>
      <c r="S91" s="380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6"/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8"/>
      <c r="O92" s="381" t="s">
        <v>72</v>
      </c>
      <c r="P92" s="382"/>
      <c r="Q92" s="382"/>
      <c r="R92" s="382"/>
      <c r="S92" s="382"/>
      <c r="T92" s="382"/>
      <c r="U92" s="38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77"/>
      <c r="B93" s="37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77"/>
      <c r="N93" s="378"/>
      <c r="O93" s="381" t="s">
        <v>72</v>
      </c>
      <c r="P93" s="382"/>
      <c r="Q93" s="382"/>
      <c r="R93" s="382"/>
      <c r="S93" s="382"/>
      <c r="T93" s="382"/>
      <c r="U93" s="38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6" t="s">
        <v>61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377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9">
        <v>4607091387667</v>
      </c>
      <c r="E95" s="380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5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5"/>
      <c r="Q95" s="385"/>
      <c r="R95" s="385"/>
      <c r="S95" s="380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9">
        <v>4607091387636</v>
      </c>
      <c r="E96" s="380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5"/>
      <c r="Q96" s="385"/>
      <c r="R96" s="385"/>
      <c r="S96" s="380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9">
        <v>4607091382426</v>
      </c>
      <c r="E97" s="380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6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5"/>
      <c r="Q97" s="385"/>
      <c r="R97" s="385"/>
      <c r="S97" s="380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9">
        <v>4607091386547</v>
      </c>
      <c r="E98" s="380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48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5"/>
      <c r="Q98" s="385"/>
      <c r="R98" s="385"/>
      <c r="S98" s="380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9">
        <v>4607091382464</v>
      </c>
      <c r="E99" s="380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6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5"/>
      <c r="Q99" s="385"/>
      <c r="R99" s="385"/>
      <c r="S99" s="380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9">
        <v>4680115883444</v>
      </c>
      <c r="E100" s="380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6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5"/>
      <c r="Q100" s="385"/>
      <c r="R100" s="385"/>
      <c r="S100" s="380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9">
        <v>4680115883444</v>
      </c>
      <c r="E101" s="380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0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6"/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  <c r="L102" s="377"/>
      <c r="M102" s="377"/>
      <c r="N102" s="378"/>
      <c r="O102" s="381" t="s">
        <v>72</v>
      </c>
      <c r="P102" s="382"/>
      <c r="Q102" s="382"/>
      <c r="R102" s="382"/>
      <c r="S102" s="382"/>
      <c r="T102" s="382"/>
      <c r="U102" s="38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77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77"/>
      <c r="N103" s="378"/>
      <c r="O103" s="381" t="s">
        <v>72</v>
      </c>
      <c r="P103" s="382"/>
      <c r="Q103" s="382"/>
      <c r="R103" s="382"/>
      <c r="S103" s="382"/>
      <c r="T103" s="382"/>
      <c r="U103" s="38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6" t="s">
        <v>74</v>
      </c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77"/>
      <c r="N104" s="377"/>
      <c r="O104" s="377"/>
      <c r="P104" s="377"/>
      <c r="Q104" s="377"/>
      <c r="R104" s="377"/>
      <c r="S104" s="377"/>
      <c r="T104" s="377"/>
      <c r="U104" s="377"/>
      <c r="V104" s="377"/>
      <c r="W104" s="377"/>
      <c r="X104" s="377"/>
      <c r="Y104" s="377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9">
        <v>4680115884915</v>
      </c>
      <c r="E105" s="380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507" t="s">
        <v>182</v>
      </c>
      <c r="P105" s="385"/>
      <c r="Q105" s="385"/>
      <c r="R105" s="385"/>
      <c r="S105" s="380"/>
      <c r="T105" s="34"/>
      <c r="U105" s="34"/>
      <c r="V105" s="35" t="s">
        <v>67</v>
      </c>
      <c r="W105" s="370">
        <v>3</v>
      </c>
      <c r="X105" s="371">
        <f t="shared" ref="X105:X116" si="18">IFERROR(IF(W105="",0,CEILING((W105/$H105),1)*$H105),"")</f>
        <v>3.6</v>
      </c>
      <c r="Y105" s="36">
        <f>IFERROR(IF(X105=0,"",ROUNDUP(X105/H105,0)*0.00753),"")</f>
        <v>1.506E-2</v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3.333333333333333</v>
      </c>
      <c r="BM105" s="64">
        <f t="shared" ref="BM105:BM116" si="20">IFERROR(X105*I105/H105,"0")</f>
        <v>4</v>
      </c>
      <c r="BN105" s="64">
        <f t="shared" ref="BN105:BN116" si="21">IFERROR(1/J105*(W105/H105),"0")</f>
        <v>1.0683760683760682E-2</v>
      </c>
      <c r="BO105" s="64">
        <f t="shared" ref="BO105:BO116" si="22">IFERROR(1/J105*(X105/H105),"0")</f>
        <v>1.282051282051282E-2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9">
        <v>4680115884311</v>
      </c>
      <c r="E106" s="380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79" t="s">
        <v>185</v>
      </c>
      <c r="P106" s="385"/>
      <c r="Q106" s="385"/>
      <c r="R106" s="385"/>
      <c r="S106" s="380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9">
        <v>4607091386967</v>
      </c>
      <c r="E107" s="380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4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0"/>
      <c r="T107" s="34"/>
      <c r="U107" s="34"/>
      <c r="V107" s="35" t="s">
        <v>67</v>
      </c>
      <c r="W107" s="370">
        <v>405</v>
      </c>
      <c r="X107" s="371">
        <f t="shared" si="18"/>
        <v>411.6</v>
      </c>
      <c r="Y107" s="36">
        <f>IFERROR(IF(X107=0,"",ROUNDUP(X107/H107,0)*0.02175),"")</f>
        <v>1.06575</v>
      </c>
      <c r="Z107" s="56"/>
      <c r="AA107" s="57"/>
      <c r="AE107" s="64"/>
      <c r="BB107" s="116" t="s">
        <v>1</v>
      </c>
      <c r="BL107" s="64">
        <f t="shared" si="19"/>
        <v>432.19285714285712</v>
      </c>
      <c r="BM107" s="64">
        <f t="shared" si="20"/>
        <v>439.23599999999999</v>
      </c>
      <c r="BN107" s="64">
        <f t="shared" si="21"/>
        <v>0.86096938775510201</v>
      </c>
      <c r="BO107" s="64">
        <f t="shared" si="22"/>
        <v>0.875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9">
        <v>4607091386967</v>
      </c>
      <c r="E108" s="380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76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5"/>
      <c r="Q108" s="385"/>
      <c r="R108" s="385"/>
      <c r="S108" s="380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9">
        <v>4607091385304</v>
      </c>
      <c r="E109" s="380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5"/>
      <c r="Q109" s="385"/>
      <c r="R109" s="385"/>
      <c r="S109" s="380"/>
      <c r="T109" s="34"/>
      <c r="U109" s="34"/>
      <c r="V109" s="35" t="s">
        <v>67</v>
      </c>
      <c r="W109" s="370">
        <v>90</v>
      </c>
      <c r="X109" s="371">
        <f t="shared" si="18"/>
        <v>92.4</v>
      </c>
      <c r="Y109" s="36">
        <f>IFERROR(IF(X109=0,"",ROUNDUP(X109/H109,0)*0.02175),"")</f>
        <v>0.23924999999999999</v>
      </c>
      <c r="Z109" s="56"/>
      <c r="AA109" s="57"/>
      <c r="AE109" s="64"/>
      <c r="BB109" s="118" t="s">
        <v>1</v>
      </c>
      <c r="BL109" s="64">
        <f t="shared" si="19"/>
        <v>96.042857142857144</v>
      </c>
      <c r="BM109" s="64">
        <f t="shared" si="20"/>
        <v>98.604000000000013</v>
      </c>
      <c r="BN109" s="64">
        <f t="shared" si="21"/>
        <v>0.19132653061224486</v>
      </c>
      <c r="BO109" s="64">
        <f t="shared" si="22"/>
        <v>0.19642857142857142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9">
        <v>4607091386264</v>
      </c>
      <c r="E110" s="380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5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5"/>
      <c r="Q110" s="385"/>
      <c r="R110" s="385"/>
      <c r="S110" s="380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9">
        <v>4607091385731</v>
      </c>
      <c r="E111" s="380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4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5"/>
      <c r="Q111" s="385"/>
      <c r="R111" s="385"/>
      <c r="S111" s="380"/>
      <c r="T111" s="34"/>
      <c r="U111" s="34"/>
      <c r="V111" s="35" t="s">
        <v>67</v>
      </c>
      <c r="W111" s="370">
        <v>68</v>
      </c>
      <c r="X111" s="371">
        <f t="shared" si="18"/>
        <v>70.2</v>
      </c>
      <c r="Y111" s="36">
        <f>IFERROR(IF(X111=0,"",ROUNDUP(X111/H111,0)*0.00753),"")</f>
        <v>0.19578000000000001</v>
      </c>
      <c r="Z111" s="56"/>
      <c r="AA111" s="57"/>
      <c r="AE111" s="64"/>
      <c r="BB111" s="120" t="s">
        <v>1</v>
      </c>
      <c r="BL111" s="64">
        <f t="shared" si="19"/>
        <v>74.850370370370371</v>
      </c>
      <c r="BM111" s="64">
        <f t="shared" si="20"/>
        <v>77.271999999999991</v>
      </c>
      <c r="BN111" s="64">
        <f t="shared" si="21"/>
        <v>0.16144349477682809</v>
      </c>
      <c r="BO111" s="64">
        <f t="shared" si="22"/>
        <v>0.16666666666666666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9">
        <v>4680115880214</v>
      </c>
      <c r="E112" s="380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43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5"/>
      <c r="Q112" s="385"/>
      <c r="R112" s="385"/>
      <c r="S112" s="380"/>
      <c r="T112" s="34"/>
      <c r="U112" s="34"/>
      <c r="V112" s="35" t="s">
        <v>67</v>
      </c>
      <c r="W112" s="370">
        <v>20</v>
      </c>
      <c r="X112" s="371">
        <f t="shared" si="18"/>
        <v>21.6</v>
      </c>
      <c r="Y112" s="36">
        <f>IFERROR(IF(X112=0,"",ROUNDUP(X112/H112,0)*0.00937),"")</f>
        <v>7.4959999999999999E-2</v>
      </c>
      <c r="Z112" s="56"/>
      <c r="AA112" s="57"/>
      <c r="AE112" s="64"/>
      <c r="BB112" s="121" t="s">
        <v>1</v>
      </c>
      <c r="BL112" s="64">
        <f t="shared" si="19"/>
        <v>22.133333333333333</v>
      </c>
      <c r="BM112" s="64">
        <f t="shared" si="20"/>
        <v>23.904</v>
      </c>
      <c r="BN112" s="64">
        <f t="shared" si="21"/>
        <v>6.1728395061728385E-2</v>
      </c>
      <c r="BO112" s="64">
        <f t="shared" si="22"/>
        <v>6.6666666666666666E-2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9">
        <v>4680115880894</v>
      </c>
      <c r="E113" s="380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6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0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9">
        <v>4607091385427</v>
      </c>
      <c r="E114" s="380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4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85"/>
      <c r="Q114" s="385"/>
      <c r="R114" s="385"/>
      <c r="S114" s="380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9">
        <v>4680115882645</v>
      </c>
      <c r="E115" s="380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66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85"/>
      <c r="Q115" s="385"/>
      <c r="R115" s="385"/>
      <c r="S115" s="380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9">
        <v>4680115884403</v>
      </c>
      <c r="E116" s="380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70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85"/>
      <c r="Q116" s="385"/>
      <c r="R116" s="385"/>
      <c r="S116" s="380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6"/>
      <c r="B117" s="377"/>
      <c r="C117" s="377"/>
      <c r="D117" s="377"/>
      <c r="E117" s="377"/>
      <c r="F117" s="377"/>
      <c r="G117" s="377"/>
      <c r="H117" s="377"/>
      <c r="I117" s="377"/>
      <c r="J117" s="377"/>
      <c r="K117" s="377"/>
      <c r="L117" s="377"/>
      <c r="M117" s="377"/>
      <c r="N117" s="378"/>
      <c r="O117" s="381" t="s">
        <v>72</v>
      </c>
      <c r="P117" s="382"/>
      <c r="Q117" s="382"/>
      <c r="R117" s="382"/>
      <c r="S117" s="382"/>
      <c r="T117" s="382"/>
      <c r="U117" s="38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93.187830687830683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96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1.5908</v>
      </c>
      <c r="Z117" s="373"/>
      <c r="AA117" s="373"/>
    </row>
    <row r="118" spans="1:67" x14ac:dyDescent="0.2">
      <c r="A118" s="377"/>
      <c r="B118" s="377"/>
      <c r="C118" s="377"/>
      <c r="D118" s="377"/>
      <c r="E118" s="377"/>
      <c r="F118" s="377"/>
      <c r="G118" s="377"/>
      <c r="H118" s="377"/>
      <c r="I118" s="377"/>
      <c r="J118" s="377"/>
      <c r="K118" s="377"/>
      <c r="L118" s="377"/>
      <c r="M118" s="377"/>
      <c r="N118" s="378"/>
      <c r="O118" s="381" t="s">
        <v>72</v>
      </c>
      <c r="P118" s="382"/>
      <c r="Q118" s="382"/>
      <c r="R118" s="382"/>
      <c r="S118" s="382"/>
      <c r="T118" s="382"/>
      <c r="U118" s="383"/>
      <c r="V118" s="37" t="s">
        <v>67</v>
      </c>
      <c r="W118" s="372">
        <f>IFERROR(SUM(W105:W116),"0")</f>
        <v>586</v>
      </c>
      <c r="X118" s="372">
        <f>IFERROR(SUM(X105:X116),"0")</f>
        <v>599.40000000000009</v>
      </c>
      <c r="Y118" s="37"/>
      <c r="Z118" s="373"/>
      <c r="AA118" s="373"/>
    </row>
    <row r="119" spans="1:67" ht="14.25" hidden="1" customHeight="1" x14ac:dyDescent="0.25">
      <c r="A119" s="386" t="s">
        <v>205</v>
      </c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7"/>
      <c r="P119" s="377"/>
      <c r="Q119" s="377"/>
      <c r="R119" s="377"/>
      <c r="S119" s="377"/>
      <c r="T119" s="377"/>
      <c r="U119" s="377"/>
      <c r="V119" s="377"/>
      <c r="W119" s="377"/>
      <c r="X119" s="377"/>
      <c r="Y119" s="377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9">
        <v>4607091383065</v>
      </c>
      <c r="E120" s="380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6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85"/>
      <c r="Q120" s="385"/>
      <c r="R120" s="385"/>
      <c r="S120" s="380"/>
      <c r="T120" s="34"/>
      <c r="U120" s="34"/>
      <c r="V120" s="35" t="s">
        <v>67</v>
      </c>
      <c r="W120" s="370">
        <v>45</v>
      </c>
      <c r="X120" s="371">
        <f t="shared" ref="X120:X126" si="23">IFERROR(IF(W120="",0,CEILING((W120/$H120),1)*$H120),"")</f>
        <v>46.48</v>
      </c>
      <c r="Y120" s="36">
        <f>IFERROR(IF(X120=0,"",ROUNDUP(X120/H120,0)*0.00937),"")</f>
        <v>0.13117999999999999</v>
      </c>
      <c r="Z120" s="56"/>
      <c r="AA120" s="57"/>
      <c r="AE120" s="64"/>
      <c r="BB120" s="126" t="s">
        <v>1</v>
      </c>
      <c r="BL120" s="64">
        <f t="shared" ref="BL120:BL126" si="24">IFERROR(W120*I120/H120,"0")</f>
        <v>48.55120481927711</v>
      </c>
      <c r="BM120" s="64">
        <f t="shared" ref="BM120:BM126" si="25">IFERROR(X120*I120/H120,"0")</f>
        <v>50.147999999999996</v>
      </c>
      <c r="BN120" s="64">
        <f t="shared" ref="BN120:BN126" si="26">IFERROR(1/J120*(W120/H120),"0")</f>
        <v>0.11295180722891567</v>
      </c>
      <c r="BO120" s="64">
        <f t="shared" ref="BO120:BO126" si="27">IFERROR(1/J120*(X120/H120),"0")</f>
        <v>0.11666666666666667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9">
        <v>4680115881532</v>
      </c>
      <c r="E121" s="380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75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85"/>
      <c r="Q121" s="385"/>
      <c r="R121" s="385"/>
      <c r="S121" s="380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9">
        <v>4680115881532</v>
      </c>
      <c r="E122" s="380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41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85"/>
      <c r="Q122" s="385"/>
      <c r="R122" s="385"/>
      <c r="S122" s="380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9">
        <v>4680115881532</v>
      </c>
      <c r="E123" s="380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53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5"/>
      <c r="Q123" s="385"/>
      <c r="R123" s="385"/>
      <c r="S123" s="380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9">
        <v>4680115882652</v>
      </c>
      <c r="E124" s="380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85"/>
      <c r="Q124" s="385"/>
      <c r="R124" s="385"/>
      <c r="S124" s="380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9">
        <v>4680115880238</v>
      </c>
      <c r="E125" s="380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4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85"/>
      <c r="Q125" s="385"/>
      <c r="R125" s="385"/>
      <c r="S125" s="380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9">
        <v>4680115881464</v>
      </c>
      <c r="E126" s="380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61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85"/>
      <c r="Q126" s="385"/>
      <c r="R126" s="385"/>
      <c r="S126" s="380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76"/>
      <c r="B127" s="377"/>
      <c r="C127" s="377"/>
      <c r="D127" s="377"/>
      <c r="E127" s="377"/>
      <c r="F127" s="377"/>
      <c r="G127" s="377"/>
      <c r="H127" s="377"/>
      <c r="I127" s="377"/>
      <c r="J127" s="377"/>
      <c r="K127" s="377"/>
      <c r="L127" s="377"/>
      <c r="M127" s="377"/>
      <c r="N127" s="378"/>
      <c r="O127" s="381" t="s">
        <v>72</v>
      </c>
      <c r="P127" s="382"/>
      <c r="Q127" s="382"/>
      <c r="R127" s="382"/>
      <c r="S127" s="382"/>
      <c r="T127" s="382"/>
      <c r="U127" s="38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13.554216867469879</v>
      </c>
      <c r="X127" s="372">
        <f>IFERROR(X120/H120,"0")+IFERROR(X121/H121,"0")+IFERROR(X122/H122,"0")+IFERROR(X123/H123,"0")+IFERROR(X124/H124,"0")+IFERROR(X125/H125,"0")+IFERROR(X126/H126,"0")</f>
        <v>14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0.13117999999999999</v>
      </c>
      <c r="Z127" s="373"/>
      <c r="AA127" s="373"/>
    </row>
    <row r="128" spans="1:67" x14ac:dyDescent="0.2">
      <c r="A128" s="377"/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78"/>
      <c r="O128" s="381" t="s">
        <v>72</v>
      </c>
      <c r="P128" s="382"/>
      <c r="Q128" s="382"/>
      <c r="R128" s="382"/>
      <c r="S128" s="382"/>
      <c r="T128" s="382"/>
      <c r="U128" s="383"/>
      <c r="V128" s="37" t="s">
        <v>67</v>
      </c>
      <c r="W128" s="372">
        <f>IFERROR(SUM(W120:W126),"0")</f>
        <v>45</v>
      </c>
      <c r="X128" s="372">
        <f>IFERROR(SUM(X120:X126),"0")</f>
        <v>46.48</v>
      </c>
      <c r="Y128" s="37"/>
      <c r="Z128" s="373"/>
      <c r="AA128" s="373"/>
    </row>
    <row r="129" spans="1:67" ht="16.5" hidden="1" customHeight="1" x14ac:dyDescent="0.25">
      <c r="A129" s="399" t="s">
        <v>218</v>
      </c>
      <c r="B129" s="377"/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77"/>
      <c r="N129" s="377"/>
      <c r="O129" s="377"/>
      <c r="P129" s="377"/>
      <c r="Q129" s="377"/>
      <c r="R129" s="377"/>
      <c r="S129" s="377"/>
      <c r="T129" s="377"/>
      <c r="U129" s="377"/>
      <c r="V129" s="377"/>
      <c r="W129" s="377"/>
      <c r="X129" s="377"/>
      <c r="Y129" s="377"/>
      <c r="Z129" s="365"/>
      <c r="AA129" s="365"/>
    </row>
    <row r="130" spans="1:67" ht="14.25" hidden="1" customHeight="1" x14ac:dyDescent="0.25">
      <c r="A130" s="386" t="s">
        <v>74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9">
        <v>4607091385168</v>
      </c>
      <c r="E131" s="380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6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85"/>
      <c r="Q131" s="385"/>
      <c r="R131" s="385"/>
      <c r="S131" s="380"/>
      <c r="T131" s="34"/>
      <c r="U131" s="34"/>
      <c r="V131" s="35" t="s">
        <v>67</v>
      </c>
      <c r="W131" s="370">
        <v>420</v>
      </c>
      <c r="X131" s="371">
        <f>IFERROR(IF(W131="",0,CEILING((W131/$H131),1)*$H131),"")</f>
        <v>420</v>
      </c>
      <c r="Y131" s="36">
        <f>IFERROR(IF(X131=0,"",ROUNDUP(X131/H131,0)*0.02175),"")</f>
        <v>1.0874999999999999</v>
      </c>
      <c r="Z131" s="56"/>
      <c r="AA131" s="57"/>
      <c r="AE131" s="64"/>
      <c r="BB131" s="133" t="s">
        <v>1</v>
      </c>
      <c r="BL131" s="64">
        <f>IFERROR(W131*I131/H131,"0")</f>
        <v>447.9</v>
      </c>
      <c r="BM131" s="64">
        <f>IFERROR(X131*I131/H131,"0")</f>
        <v>447.9</v>
      </c>
      <c r="BN131" s="64">
        <f>IFERROR(1/J131*(W131/H131),"0")</f>
        <v>0.89285714285714279</v>
      </c>
      <c r="BO131" s="64">
        <f>IFERROR(1/J131*(X131/H131),"0")</f>
        <v>0.89285714285714279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9">
        <v>4607091385168</v>
      </c>
      <c r="E132" s="380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4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5"/>
      <c r="Q132" s="385"/>
      <c r="R132" s="385"/>
      <c r="S132" s="380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9">
        <v>4607091383256</v>
      </c>
      <c r="E133" s="380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85"/>
      <c r="Q133" s="385"/>
      <c r="R133" s="385"/>
      <c r="S133" s="380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9">
        <v>4607091385748</v>
      </c>
      <c r="E134" s="380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5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85"/>
      <c r="Q134" s="385"/>
      <c r="R134" s="385"/>
      <c r="S134" s="380"/>
      <c r="T134" s="34"/>
      <c r="U134" s="34"/>
      <c r="V134" s="35" t="s">
        <v>67</v>
      </c>
      <c r="W134" s="370">
        <v>81</v>
      </c>
      <c r="X134" s="371">
        <f>IFERROR(IF(W134="",0,CEILING((W134/$H134),1)*$H134),"")</f>
        <v>81</v>
      </c>
      <c r="Y134" s="36">
        <f>IFERROR(IF(X134=0,"",ROUNDUP(X134/H134,0)*0.00753),"")</f>
        <v>0.22590000000000002</v>
      </c>
      <c r="Z134" s="56"/>
      <c r="AA134" s="57"/>
      <c r="AE134" s="64"/>
      <c r="BB134" s="136" t="s">
        <v>1</v>
      </c>
      <c r="BL134" s="64">
        <f>IFERROR(W134*I134/H134,"0")</f>
        <v>89.16</v>
      </c>
      <c r="BM134" s="64">
        <f>IFERROR(X134*I134/H134,"0")</f>
        <v>89.16</v>
      </c>
      <c r="BN134" s="64">
        <f>IFERROR(1/J134*(W134/H134),"0")</f>
        <v>0.19230769230769229</v>
      </c>
      <c r="BO134" s="64">
        <f>IFERROR(1/J134*(X134/H134),"0")</f>
        <v>0.19230769230769229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9">
        <v>4680115884533</v>
      </c>
      <c r="E135" s="380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4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85"/>
      <c r="Q135" s="385"/>
      <c r="R135" s="385"/>
      <c r="S135" s="380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6"/>
      <c r="B136" s="377"/>
      <c r="C136" s="377"/>
      <c r="D136" s="377"/>
      <c r="E136" s="377"/>
      <c r="F136" s="377"/>
      <c r="G136" s="377"/>
      <c r="H136" s="377"/>
      <c r="I136" s="377"/>
      <c r="J136" s="377"/>
      <c r="K136" s="377"/>
      <c r="L136" s="377"/>
      <c r="M136" s="377"/>
      <c r="N136" s="378"/>
      <c r="O136" s="381" t="s">
        <v>72</v>
      </c>
      <c r="P136" s="382"/>
      <c r="Q136" s="382"/>
      <c r="R136" s="382"/>
      <c r="S136" s="382"/>
      <c r="T136" s="382"/>
      <c r="U136" s="383"/>
      <c r="V136" s="37" t="s">
        <v>73</v>
      </c>
      <c r="W136" s="372">
        <f>IFERROR(W131/H131,"0")+IFERROR(W132/H132,"0")+IFERROR(W133/H133,"0")+IFERROR(W134/H134,"0")+IFERROR(W135/H135,"0")</f>
        <v>80</v>
      </c>
      <c r="X136" s="372">
        <f>IFERROR(X131/H131,"0")+IFERROR(X132/H132,"0")+IFERROR(X133/H133,"0")+IFERROR(X134/H134,"0")+IFERROR(X135/H135,"0")</f>
        <v>80</v>
      </c>
      <c r="Y136" s="372">
        <f>IFERROR(IF(Y131="",0,Y131),"0")+IFERROR(IF(Y132="",0,Y132),"0")+IFERROR(IF(Y133="",0,Y133),"0")+IFERROR(IF(Y134="",0,Y134),"0")+IFERROR(IF(Y135="",0,Y135),"0")</f>
        <v>1.3133999999999999</v>
      </c>
      <c r="Z136" s="373"/>
      <c r="AA136" s="373"/>
    </row>
    <row r="137" spans="1:67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78"/>
      <c r="O137" s="381" t="s">
        <v>72</v>
      </c>
      <c r="P137" s="382"/>
      <c r="Q137" s="382"/>
      <c r="R137" s="382"/>
      <c r="S137" s="382"/>
      <c r="T137" s="382"/>
      <c r="U137" s="383"/>
      <c r="V137" s="37" t="s">
        <v>67</v>
      </c>
      <c r="W137" s="372">
        <f>IFERROR(SUM(W131:W135),"0")</f>
        <v>501</v>
      </c>
      <c r="X137" s="372">
        <f>IFERROR(SUM(X131:X135),"0")</f>
        <v>501</v>
      </c>
      <c r="Y137" s="37"/>
      <c r="Z137" s="373"/>
      <c r="AA137" s="373"/>
    </row>
    <row r="138" spans="1:67" ht="27.75" hidden="1" customHeight="1" x14ac:dyDescent="0.2">
      <c r="A138" s="389" t="s">
        <v>228</v>
      </c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390"/>
      <c r="O138" s="390"/>
      <c r="P138" s="390"/>
      <c r="Q138" s="390"/>
      <c r="R138" s="390"/>
      <c r="S138" s="390"/>
      <c r="T138" s="390"/>
      <c r="U138" s="390"/>
      <c r="V138" s="390"/>
      <c r="W138" s="390"/>
      <c r="X138" s="390"/>
      <c r="Y138" s="390"/>
      <c r="Z138" s="48"/>
      <c r="AA138" s="48"/>
    </row>
    <row r="139" spans="1:67" ht="16.5" hidden="1" customHeight="1" x14ac:dyDescent="0.25">
      <c r="A139" s="399" t="s">
        <v>229</v>
      </c>
      <c r="B139" s="377"/>
      <c r="C139" s="377"/>
      <c r="D139" s="377"/>
      <c r="E139" s="377"/>
      <c r="F139" s="377"/>
      <c r="G139" s="377"/>
      <c r="H139" s="377"/>
      <c r="I139" s="377"/>
      <c r="J139" s="377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77"/>
      <c r="Z139" s="365"/>
      <c r="AA139" s="365"/>
    </row>
    <row r="140" spans="1:67" ht="14.25" hidden="1" customHeight="1" x14ac:dyDescent="0.25">
      <c r="A140" s="386" t="s">
        <v>110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77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9">
        <v>4607091383423</v>
      </c>
      <c r="E141" s="380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52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85"/>
      <c r="Q141" s="385"/>
      <c r="R141" s="385"/>
      <c r="S141" s="380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9">
        <v>4607091381405</v>
      </c>
      <c r="E142" s="380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7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85"/>
      <c r="Q142" s="385"/>
      <c r="R142" s="385"/>
      <c r="S142" s="380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9">
        <v>4607091386516</v>
      </c>
      <c r="E143" s="380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85"/>
      <c r="Q143" s="385"/>
      <c r="R143" s="385"/>
      <c r="S143" s="380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6"/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78"/>
      <c r="O144" s="381" t="s">
        <v>72</v>
      </c>
      <c r="P144" s="382"/>
      <c r="Q144" s="382"/>
      <c r="R144" s="382"/>
      <c r="S144" s="382"/>
      <c r="T144" s="382"/>
      <c r="U144" s="38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77"/>
      <c r="B145" s="377"/>
      <c r="C145" s="377"/>
      <c r="D145" s="377"/>
      <c r="E145" s="377"/>
      <c r="F145" s="377"/>
      <c r="G145" s="377"/>
      <c r="H145" s="377"/>
      <c r="I145" s="377"/>
      <c r="J145" s="377"/>
      <c r="K145" s="377"/>
      <c r="L145" s="377"/>
      <c r="M145" s="377"/>
      <c r="N145" s="378"/>
      <c r="O145" s="381" t="s">
        <v>72</v>
      </c>
      <c r="P145" s="382"/>
      <c r="Q145" s="382"/>
      <c r="R145" s="382"/>
      <c r="S145" s="382"/>
      <c r="T145" s="382"/>
      <c r="U145" s="38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399" t="s">
        <v>236</v>
      </c>
      <c r="B146" s="377"/>
      <c r="C146" s="377"/>
      <c r="D146" s="377"/>
      <c r="E146" s="377"/>
      <c r="F146" s="377"/>
      <c r="G146" s="377"/>
      <c r="H146" s="377"/>
      <c r="I146" s="377"/>
      <c r="J146" s="377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77"/>
      <c r="Z146" s="365"/>
      <c r="AA146" s="365"/>
    </row>
    <row r="147" spans="1:67" ht="14.25" hidden="1" customHeight="1" x14ac:dyDescent="0.25">
      <c r="A147" s="386" t="s">
        <v>61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9">
        <v>4680115880993</v>
      </c>
      <c r="E148" s="380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85"/>
      <c r="Q148" s="385"/>
      <c r="R148" s="385"/>
      <c r="S148" s="380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9">
        <v>4680115881761</v>
      </c>
      <c r="E149" s="380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85"/>
      <c r="Q149" s="385"/>
      <c r="R149" s="385"/>
      <c r="S149" s="380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9">
        <v>4680115881563</v>
      </c>
      <c r="E150" s="380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85"/>
      <c r="Q150" s="385"/>
      <c r="R150" s="385"/>
      <c r="S150" s="380"/>
      <c r="T150" s="34"/>
      <c r="U150" s="34"/>
      <c r="V150" s="35" t="s">
        <v>67</v>
      </c>
      <c r="W150" s="370">
        <v>314</v>
      </c>
      <c r="X150" s="371">
        <f t="shared" si="28"/>
        <v>315</v>
      </c>
      <c r="Y150" s="36">
        <f>IFERROR(IF(X150=0,"",ROUNDUP(X150/H150,0)*0.00753),"")</f>
        <v>0.56474999999999997</v>
      </c>
      <c r="Z150" s="56"/>
      <c r="AA150" s="57"/>
      <c r="AE150" s="64"/>
      <c r="BB150" s="143" t="s">
        <v>1</v>
      </c>
      <c r="BL150" s="64">
        <f t="shared" si="29"/>
        <v>328.95238095238096</v>
      </c>
      <c r="BM150" s="64">
        <f t="shared" si="30"/>
        <v>330</v>
      </c>
      <c r="BN150" s="64">
        <f t="shared" si="31"/>
        <v>0.47924297924297921</v>
      </c>
      <c r="BO150" s="64">
        <f t="shared" si="32"/>
        <v>0.48076923076923073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9">
        <v>4680115880986</v>
      </c>
      <c r="E151" s="380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7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85"/>
      <c r="Q151" s="385"/>
      <c r="R151" s="385"/>
      <c r="S151" s="380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9">
        <v>4680115880207</v>
      </c>
      <c r="E152" s="380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85"/>
      <c r="Q152" s="385"/>
      <c r="R152" s="385"/>
      <c r="S152" s="380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9">
        <v>4680115881785</v>
      </c>
      <c r="E153" s="380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5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85"/>
      <c r="Q153" s="385"/>
      <c r="R153" s="385"/>
      <c r="S153" s="380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9">
        <v>4680115881679</v>
      </c>
      <c r="E154" s="380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85"/>
      <c r="Q154" s="385"/>
      <c r="R154" s="385"/>
      <c r="S154" s="380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9">
        <v>4680115880191</v>
      </c>
      <c r="E155" s="380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85"/>
      <c r="Q155" s="385"/>
      <c r="R155" s="385"/>
      <c r="S155" s="380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9">
        <v>4680115883963</v>
      </c>
      <c r="E156" s="380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85"/>
      <c r="Q156" s="385"/>
      <c r="R156" s="385"/>
      <c r="S156" s="380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6"/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78"/>
      <c r="O157" s="381" t="s">
        <v>72</v>
      </c>
      <c r="P157" s="382"/>
      <c r="Q157" s="382"/>
      <c r="R157" s="382"/>
      <c r="S157" s="382"/>
      <c r="T157" s="382"/>
      <c r="U157" s="38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74.761904761904759</v>
      </c>
      <c r="X157" s="372">
        <f>IFERROR(X148/H148,"0")+IFERROR(X149/H149,"0")+IFERROR(X150/H150,"0")+IFERROR(X151/H151,"0")+IFERROR(X152/H152,"0")+IFERROR(X153/H153,"0")+IFERROR(X154/H154,"0")+IFERROR(X155/H155,"0")+IFERROR(X156/H156,"0")</f>
        <v>75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0.56474999999999997</v>
      </c>
      <c r="Z157" s="373"/>
      <c r="AA157" s="373"/>
    </row>
    <row r="158" spans="1:67" x14ac:dyDescent="0.2">
      <c r="A158" s="377"/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77"/>
      <c r="N158" s="378"/>
      <c r="O158" s="381" t="s">
        <v>72</v>
      </c>
      <c r="P158" s="382"/>
      <c r="Q158" s="382"/>
      <c r="R158" s="382"/>
      <c r="S158" s="382"/>
      <c r="T158" s="382"/>
      <c r="U158" s="383"/>
      <c r="V158" s="37" t="s">
        <v>67</v>
      </c>
      <c r="W158" s="372">
        <f>IFERROR(SUM(W148:W156),"0")</f>
        <v>314</v>
      </c>
      <c r="X158" s="372">
        <f>IFERROR(SUM(X148:X156),"0")</f>
        <v>315</v>
      </c>
      <c r="Y158" s="37"/>
      <c r="Z158" s="373"/>
      <c r="AA158" s="373"/>
    </row>
    <row r="159" spans="1:67" ht="16.5" hidden="1" customHeight="1" x14ac:dyDescent="0.25">
      <c r="A159" s="399" t="s">
        <v>255</v>
      </c>
      <c r="B159" s="377"/>
      <c r="C159" s="377"/>
      <c r="D159" s="377"/>
      <c r="E159" s="377"/>
      <c r="F159" s="377"/>
      <c r="G159" s="377"/>
      <c r="H159" s="377"/>
      <c r="I159" s="377"/>
      <c r="J159" s="377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77"/>
      <c r="Z159" s="365"/>
      <c r="AA159" s="365"/>
    </row>
    <row r="160" spans="1:67" ht="14.25" hidden="1" customHeight="1" x14ac:dyDescent="0.25">
      <c r="A160" s="386" t="s">
        <v>110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77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9">
        <v>4680115881402</v>
      </c>
      <c r="E161" s="380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4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85"/>
      <c r="Q161" s="385"/>
      <c r="R161" s="385"/>
      <c r="S161" s="380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9">
        <v>4680115881396</v>
      </c>
      <c r="E162" s="380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85"/>
      <c r="Q162" s="385"/>
      <c r="R162" s="385"/>
      <c r="S162" s="380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6"/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77"/>
      <c r="N163" s="378"/>
      <c r="O163" s="381" t="s">
        <v>72</v>
      </c>
      <c r="P163" s="382"/>
      <c r="Q163" s="382"/>
      <c r="R163" s="382"/>
      <c r="S163" s="382"/>
      <c r="T163" s="382"/>
      <c r="U163" s="38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77"/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77"/>
      <c r="N164" s="378"/>
      <c r="O164" s="381" t="s">
        <v>72</v>
      </c>
      <c r="P164" s="382"/>
      <c r="Q164" s="382"/>
      <c r="R164" s="382"/>
      <c r="S164" s="382"/>
      <c r="T164" s="382"/>
      <c r="U164" s="38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6" t="s">
        <v>102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377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9">
        <v>4680115882935</v>
      </c>
      <c r="E166" s="380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85"/>
      <c r="Q166" s="385"/>
      <c r="R166" s="385"/>
      <c r="S166" s="380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9">
        <v>4680115880764</v>
      </c>
      <c r="E167" s="380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85"/>
      <c r="Q167" s="385"/>
      <c r="R167" s="385"/>
      <c r="S167" s="380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6"/>
      <c r="B168" s="377"/>
      <c r="C168" s="377"/>
      <c r="D168" s="377"/>
      <c r="E168" s="377"/>
      <c r="F168" s="377"/>
      <c r="G168" s="377"/>
      <c r="H168" s="377"/>
      <c r="I168" s="377"/>
      <c r="J168" s="377"/>
      <c r="K168" s="377"/>
      <c r="L168" s="377"/>
      <c r="M168" s="377"/>
      <c r="N168" s="378"/>
      <c r="O168" s="381" t="s">
        <v>72</v>
      </c>
      <c r="P168" s="382"/>
      <c r="Q168" s="382"/>
      <c r="R168" s="382"/>
      <c r="S168" s="382"/>
      <c r="T168" s="382"/>
      <c r="U168" s="38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77"/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8"/>
      <c r="O169" s="381" t="s">
        <v>72</v>
      </c>
      <c r="P169" s="382"/>
      <c r="Q169" s="382"/>
      <c r="R169" s="382"/>
      <c r="S169" s="382"/>
      <c r="T169" s="382"/>
      <c r="U169" s="38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6" t="s">
        <v>61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377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9">
        <v>4680115882683</v>
      </c>
      <c r="E171" s="380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4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85"/>
      <c r="Q171" s="385"/>
      <c r="R171" s="385"/>
      <c r="S171" s="380"/>
      <c r="T171" s="34"/>
      <c r="U171" s="34"/>
      <c r="V171" s="35" t="s">
        <v>67</v>
      </c>
      <c r="W171" s="370">
        <v>236</v>
      </c>
      <c r="X171" s="371">
        <f>IFERROR(IF(W171="",0,CEILING((W171/$H171),1)*$H171),"")</f>
        <v>237.60000000000002</v>
      </c>
      <c r="Y171" s="36">
        <f>IFERROR(IF(X171=0,"",ROUNDUP(X171/H171,0)*0.00937),"")</f>
        <v>0.41227999999999998</v>
      </c>
      <c r="Z171" s="56"/>
      <c r="AA171" s="57"/>
      <c r="AE171" s="64"/>
      <c r="BB171" s="154" t="s">
        <v>1</v>
      </c>
      <c r="BL171" s="64">
        <f>IFERROR(W171*I171/H171,"0")</f>
        <v>245.17777777777778</v>
      </c>
      <c r="BM171" s="64">
        <f>IFERROR(X171*I171/H171,"0")</f>
        <v>246.84</v>
      </c>
      <c r="BN171" s="64">
        <f>IFERROR(1/J171*(W171/H171),"0")</f>
        <v>0.36419753086419754</v>
      </c>
      <c r="BO171" s="64">
        <f>IFERROR(1/J171*(X171/H171),"0")</f>
        <v>0.36666666666666664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9">
        <v>4680115882690</v>
      </c>
      <c r="E172" s="380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6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85"/>
      <c r="Q172" s="385"/>
      <c r="R172" s="385"/>
      <c r="S172" s="380"/>
      <c r="T172" s="34"/>
      <c r="U172" s="34"/>
      <c r="V172" s="35" t="s">
        <v>67</v>
      </c>
      <c r="W172" s="370">
        <v>140</v>
      </c>
      <c r="X172" s="371">
        <f>IFERROR(IF(W172="",0,CEILING((W172/$H172),1)*$H172),"")</f>
        <v>140.4</v>
      </c>
      <c r="Y172" s="36">
        <f>IFERROR(IF(X172=0,"",ROUNDUP(X172/H172,0)*0.00937),"")</f>
        <v>0.24362</v>
      </c>
      <c r="Z172" s="56"/>
      <c r="AA172" s="57"/>
      <c r="AE172" s="64"/>
      <c r="BB172" s="155" t="s">
        <v>1</v>
      </c>
      <c r="BL172" s="64">
        <f>IFERROR(W172*I172/H172,"0")</f>
        <v>145.44444444444446</v>
      </c>
      <c r="BM172" s="64">
        <f>IFERROR(X172*I172/H172,"0")</f>
        <v>145.86000000000001</v>
      </c>
      <c r="BN172" s="64">
        <f>IFERROR(1/J172*(W172/H172),"0")</f>
        <v>0.21604938271604937</v>
      </c>
      <c r="BO172" s="64">
        <f>IFERROR(1/J172*(X172/H172),"0")</f>
        <v>0.21666666666666667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9">
        <v>4680115882669</v>
      </c>
      <c r="E173" s="380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85"/>
      <c r="Q173" s="385"/>
      <c r="R173" s="385"/>
      <c r="S173" s="380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9">
        <v>4680115882676</v>
      </c>
      <c r="E174" s="380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4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85"/>
      <c r="Q174" s="385"/>
      <c r="R174" s="385"/>
      <c r="S174" s="380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76"/>
      <c r="B175" s="377"/>
      <c r="C175" s="377"/>
      <c r="D175" s="377"/>
      <c r="E175" s="377"/>
      <c r="F175" s="377"/>
      <c r="G175" s="377"/>
      <c r="H175" s="377"/>
      <c r="I175" s="377"/>
      <c r="J175" s="377"/>
      <c r="K175" s="377"/>
      <c r="L175" s="377"/>
      <c r="M175" s="377"/>
      <c r="N175" s="378"/>
      <c r="O175" s="381" t="s">
        <v>72</v>
      </c>
      <c r="P175" s="382"/>
      <c r="Q175" s="382"/>
      <c r="R175" s="382"/>
      <c r="S175" s="382"/>
      <c r="T175" s="382"/>
      <c r="U175" s="383"/>
      <c r="V175" s="37" t="s">
        <v>73</v>
      </c>
      <c r="W175" s="372">
        <f>IFERROR(W171/H171,"0")+IFERROR(W172/H172,"0")+IFERROR(W173/H173,"0")+IFERROR(W174/H174,"0")</f>
        <v>69.629629629629619</v>
      </c>
      <c r="X175" s="372">
        <f>IFERROR(X171/H171,"0")+IFERROR(X172/H172,"0")+IFERROR(X173/H173,"0")+IFERROR(X174/H174,"0")</f>
        <v>70</v>
      </c>
      <c r="Y175" s="372">
        <f>IFERROR(IF(Y171="",0,Y171),"0")+IFERROR(IF(Y172="",0,Y172),"0")+IFERROR(IF(Y173="",0,Y173),"0")+IFERROR(IF(Y174="",0,Y174),"0")</f>
        <v>0.65589999999999993</v>
      </c>
      <c r="Z175" s="373"/>
      <c r="AA175" s="373"/>
    </row>
    <row r="176" spans="1:67" x14ac:dyDescent="0.2">
      <c r="A176" s="377"/>
      <c r="B176" s="377"/>
      <c r="C176" s="377"/>
      <c r="D176" s="377"/>
      <c r="E176" s="377"/>
      <c r="F176" s="377"/>
      <c r="G176" s="377"/>
      <c r="H176" s="377"/>
      <c r="I176" s="377"/>
      <c r="J176" s="377"/>
      <c r="K176" s="377"/>
      <c r="L176" s="377"/>
      <c r="M176" s="377"/>
      <c r="N176" s="378"/>
      <c r="O176" s="381" t="s">
        <v>72</v>
      </c>
      <c r="P176" s="382"/>
      <c r="Q176" s="382"/>
      <c r="R176" s="382"/>
      <c r="S176" s="382"/>
      <c r="T176" s="382"/>
      <c r="U176" s="383"/>
      <c r="V176" s="37" t="s">
        <v>67</v>
      </c>
      <c r="W176" s="372">
        <f>IFERROR(SUM(W171:W174),"0")</f>
        <v>376</v>
      </c>
      <c r="X176" s="372">
        <f>IFERROR(SUM(X171:X174),"0")</f>
        <v>378</v>
      </c>
      <c r="Y176" s="37"/>
      <c r="Z176" s="373"/>
      <c r="AA176" s="373"/>
    </row>
    <row r="177" spans="1:67" ht="14.25" hidden="1" customHeight="1" x14ac:dyDescent="0.25">
      <c r="A177" s="386" t="s">
        <v>74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377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9">
        <v>4680115881556</v>
      </c>
      <c r="E178" s="380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5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85"/>
      <c r="Q178" s="385"/>
      <c r="R178" s="385"/>
      <c r="S178" s="380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9">
        <v>4680115881594</v>
      </c>
      <c r="E179" s="380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85"/>
      <c r="Q179" s="385"/>
      <c r="R179" s="385"/>
      <c r="S179" s="380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9">
        <v>4680115881587</v>
      </c>
      <c r="E180" s="380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43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85"/>
      <c r="Q180" s="385"/>
      <c r="R180" s="385"/>
      <c r="S180" s="380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9">
        <v>4680115880962</v>
      </c>
      <c r="E181" s="380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75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85"/>
      <c r="Q181" s="385"/>
      <c r="R181" s="385"/>
      <c r="S181" s="380"/>
      <c r="T181" s="34"/>
      <c r="U181" s="34"/>
      <c r="V181" s="35" t="s">
        <v>67</v>
      </c>
      <c r="W181" s="370">
        <v>142</v>
      </c>
      <c r="X181" s="371">
        <f t="shared" si="33"/>
        <v>148.19999999999999</v>
      </c>
      <c r="Y181" s="36">
        <f>IFERROR(IF(X181=0,"",ROUNDUP(X181/H181,0)*0.02175),"")</f>
        <v>0.41324999999999995</v>
      </c>
      <c r="Z181" s="56"/>
      <c r="AA181" s="57"/>
      <c r="AE181" s="64"/>
      <c r="BB181" s="161" t="s">
        <v>1</v>
      </c>
      <c r="BL181" s="64">
        <f t="shared" si="34"/>
        <v>152.26769230769233</v>
      </c>
      <c r="BM181" s="64">
        <f t="shared" si="35"/>
        <v>158.91600000000003</v>
      </c>
      <c r="BN181" s="64">
        <f t="shared" si="36"/>
        <v>0.32509157509157505</v>
      </c>
      <c r="BO181" s="64">
        <f t="shared" si="37"/>
        <v>0.33928571428571425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9">
        <v>4680115881617</v>
      </c>
      <c r="E182" s="380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85"/>
      <c r="Q182" s="385"/>
      <c r="R182" s="385"/>
      <c r="S182" s="380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9">
        <v>4680115880573</v>
      </c>
      <c r="E183" s="380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38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5"/>
      <c r="Q183" s="385"/>
      <c r="R183" s="385"/>
      <c r="S183" s="380"/>
      <c r="T183" s="34"/>
      <c r="U183" s="34"/>
      <c r="V183" s="35" t="s">
        <v>67</v>
      </c>
      <c r="W183" s="370">
        <v>378</v>
      </c>
      <c r="X183" s="371">
        <f t="shared" si="33"/>
        <v>382.79999999999995</v>
      </c>
      <c r="Y183" s="36">
        <f>IFERROR(IF(X183=0,"",ROUNDUP(X183/H183,0)*0.02175),"")</f>
        <v>0.95699999999999996</v>
      </c>
      <c r="Z183" s="56"/>
      <c r="AA183" s="57"/>
      <c r="AE183" s="64"/>
      <c r="BB183" s="163" t="s">
        <v>1</v>
      </c>
      <c r="BL183" s="64">
        <f t="shared" si="34"/>
        <v>402.50482758620694</v>
      </c>
      <c r="BM183" s="64">
        <f t="shared" si="35"/>
        <v>407.61599999999999</v>
      </c>
      <c r="BN183" s="64">
        <f t="shared" si="36"/>
        <v>0.77586206896551724</v>
      </c>
      <c r="BO183" s="64">
        <f t="shared" si="37"/>
        <v>0.7857142857142857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9">
        <v>4680115881228</v>
      </c>
      <c r="E184" s="380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6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85"/>
      <c r="Q184" s="385"/>
      <c r="R184" s="385"/>
      <c r="S184" s="380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9">
        <v>4680115881037</v>
      </c>
      <c r="E185" s="380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49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85"/>
      <c r="Q185" s="385"/>
      <c r="R185" s="385"/>
      <c r="S185" s="380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9">
        <v>4680115881211</v>
      </c>
      <c r="E186" s="380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4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85"/>
      <c r="Q186" s="385"/>
      <c r="R186" s="385"/>
      <c r="S186" s="380"/>
      <c r="T186" s="34"/>
      <c r="U186" s="34"/>
      <c r="V186" s="35" t="s">
        <v>67</v>
      </c>
      <c r="W186" s="370">
        <v>111</v>
      </c>
      <c r="X186" s="371">
        <f t="shared" si="33"/>
        <v>112.8</v>
      </c>
      <c r="Y186" s="36">
        <f>IFERROR(IF(X186=0,"",ROUNDUP(X186/H186,0)*0.00753),"")</f>
        <v>0.35391</v>
      </c>
      <c r="Z186" s="56"/>
      <c r="AA186" s="57"/>
      <c r="AE186" s="64"/>
      <c r="BB186" s="166" t="s">
        <v>1</v>
      </c>
      <c r="BL186" s="64">
        <f t="shared" si="34"/>
        <v>120.25000000000001</v>
      </c>
      <c r="BM186" s="64">
        <f t="shared" si="35"/>
        <v>122.20000000000002</v>
      </c>
      <c r="BN186" s="64">
        <f t="shared" si="36"/>
        <v>0.29647435897435898</v>
      </c>
      <c r="BO186" s="64">
        <f t="shared" si="37"/>
        <v>0.30128205128205127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9">
        <v>4680115881020</v>
      </c>
      <c r="E187" s="380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4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85"/>
      <c r="Q187" s="385"/>
      <c r="R187" s="385"/>
      <c r="S187" s="380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9">
        <v>4680115882195</v>
      </c>
      <c r="E188" s="380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85"/>
      <c r="Q188" s="385"/>
      <c r="R188" s="385"/>
      <c r="S188" s="380"/>
      <c r="T188" s="34"/>
      <c r="U188" s="34"/>
      <c r="V188" s="35" t="s">
        <v>67</v>
      </c>
      <c r="W188" s="370">
        <v>40</v>
      </c>
      <c r="X188" s="371">
        <f t="shared" si="33"/>
        <v>40.799999999999997</v>
      </c>
      <c r="Y188" s="36">
        <f t="shared" ref="Y188:Y194" si="38">IFERROR(IF(X188=0,"",ROUNDUP(X188/H188,0)*0.00753),"")</f>
        <v>0.12801000000000001</v>
      </c>
      <c r="Z188" s="56"/>
      <c r="AA188" s="57"/>
      <c r="AE188" s="64"/>
      <c r="BB188" s="168" t="s">
        <v>1</v>
      </c>
      <c r="BL188" s="64">
        <f t="shared" si="34"/>
        <v>44.833333333333336</v>
      </c>
      <c r="BM188" s="64">
        <f t="shared" si="35"/>
        <v>45.73</v>
      </c>
      <c r="BN188" s="64">
        <f t="shared" si="36"/>
        <v>0.10683760683760685</v>
      </c>
      <c r="BO188" s="64">
        <f t="shared" si="37"/>
        <v>0.10897435897435898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9">
        <v>4680115882607</v>
      </c>
      <c r="E189" s="380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85"/>
      <c r="Q189" s="385"/>
      <c r="R189" s="385"/>
      <c r="S189" s="380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9">
        <v>4680115880092</v>
      </c>
      <c r="E190" s="380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43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85"/>
      <c r="Q190" s="385"/>
      <c r="R190" s="385"/>
      <c r="S190" s="380"/>
      <c r="T190" s="34"/>
      <c r="U190" s="34"/>
      <c r="V190" s="35" t="s">
        <v>67</v>
      </c>
      <c r="W190" s="370">
        <v>549</v>
      </c>
      <c r="X190" s="371">
        <f t="shared" si="33"/>
        <v>549.6</v>
      </c>
      <c r="Y190" s="36">
        <f t="shared" si="38"/>
        <v>1.72437</v>
      </c>
      <c r="Z190" s="56"/>
      <c r="AA190" s="57"/>
      <c r="AE190" s="64"/>
      <c r="BB190" s="170" t="s">
        <v>1</v>
      </c>
      <c r="BL190" s="64">
        <f t="shared" si="34"/>
        <v>611.22</v>
      </c>
      <c r="BM190" s="64">
        <f t="shared" si="35"/>
        <v>611.88800000000003</v>
      </c>
      <c r="BN190" s="64">
        <f t="shared" si="36"/>
        <v>1.4663461538461537</v>
      </c>
      <c r="BO190" s="64">
        <f t="shared" si="37"/>
        <v>1.4679487179487181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9">
        <v>4680115880221</v>
      </c>
      <c r="E191" s="380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6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85"/>
      <c r="Q191" s="385"/>
      <c r="R191" s="385"/>
      <c r="S191" s="380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9">
        <v>4680115882942</v>
      </c>
      <c r="E192" s="380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64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85"/>
      <c r="Q192" s="385"/>
      <c r="R192" s="385"/>
      <c r="S192" s="380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9">
        <v>4680115880504</v>
      </c>
      <c r="E193" s="380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5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85"/>
      <c r="Q193" s="385"/>
      <c r="R193" s="385"/>
      <c r="S193" s="380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9">
        <v>4680115882164</v>
      </c>
      <c r="E194" s="380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7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85"/>
      <c r="Q194" s="385"/>
      <c r="R194" s="385"/>
      <c r="S194" s="380"/>
      <c r="T194" s="34"/>
      <c r="U194" s="34"/>
      <c r="V194" s="35" t="s">
        <v>67</v>
      </c>
      <c r="W194" s="370">
        <v>276</v>
      </c>
      <c r="X194" s="371">
        <f t="shared" si="33"/>
        <v>276</v>
      </c>
      <c r="Y194" s="36">
        <f t="shared" si="38"/>
        <v>0.86595</v>
      </c>
      <c r="Z194" s="56"/>
      <c r="AA194" s="57"/>
      <c r="AE194" s="64"/>
      <c r="BB194" s="174" t="s">
        <v>1</v>
      </c>
      <c r="BL194" s="64">
        <f t="shared" si="34"/>
        <v>307.96999999999997</v>
      </c>
      <c r="BM194" s="64">
        <f t="shared" si="35"/>
        <v>307.96999999999997</v>
      </c>
      <c r="BN194" s="64">
        <f t="shared" si="36"/>
        <v>0.73717948717948711</v>
      </c>
      <c r="BO194" s="64">
        <f t="shared" si="37"/>
        <v>0.73717948717948711</v>
      </c>
    </row>
    <row r="195" spans="1:67" x14ac:dyDescent="0.2">
      <c r="A195" s="376"/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77"/>
      <c r="N195" s="378"/>
      <c r="O195" s="381" t="s">
        <v>72</v>
      </c>
      <c r="P195" s="382"/>
      <c r="Q195" s="382"/>
      <c r="R195" s="382"/>
      <c r="S195" s="382"/>
      <c r="T195" s="382"/>
      <c r="U195" s="38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468.32007073386387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471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4.4424899999999994</v>
      </c>
      <c r="Z195" s="373"/>
      <c r="AA195" s="373"/>
    </row>
    <row r="196" spans="1:67" x14ac:dyDescent="0.2">
      <c r="A196" s="377"/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77"/>
      <c r="N196" s="378"/>
      <c r="O196" s="381" t="s">
        <v>72</v>
      </c>
      <c r="P196" s="382"/>
      <c r="Q196" s="382"/>
      <c r="R196" s="382"/>
      <c r="S196" s="382"/>
      <c r="T196" s="382"/>
      <c r="U196" s="383"/>
      <c r="V196" s="37" t="s">
        <v>67</v>
      </c>
      <c r="W196" s="372">
        <f>IFERROR(SUM(W178:W194),"0")</f>
        <v>1496</v>
      </c>
      <c r="X196" s="372">
        <f>IFERROR(SUM(X178:X194),"0")</f>
        <v>1510.1999999999998</v>
      </c>
      <c r="Y196" s="37"/>
      <c r="Z196" s="373"/>
      <c r="AA196" s="373"/>
    </row>
    <row r="197" spans="1:67" ht="14.25" hidden="1" customHeight="1" x14ac:dyDescent="0.25">
      <c r="A197" s="386" t="s">
        <v>205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377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9">
        <v>4680115882874</v>
      </c>
      <c r="E198" s="380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4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85"/>
      <c r="Q198" s="385"/>
      <c r="R198" s="385"/>
      <c r="S198" s="380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9">
        <v>4680115884434</v>
      </c>
      <c r="E199" s="380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85"/>
      <c r="Q199" s="385"/>
      <c r="R199" s="385"/>
      <c r="S199" s="380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9">
        <v>4680115880818</v>
      </c>
      <c r="E200" s="380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74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85"/>
      <c r="Q200" s="385"/>
      <c r="R200" s="385"/>
      <c r="S200" s="380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9">
        <v>4680115880801</v>
      </c>
      <c r="E201" s="380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9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5"/>
      <c r="Q201" s="385"/>
      <c r="R201" s="385"/>
      <c r="S201" s="380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6"/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77"/>
      <c r="N202" s="378"/>
      <c r="O202" s="381" t="s">
        <v>72</v>
      </c>
      <c r="P202" s="382"/>
      <c r="Q202" s="382"/>
      <c r="R202" s="382"/>
      <c r="S202" s="382"/>
      <c r="T202" s="382"/>
      <c r="U202" s="38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77"/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77"/>
      <c r="N203" s="378"/>
      <c r="O203" s="381" t="s">
        <v>72</v>
      </c>
      <c r="P203" s="382"/>
      <c r="Q203" s="382"/>
      <c r="R203" s="382"/>
      <c r="S203" s="382"/>
      <c r="T203" s="382"/>
      <c r="U203" s="38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399" t="s">
        <v>314</v>
      </c>
      <c r="B204" s="377"/>
      <c r="C204" s="377"/>
      <c r="D204" s="377"/>
      <c r="E204" s="377"/>
      <c r="F204" s="377"/>
      <c r="G204" s="377"/>
      <c r="H204" s="377"/>
      <c r="I204" s="377"/>
      <c r="J204" s="377"/>
      <c r="K204" s="377"/>
      <c r="L204" s="377"/>
      <c r="M204" s="377"/>
      <c r="N204" s="377"/>
      <c r="O204" s="377"/>
      <c r="P204" s="377"/>
      <c r="Q204" s="377"/>
      <c r="R204" s="377"/>
      <c r="S204" s="377"/>
      <c r="T204" s="377"/>
      <c r="U204" s="377"/>
      <c r="V204" s="377"/>
      <c r="W204" s="377"/>
      <c r="X204" s="377"/>
      <c r="Y204" s="377"/>
      <c r="Z204" s="365"/>
      <c r="AA204" s="365"/>
    </row>
    <row r="205" spans="1:67" ht="14.25" hidden="1" customHeight="1" x14ac:dyDescent="0.25">
      <c r="A205" s="386" t="s">
        <v>110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377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9">
        <v>4680115884274</v>
      </c>
      <c r="E206" s="380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5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85"/>
      <c r="Q206" s="385"/>
      <c r="R206" s="385"/>
      <c r="S206" s="380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9">
        <v>4680115884298</v>
      </c>
      <c r="E207" s="380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75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85"/>
      <c r="Q207" s="385"/>
      <c r="R207" s="385"/>
      <c r="S207" s="380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9">
        <v>4680115884250</v>
      </c>
      <c r="E208" s="380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73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85"/>
      <c r="Q208" s="385"/>
      <c r="R208" s="385"/>
      <c r="S208" s="380"/>
      <c r="T208" s="34"/>
      <c r="U208" s="34"/>
      <c r="V208" s="35" t="s">
        <v>67</v>
      </c>
      <c r="W208" s="370">
        <v>50</v>
      </c>
      <c r="X208" s="371">
        <f t="shared" si="39"/>
        <v>58</v>
      </c>
      <c r="Y208" s="36">
        <f>IFERROR(IF(X208=0,"",ROUNDUP(X208/H208,0)*0.02175),"")</f>
        <v>0.10874999999999999</v>
      </c>
      <c r="Z208" s="56"/>
      <c r="AA208" s="57"/>
      <c r="AE208" s="64"/>
      <c r="BB208" s="181" t="s">
        <v>1</v>
      </c>
      <c r="BL208" s="64">
        <f t="shared" si="40"/>
        <v>52.068965517241381</v>
      </c>
      <c r="BM208" s="64">
        <f t="shared" si="41"/>
        <v>60.4</v>
      </c>
      <c r="BN208" s="64">
        <f t="shared" si="42"/>
        <v>7.6970443349753698E-2</v>
      </c>
      <c r="BO208" s="64">
        <f t="shared" si="43"/>
        <v>8.9285714285714274E-2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9">
        <v>4680115884281</v>
      </c>
      <c r="E209" s="380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5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85"/>
      <c r="Q209" s="385"/>
      <c r="R209" s="385"/>
      <c r="S209" s="380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9">
        <v>4680115884199</v>
      </c>
      <c r="E210" s="380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85"/>
      <c r="Q210" s="385"/>
      <c r="R210" s="385"/>
      <c r="S210" s="380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9">
        <v>4680115884267</v>
      </c>
      <c r="E211" s="380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3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85"/>
      <c r="Q211" s="385"/>
      <c r="R211" s="385"/>
      <c r="S211" s="380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76"/>
      <c r="B212" s="377"/>
      <c r="C212" s="377"/>
      <c r="D212" s="377"/>
      <c r="E212" s="377"/>
      <c r="F212" s="377"/>
      <c r="G212" s="377"/>
      <c r="H212" s="377"/>
      <c r="I212" s="377"/>
      <c r="J212" s="377"/>
      <c r="K212" s="377"/>
      <c r="L212" s="377"/>
      <c r="M212" s="377"/>
      <c r="N212" s="378"/>
      <c r="O212" s="381" t="s">
        <v>72</v>
      </c>
      <c r="P212" s="382"/>
      <c r="Q212" s="382"/>
      <c r="R212" s="382"/>
      <c r="S212" s="382"/>
      <c r="T212" s="382"/>
      <c r="U212" s="383"/>
      <c r="V212" s="37" t="s">
        <v>73</v>
      </c>
      <c r="W212" s="372">
        <f>IFERROR(W206/H206,"0")+IFERROR(W207/H207,"0")+IFERROR(W208/H208,"0")+IFERROR(W209/H209,"0")+IFERROR(W210/H210,"0")+IFERROR(W211/H211,"0")</f>
        <v>4.3103448275862073</v>
      </c>
      <c r="X212" s="372">
        <f>IFERROR(X206/H206,"0")+IFERROR(X207/H207,"0")+IFERROR(X208/H208,"0")+IFERROR(X209/H209,"0")+IFERROR(X210/H210,"0")+IFERROR(X211/H211,"0")</f>
        <v>5</v>
      </c>
      <c r="Y212" s="372">
        <f>IFERROR(IF(Y206="",0,Y206),"0")+IFERROR(IF(Y207="",0,Y207),"0")+IFERROR(IF(Y208="",0,Y208),"0")+IFERROR(IF(Y209="",0,Y209),"0")+IFERROR(IF(Y210="",0,Y210),"0")+IFERROR(IF(Y211="",0,Y211),"0")</f>
        <v>0.10874999999999999</v>
      </c>
      <c r="Z212" s="373"/>
      <c r="AA212" s="373"/>
    </row>
    <row r="213" spans="1:67" x14ac:dyDescent="0.2">
      <c r="A213" s="377"/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78"/>
      <c r="O213" s="381" t="s">
        <v>72</v>
      </c>
      <c r="P213" s="382"/>
      <c r="Q213" s="382"/>
      <c r="R213" s="382"/>
      <c r="S213" s="382"/>
      <c r="T213" s="382"/>
      <c r="U213" s="383"/>
      <c r="V213" s="37" t="s">
        <v>67</v>
      </c>
      <c r="W213" s="372">
        <f>IFERROR(SUM(W206:W211),"0")</f>
        <v>50</v>
      </c>
      <c r="X213" s="372">
        <f>IFERROR(SUM(X206:X211),"0")</f>
        <v>58</v>
      </c>
      <c r="Y213" s="37"/>
      <c r="Z213" s="373"/>
      <c r="AA213" s="373"/>
    </row>
    <row r="214" spans="1:67" ht="14.25" hidden="1" customHeight="1" x14ac:dyDescent="0.25">
      <c r="A214" s="386" t="s">
        <v>61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377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9">
        <v>4607091389845</v>
      </c>
      <c r="E215" s="380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7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85"/>
      <c r="Q215" s="385"/>
      <c r="R215" s="385"/>
      <c r="S215" s="380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9">
        <v>4680115882881</v>
      </c>
      <c r="E216" s="380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85"/>
      <c r="Q216" s="385"/>
      <c r="R216" s="385"/>
      <c r="S216" s="380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6"/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78"/>
      <c r="O217" s="381" t="s">
        <v>72</v>
      </c>
      <c r="P217" s="382"/>
      <c r="Q217" s="382"/>
      <c r="R217" s="382"/>
      <c r="S217" s="382"/>
      <c r="T217" s="382"/>
      <c r="U217" s="38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77"/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78"/>
      <c r="O218" s="381" t="s">
        <v>72</v>
      </c>
      <c r="P218" s="382"/>
      <c r="Q218" s="382"/>
      <c r="R218" s="382"/>
      <c r="S218" s="382"/>
      <c r="T218" s="382"/>
      <c r="U218" s="38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399" t="s">
        <v>331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377"/>
      <c r="Z219" s="365"/>
      <c r="AA219" s="365"/>
    </row>
    <row r="220" spans="1:67" ht="14.25" hidden="1" customHeight="1" x14ac:dyDescent="0.25">
      <c r="A220" s="386" t="s">
        <v>110</v>
      </c>
      <c r="B220" s="377"/>
      <c r="C220" s="377"/>
      <c r="D220" s="377"/>
      <c r="E220" s="377"/>
      <c r="F220" s="377"/>
      <c r="G220" s="377"/>
      <c r="H220" s="377"/>
      <c r="I220" s="377"/>
      <c r="J220" s="377"/>
      <c r="K220" s="377"/>
      <c r="L220" s="377"/>
      <c r="M220" s="377"/>
      <c r="N220" s="377"/>
      <c r="O220" s="377"/>
      <c r="P220" s="377"/>
      <c r="Q220" s="377"/>
      <c r="R220" s="377"/>
      <c r="S220" s="377"/>
      <c r="T220" s="377"/>
      <c r="U220" s="377"/>
      <c r="V220" s="377"/>
      <c r="W220" s="377"/>
      <c r="X220" s="377"/>
      <c r="Y220" s="377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9">
        <v>4680115884137</v>
      </c>
      <c r="E221" s="380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6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85"/>
      <c r="Q221" s="385"/>
      <c r="R221" s="385"/>
      <c r="S221" s="380"/>
      <c r="T221" s="34"/>
      <c r="U221" s="34"/>
      <c r="V221" s="35" t="s">
        <v>67</v>
      </c>
      <c r="W221" s="370">
        <v>100</v>
      </c>
      <c r="X221" s="371">
        <f t="shared" ref="X221:X226" si="44">IFERROR(IF(W221="",0,CEILING((W221/$H221),1)*$H221),"")</f>
        <v>104.39999999999999</v>
      </c>
      <c r="Y221" s="36">
        <f>IFERROR(IF(X221=0,"",ROUNDUP(X221/H221,0)*0.02175),"")</f>
        <v>0.19574999999999998</v>
      </c>
      <c r="Z221" s="56"/>
      <c r="AA221" s="57"/>
      <c r="AE221" s="64"/>
      <c r="BB221" s="187" t="s">
        <v>1</v>
      </c>
      <c r="BL221" s="64">
        <f t="shared" ref="BL221:BL226" si="45">IFERROR(W221*I221/H221,"0")</f>
        <v>104.13793103448276</v>
      </c>
      <c r="BM221" s="64">
        <f t="shared" ref="BM221:BM226" si="46">IFERROR(X221*I221/H221,"0")</f>
        <v>108.71999999999998</v>
      </c>
      <c r="BN221" s="64">
        <f t="shared" ref="BN221:BN226" si="47">IFERROR(1/J221*(W221/H221),"0")</f>
        <v>0.1539408866995074</v>
      </c>
      <c r="BO221" s="64">
        <f t="shared" ref="BO221:BO226" si="48">IFERROR(1/J221*(X221/H221),"0")</f>
        <v>0.1607142857142857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9">
        <v>4680115884236</v>
      </c>
      <c r="E222" s="380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6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85"/>
      <c r="Q222" s="385"/>
      <c r="R222" s="385"/>
      <c r="S222" s="380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9">
        <v>4680115884175</v>
      </c>
      <c r="E223" s="380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6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85"/>
      <c r="Q223" s="385"/>
      <c r="R223" s="385"/>
      <c r="S223" s="380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9">
        <v>4680115884144</v>
      </c>
      <c r="E224" s="380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85"/>
      <c r="Q224" s="385"/>
      <c r="R224" s="385"/>
      <c r="S224" s="380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9">
        <v>4680115884182</v>
      </c>
      <c r="E225" s="380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4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85"/>
      <c r="Q225" s="385"/>
      <c r="R225" s="385"/>
      <c r="S225" s="380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9">
        <v>4680115884205</v>
      </c>
      <c r="E226" s="380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4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85"/>
      <c r="Q226" s="385"/>
      <c r="R226" s="385"/>
      <c r="S226" s="380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76"/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77"/>
      <c r="N227" s="378"/>
      <c r="O227" s="381" t="s">
        <v>72</v>
      </c>
      <c r="P227" s="382"/>
      <c r="Q227" s="382"/>
      <c r="R227" s="382"/>
      <c r="S227" s="382"/>
      <c r="T227" s="382"/>
      <c r="U227" s="383"/>
      <c r="V227" s="37" t="s">
        <v>73</v>
      </c>
      <c r="W227" s="372">
        <f>IFERROR(W221/H221,"0")+IFERROR(W222/H222,"0")+IFERROR(W223/H223,"0")+IFERROR(W224/H224,"0")+IFERROR(W225/H225,"0")+IFERROR(W226/H226,"0")</f>
        <v>8.6206896551724146</v>
      </c>
      <c r="X227" s="372">
        <f>IFERROR(X221/H221,"0")+IFERROR(X222/H222,"0")+IFERROR(X223/H223,"0")+IFERROR(X224/H224,"0")+IFERROR(X225/H225,"0")+IFERROR(X226/H226,"0")</f>
        <v>9</v>
      </c>
      <c r="Y227" s="372">
        <f>IFERROR(IF(Y221="",0,Y221),"0")+IFERROR(IF(Y222="",0,Y222),"0")+IFERROR(IF(Y223="",0,Y223),"0")+IFERROR(IF(Y224="",0,Y224),"0")+IFERROR(IF(Y225="",0,Y225),"0")+IFERROR(IF(Y226="",0,Y226),"0")</f>
        <v>0.19574999999999998</v>
      </c>
      <c r="Z227" s="373"/>
      <c r="AA227" s="373"/>
    </row>
    <row r="228" spans="1:67" x14ac:dyDescent="0.2">
      <c r="A228" s="377"/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78"/>
      <c r="O228" s="381" t="s">
        <v>72</v>
      </c>
      <c r="P228" s="382"/>
      <c r="Q228" s="382"/>
      <c r="R228" s="382"/>
      <c r="S228" s="382"/>
      <c r="T228" s="382"/>
      <c r="U228" s="383"/>
      <c r="V228" s="37" t="s">
        <v>67</v>
      </c>
      <c r="W228" s="372">
        <f>IFERROR(SUM(W221:W226),"0")</f>
        <v>100</v>
      </c>
      <c r="X228" s="372">
        <f>IFERROR(SUM(X221:X226),"0")</f>
        <v>104.39999999999999</v>
      </c>
      <c r="Y228" s="37"/>
      <c r="Z228" s="373"/>
      <c r="AA228" s="373"/>
    </row>
    <row r="229" spans="1:67" ht="16.5" hidden="1" customHeight="1" x14ac:dyDescent="0.25">
      <c r="A229" s="399" t="s">
        <v>344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377"/>
      <c r="Z229" s="365"/>
      <c r="AA229" s="365"/>
    </row>
    <row r="230" spans="1:67" ht="14.25" hidden="1" customHeight="1" x14ac:dyDescent="0.25">
      <c r="A230" s="386" t="s">
        <v>110</v>
      </c>
      <c r="B230" s="377"/>
      <c r="C230" s="377"/>
      <c r="D230" s="377"/>
      <c r="E230" s="377"/>
      <c r="F230" s="377"/>
      <c r="G230" s="377"/>
      <c r="H230" s="377"/>
      <c r="I230" s="377"/>
      <c r="J230" s="377"/>
      <c r="K230" s="377"/>
      <c r="L230" s="377"/>
      <c r="M230" s="377"/>
      <c r="N230" s="377"/>
      <c r="O230" s="377"/>
      <c r="P230" s="377"/>
      <c r="Q230" s="377"/>
      <c r="R230" s="377"/>
      <c r="S230" s="377"/>
      <c r="T230" s="377"/>
      <c r="U230" s="377"/>
      <c r="V230" s="377"/>
      <c r="W230" s="377"/>
      <c r="X230" s="377"/>
      <c r="Y230" s="377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9">
        <v>4607091387445</v>
      </c>
      <c r="E231" s="380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42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85"/>
      <c r="Q231" s="385"/>
      <c r="R231" s="385"/>
      <c r="S231" s="380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9">
        <v>4607091386004</v>
      </c>
      <c r="E232" s="380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85"/>
      <c r="Q232" s="385"/>
      <c r="R232" s="385"/>
      <c r="S232" s="380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9">
        <v>4607091386004</v>
      </c>
      <c r="E233" s="380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5"/>
      <c r="Q233" s="385"/>
      <c r="R233" s="385"/>
      <c r="S233" s="380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9">
        <v>4607091386073</v>
      </c>
      <c r="E234" s="380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63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85"/>
      <c r="Q234" s="385"/>
      <c r="R234" s="385"/>
      <c r="S234" s="380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9">
        <v>4607091387322</v>
      </c>
      <c r="E235" s="380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85"/>
      <c r="Q235" s="385"/>
      <c r="R235" s="385"/>
      <c r="S235" s="380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9">
        <v>4607091387377</v>
      </c>
      <c r="E236" s="380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6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85"/>
      <c r="Q236" s="385"/>
      <c r="R236" s="385"/>
      <c r="S236" s="380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9">
        <v>4607091387353</v>
      </c>
      <c r="E237" s="380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66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85"/>
      <c r="Q237" s="385"/>
      <c r="R237" s="385"/>
      <c r="S237" s="380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9">
        <v>4607091386011</v>
      </c>
      <c r="E238" s="380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85"/>
      <c r="Q238" s="385"/>
      <c r="R238" s="385"/>
      <c r="S238" s="380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9">
        <v>4607091387308</v>
      </c>
      <c r="E239" s="380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6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85"/>
      <c r="Q239" s="385"/>
      <c r="R239" s="385"/>
      <c r="S239" s="380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9">
        <v>4607091387339</v>
      </c>
      <c r="E240" s="380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85"/>
      <c r="Q240" s="385"/>
      <c r="R240" s="385"/>
      <c r="S240" s="380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9">
        <v>4680115882638</v>
      </c>
      <c r="E241" s="380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85"/>
      <c r="Q241" s="385"/>
      <c r="R241" s="385"/>
      <c r="S241" s="380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9">
        <v>4680115881938</v>
      </c>
      <c r="E242" s="380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6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85"/>
      <c r="Q242" s="385"/>
      <c r="R242" s="385"/>
      <c r="S242" s="380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9">
        <v>4607091387346</v>
      </c>
      <c r="E243" s="380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85"/>
      <c r="Q243" s="385"/>
      <c r="R243" s="385"/>
      <c r="S243" s="380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9">
        <v>4607091389807</v>
      </c>
      <c r="E244" s="380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6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85"/>
      <c r="Q244" s="385"/>
      <c r="R244" s="385"/>
      <c r="S244" s="380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6"/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77"/>
      <c r="N245" s="378"/>
      <c r="O245" s="381" t="s">
        <v>72</v>
      </c>
      <c r="P245" s="382"/>
      <c r="Q245" s="382"/>
      <c r="R245" s="382"/>
      <c r="S245" s="382"/>
      <c r="T245" s="382"/>
      <c r="U245" s="38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77"/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77"/>
      <c r="N246" s="378"/>
      <c r="O246" s="381" t="s">
        <v>72</v>
      </c>
      <c r="P246" s="382"/>
      <c r="Q246" s="382"/>
      <c r="R246" s="382"/>
      <c r="S246" s="382"/>
      <c r="T246" s="382"/>
      <c r="U246" s="38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6" t="s">
        <v>102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77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9">
        <v>4680115881914</v>
      </c>
      <c r="E248" s="380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85"/>
      <c r="Q248" s="385"/>
      <c r="R248" s="385"/>
      <c r="S248" s="380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6"/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77"/>
      <c r="N249" s="378"/>
      <c r="O249" s="381" t="s">
        <v>72</v>
      </c>
      <c r="P249" s="382"/>
      <c r="Q249" s="382"/>
      <c r="R249" s="382"/>
      <c r="S249" s="382"/>
      <c r="T249" s="382"/>
      <c r="U249" s="38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77"/>
      <c r="B250" s="377"/>
      <c r="C250" s="377"/>
      <c r="D250" s="377"/>
      <c r="E250" s="377"/>
      <c r="F250" s="377"/>
      <c r="G250" s="377"/>
      <c r="H250" s="377"/>
      <c r="I250" s="377"/>
      <c r="J250" s="377"/>
      <c r="K250" s="377"/>
      <c r="L250" s="377"/>
      <c r="M250" s="377"/>
      <c r="N250" s="378"/>
      <c r="O250" s="381" t="s">
        <v>72</v>
      </c>
      <c r="P250" s="382"/>
      <c r="Q250" s="382"/>
      <c r="R250" s="382"/>
      <c r="S250" s="382"/>
      <c r="T250" s="382"/>
      <c r="U250" s="38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6" t="s">
        <v>61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377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9">
        <v>4607091387193</v>
      </c>
      <c r="E252" s="380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4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5"/>
      <c r="Q252" s="385"/>
      <c r="R252" s="385"/>
      <c r="S252" s="380"/>
      <c r="T252" s="34"/>
      <c r="U252" s="34"/>
      <c r="V252" s="35" t="s">
        <v>67</v>
      </c>
      <c r="W252" s="370">
        <v>40</v>
      </c>
      <c r="X252" s="371">
        <f>IFERROR(IF(W252="",0,CEILING((W252/$H252),1)*$H252),"")</f>
        <v>42</v>
      </c>
      <c r="Y252" s="36">
        <f>IFERROR(IF(X252=0,"",ROUNDUP(X252/H252,0)*0.00753),"")</f>
        <v>7.5300000000000006E-2</v>
      </c>
      <c r="Z252" s="56"/>
      <c r="AA252" s="57"/>
      <c r="AE252" s="64"/>
      <c r="BB252" s="208" t="s">
        <v>1</v>
      </c>
      <c r="BL252" s="64">
        <f>IFERROR(W252*I252/H252,"0")</f>
        <v>42.476190476190474</v>
      </c>
      <c r="BM252" s="64">
        <f>IFERROR(X252*I252/H252,"0")</f>
        <v>44.599999999999994</v>
      </c>
      <c r="BN252" s="64">
        <f>IFERROR(1/J252*(W252/H252),"0")</f>
        <v>6.1050061050061048E-2</v>
      </c>
      <c r="BO252" s="64">
        <f>IFERROR(1/J252*(X252/H252),"0")</f>
        <v>6.4102564102564097E-2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9">
        <v>4607091387230</v>
      </c>
      <c r="E253" s="380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4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5"/>
      <c r="Q253" s="385"/>
      <c r="R253" s="385"/>
      <c r="S253" s="380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9">
        <v>4607091387285</v>
      </c>
      <c r="E254" s="380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5"/>
      <c r="Q254" s="385"/>
      <c r="R254" s="385"/>
      <c r="S254" s="380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9">
        <v>4680115880481</v>
      </c>
      <c r="E255" s="380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64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85"/>
      <c r="Q255" s="385"/>
      <c r="R255" s="385"/>
      <c r="S255" s="380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76"/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77"/>
      <c r="N256" s="378"/>
      <c r="O256" s="381" t="s">
        <v>72</v>
      </c>
      <c r="P256" s="382"/>
      <c r="Q256" s="382"/>
      <c r="R256" s="382"/>
      <c r="S256" s="382"/>
      <c r="T256" s="382"/>
      <c r="U256" s="383"/>
      <c r="V256" s="37" t="s">
        <v>73</v>
      </c>
      <c r="W256" s="372">
        <f>IFERROR(W252/H252,"0")+IFERROR(W253/H253,"0")+IFERROR(W254/H254,"0")+IFERROR(W255/H255,"0")</f>
        <v>9.5238095238095237</v>
      </c>
      <c r="X256" s="372">
        <f>IFERROR(X252/H252,"0")+IFERROR(X253/H253,"0")+IFERROR(X254/H254,"0")+IFERROR(X255/H255,"0")</f>
        <v>10</v>
      </c>
      <c r="Y256" s="372">
        <f>IFERROR(IF(Y252="",0,Y252),"0")+IFERROR(IF(Y253="",0,Y253),"0")+IFERROR(IF(Y254="",0,Y254),"0")+IFERROR(IF(Y255="",0,Y255),"0")</f>
        <v>7.5300000000000006E-2</v>
      </c>
      <c r="Z256" s="373"/>
      <c r="AA256" s="373"/>
    </row>
    <row r="257" spans="1:67" x14ac:dyDescent="0.2">
      <c r="A257" s="377"/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77"/>
      <c r="N257" s="378"/>
      <c r="O257" s="381" t="s">
        <v>72</v>
      </c>
      <c r="P257" s="382"/>
      <c r="Q257" s="382"/>
      <c r="R257" s="382"/>
      <c r="S257" s="382"/>
      <c r="T257" s="382"/>
      <c r="U257" s="383"/>
      <c r="V257" s="37" t="s">
        <v>67</v>
      </c>
      <c r="W257" s="372">
        <f>IFERROR(SUM(W252:W255),"0")</f>
        <v>40</v>
      </c>
      <c r="X257" s="372">
        <f>IFERROR(SUM(X252:X255),"0")</f>
        <v>42</v>
      </c>
      <c r="Y257" s="37"/>
      <c r="Z257" s="373"/>
      <c r="AA257" s="373"/>
    </row>
    <row r="258" spans="1:67" ht="14.25" hidden="1" customHeight="1" x14ac:dyDescent="0.25">
      <c r="A258" s="386" t="s">
        <v>74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377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9">
        <v>4607091387766</v>
      </c>
      <c r="E259" s="380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85"/>
      <c r="Q259" s="385"/>
      <c r="R259" s="385"/>
      <c r="S259" s="380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9">
        <v>4607091387957</v>
      </c>
      <c r="E260" s="380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6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85"/>
      <c r="Q260" s="385"/>
      <c r="R260" s="385"/>
      <c r="S260" s="380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9">
        <v>4607091387964</v>
      </c>
      <c r="E261" s="380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85"/>
      <c r="Q261" s="385"/>
      <c r="R261" s="385"/>
      <c r="S261" s="380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9">
        <v>4680115884618</v>
      </c>
      <c r="E262" s="380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85"/>
      <c r="Q262" s="385"/>
      <c r="R262" s="385"/>
      <c r="S262" s="380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9">
        <v>4607091381672</v>
      </c>
      <c r="E263" s="380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7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85"/>
      <c r="Q263" s="385"/>
      <c r="R263" s="385"/>
      <c r="S263" s="380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9">
        <v>4607091387537</v>
      </c>
      <c r="E264" s="380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5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85"/>
      <c r="Q264" s="385"/>
      <c r="R264" s="385"/>
      <c r="S264" s="380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9">
        <v>4607091387513</v>
      </c>
      <c r="E265" s="380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7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85"/>
      <c r="Q265" s="385"/>
      <c r="R265" s="385"/>
      <c r="S265" s="380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9">
        <v>4680115880511</v>
      </c>
      <c r="E266" s="380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62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85"/>
      <c r="Q266" s="385"/>
      <c r="R266" s="385"/>
      <c r="S266" s="380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9">
        <v>4680115880412</v>
      </c>
      <c r="E267" s="380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43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85"/>
      <c r="Q267" s="385"/>
      <c r="R267" s="385"/>
      <c r="S267" s="380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6"/>
      <c r="B268" s="377"/>
      <c r="C268" s="377"/>
      <c r="D268" s="377"/>
      <c r="E268" s="377"/>
      <c r="F268" s="377"/>
      <c r="G268" s="377"/>
      <c r="H268" s="377"/>
      <c r="I268" s="377"/>
      <c r="J268" s="377"/>
      <c r="K268" s="377"/>
      <c r="L268" s="377"/>
      <c r="M268" s="377"/>
      <c r="N268" s="378"/>
      <c r="O268" s="381" t="s">
        <v>72</v>
      </c>
      <c r="P268" s="382"/>
      <c r="Q268" s="382"/>
      <c r="R268" s="382"/>
      <c r="S268" s="382"/>
      <c r="T268" s="382"/>
      <c r="U268" s="38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77"/>
      <c r="B269" s="377"/>
      <c r="C269" s="377"/>
      <c r="D269" s="377"/>
      <c r="E269" s="377"/>
      <c r="F269" s="377"/>
      <c r="G269" s="377"/>
      <c r="H269" s="377"/>
      <c r="I269" s="377"/>
      <c r="J269" s="377"/>
      <c r="K269" s="377"/>
      <c r="L269" s="377"/>
      <c r="M269" s="377"/>
      <c r="N269" s="378"/>
      <c r="O269" s="381" t="s">
        <v>72</v>
      </c>
      <c r="P269" s="382"/>
      <c r="Q269" s="382"/>
      <c r="R269" s="382"/>
      <c r="S269" s="382"/>
      <c r="T269" s="382"/>
      <c r="U269" s="38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6" t="s">
        <v>205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377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9">
        <v>4607091380880</v>
      </c>
      <c r="E271" s="380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7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85"/>
      <c r="Q271" s="385"/>
      <c r="R271" s="385"/>
      <c r="S271" s="380"/>
      <c r="T271" s="34"/>
      <c r="U271" s="34"/>
      <c r="V271" s="35" t="s">
        <v>67</v>
      </c>
      <c r="W271" s="370">
        <v>145</v>
      </c>
      <c r="X271" s="371">
        <f>IFERROR(IF(W271="",0,CEILING((W271/$H271),1)*$H271),"")</f>
        <v>151.20000000000002</v>
      </c>
      <c r="Y271" s="36">
        <f>IFERROR(IF(X271=0,"",ROUNDUP(X271/H271,0)*0.02175),"")</f>
        <v>0.39149999999999996</v>
      </c>
      <c r="Z271" s="56"/>
      <c r="AA271" s="57"/>
      <c r="AE271" s="64"/>
      <c r="BB271" s="221" t="s">
        <v>1</v>
      </c>
      <c r="BL271" s="64">
        <f>IFERROR(W271*I271/H271,"0")</f>
        <v>154.73571428571427</v>
      </c>
      <c r="BM271" s="64">
        <f>IFERROR(X271*I271/H271,"0")</f>
        <v>161.35200000000003</v>
      </c>
      <c r="BN271" s="64">
        <f>IFERROR(1/J271*(W271/H271),"0")</f>
        <v>0.30824829931972791</v>
      </c>
      <c r="BO271" s="64">
        <f>IFERROR(1/J271*(X271/H271),"0")</f>
        <v>0.3214285714285714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9">
        <v>4607091384482</v>
      </c>
      <c r="E272" s="380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85"/>
      <c r="Q272" s="385"/>
      <c r="R272" s="385"/>
      <c r="S272" s="380"/>
      <c r="T272" s="34"/>
      <c r="U272" s="34"/>
      <c r="V272" s="35" t="s">
        <v>67</v>
      </c>
      <c r="W272" s="370">
        <v>319</v>
      </c>
      <c r="X272" s="371">
        <f>IFERROR(IF(W272="",0,CEILING((W272/$H272),1)*$H272),"")</f>
        <v>319.8</v>
      </c>
      <c r="Y272" s="36">
        <f>IFERROR(IF(X272=0,"",ROUNDUP(X272/H272,0)*0.02175),"")</f>
        <v>0.89174999999999993</v>
      </c>
      <c r="Z272" s="56"/>
      <c r="AA272" s="57"/>
      <c r="AE272" s="64"/>
      <c r="BB272" s="222" t="s">
        <v>1</v>
      </c>
      <c r="BL272" s="64">
        <f>IFERROR(W272*I272/H272,"0")</f>
        <v>342.0661538461539</v>
      </c>
      <c r="BM272" s="64">
        <f>IFERROR(X272*I272/H272,"0")</f>
        <v>342.92400000000004</v>
      </c>
      <c r="BN272" s="64">
        <f>IFERROR(1/J272*(W272/H272),"0")</f>
        <v>0.73031135531135527</v>
      </c>
      <c r="BO272" s="64">
        <f>IFERROR(1/J272*(X272/H272),"0")</f>
        <v>0.7321428571428571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9">
        <v>4607091380897</v>
      </c>
      <c r="E273" s="380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7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85"/>
      <c r="Q273" s="385"/>
      <c r="R273" s="385"/>
      <c r="S273" s="380"/>
      <c r="T273" s="34"/>
      <c r="U273" s="34"/>
      <c r="V273" s="35" t="s">
        <v>67</v>
      </c>
      <c r="W273" s="370">
        <v>93</v>
      </c>
      <c r="X273" s="371">
        <f>IFERROR(IF(W273="",0,CEILING((W273/$H273),1)*$H273),"")</f>
        <v>100.80000000000001</v>
      </c>
      <c r="Y273" s="36">
        <f>IFERROR(IF(X273=0,"",ROUNDUP(X273/H273,0)*0.02175),"")</f>
        <v>0.26100000000000001</v>
      </c>
      <c r="Z273" s="56"/>
      <c r="AA273" s="57"/>
      <c r="AE273" s="64"/>
      <c r="BB273" s="223" t="s">
        <v>1</v>
      </c>
      <c r="BL273" s="64">
        <f>IFERROR(W273*I273/H273,"0")</f>
        <v>99.244285714285709</v>
      </c>
      <c r="BM273" s="64">
        <f>IFERROR(X273*I273/H273,"0")</f>
        <v>107.56800000000001</v>
      </c>
      <c r="BN273" s="64">
        <f>IFERROR(1/J273*(W273/H273),"0")</f>
        <v>0.19770408163265304</v>
      </c>
      <c r="BO273" s="64">
        <f>IFERROR(1/J273*(X273/H273),"0")</f>
        <v>0.21428571428571427</v>
      </c>
    </row>
    <row r="274" spans="1:67" x14ac:dyDescent="0.2">
      <c r="A274" s="376"/>
      <c r="B274" s="377"/>
      <c r="C274" s="377"/>
      <c r="D274" s="377"/>
      <c r="E274" s="377"/>
      <c r="F274" s="377"/>
      <c r="G274" s="377"/>
      <c r="H274" s="377"/>
      <c r="I274" s="377"/>
      <c r="J274" s="377"/>
      <c r="K274" s="377"/>
      <c r="L274" s="377"/>
      <c r="M274" s="377"/>
      <c r="N274" s="378"/>
      <c r="O274" s="381" t="s">
        <v>72</v>
      </c>
      <c r="P274" s="382"/>
      <c r="Q274" s="382"/>
      <c r="R274" s="382"/>
      <c r="S274" s="382"/>
      <c r="T274" s="382"/>
      <c r="U274" s="383"/>
      <c r="V274" s="37" t="s">
        <v>73</v>
      </c>
      <c r="W274" s="372">
        <f>IFERROR(W271/H271,"0")+IFERROR(W272/H272,"0")+IFERROR(W273/H273,"0")</f>
        <v>69.230769230769226</v>
      </c>
      <c r="X274" s="372">
        <f>IFERROR(X271/H271,"0")+IFERROR(X272/H272,"0")+IFERROR(X273/H273,"0")</f>
        <v>71</v>
      </c>
      <c r="Y274" s="372">
        <f>IFERROR(IF(Y271="",0,Y271),"0")+IFERROR(IF(Y272="",0,Y272),"0")+IFERROR(IF(Y273="",0,Y273),"0")</f>
        <v>1.5442499999999999</v>
      </c>
      <c r="Z274" s="373"/>
      <c r="AA274" s="373"/>
    </row>
    <row r="275" spans="1:67" x14ac:dyDescent="0.2">
      <c r="A275" s="377"/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77"/>
      <c r="N275" s="378"/>
      <c r="O275" s="381" t="s">
        <v>72</v>
      </c>
      <c r="P275" s="382"/>
      <c r="Q275" s="382"/>
      <c r="R275" s="382"/>
      <c r="S275" s="382"/>
      <c r="T275" s="382"/>
      <c r="U275" s="383"/>
      <c r="V275" s="37" t="s">
        <v>67</v>
      </c>
      <c r="W275" s="372">
        <f>IFERROR(SUM(W271:W273),"0")</f>
        <v>557</v>
      </c>
      <c r="X275" s="372">
        <f>IFERROR(SUM(X271:X273),"0")</f>
        <v>571.79999999999995</v>
      </c>
      <c r="Y275" s="37"/>
      <c r="Z275" s="373"/>
      <c r="AA275" s="373"/>
    </row>
    <row r="276" spans="1:67" ht="14.25" hidden="1" customHeight="1" x14ac:dyDescent="0.25">
      <c r="A276" s="386" t="s">
        <v>88</v>
      </c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7"/>
      <c r="P276" s="377"/>
      <c r="Q276" s="377"/>
      <c r="R276" s="377"/>
      <c r="S276" s="377"/>
      <c r="T276" s="377"/>
      <c r="U276" s="377"/>
      <c r="V276" s="377"/>
      <c r="W276" s="377"/>
      <c r="X276" s="377"/>
      <c r="Y276" s="377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9">
        <v>4607091388374</v>
      </c>
      <c r="E277" s="380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420" t="s">
        <v>408</v>
      </c>
      <c r="P277" s="385"/>
      <c r="Q277" s="385"/>
      <c r="R277" s="385"/>
      <c r="S277" s="380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9">
        <v>4607091388381</v>
      </c>
      <c r="E278" s="380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473" t="s">
        <v>411</v>
      </c>
      <c r="P278" s="385"/>
      <c r="Q278" s="385"/>
      <c r="R278" s="385"/>
      <c r="S278" s="380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9">
        <v>4607091388404</v>
      </c>
      <c r="E279" s="380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85"/>
      <c r="Q279" s="385"/>
      <c r="R279" s="385"/>
      <c r="S279" s="380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6"/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7"/>
      <c r="N280" s="378"/>
      <c r="O280" s="381" t="s">
        <v>72</v>
      </c>
      <c r="P280" s="382"/>
      <c r="Q280" s="382"/>
      <c r="R280" s="382"/>
      <c r="S280" s="382"/>
      <c r="T280" s="382"/>
      <c r="U280" s="38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77"/>
      <c r="B281" s="377"/>
      <c r="C281" s="377"/>
      <c r="D281" s="377"/>
      <c r="E281" s="377"/>
      <c r="F281" s="377"/>
      <c r="G281" s="377"/>
      <c r="H281" s="377"/>
      <c r="I281" s="377"/>
      <c r="J281" s="377"/>
      <c r="K281" s="377"/>
      <c r="L281" s="377"/>
      <c r="M281" s="377"/>
      <c r="N281" s="378"/>
      <c r="O281" s="381" t="s">
        <v>72</v>
      </c>
      <c r="P281" s="382"/>
      <c r="Q281" s="382"/>
      <c r="R281" s="382"/>
      <c r="S281" s="382"/>
      <c r="T281" s="382"/>
      <c r="U281" s="38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6" t="s">
        <v>414</v>
      </c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377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9">
        <v>4680115881808</v>
      </c>
      <c r="E283" s="380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4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85"/>
      <c r="Q283" s="385"/>
      <c r="R283" s="385"/>
      <c r="S283" s="380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9">
        <v>4680115881822</v>
      </c>
      <c r="E284" s="380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7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85"/>
      <c r="Q284" s="385"/>
      <c r="R284" s="385"/>
      <c r="S284" s="380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9">
        <v>4680115880016</v>
      </c>
      <c r="E285" s="380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4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85"/>
      <c r="Q285" s="385"/>
      <c r="R285" s="385"/>
      <c r="S285" s="380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6"/>
      <c r="B286" s="377"/>
      <c r="C286" s="377"/>
      <c r="D286" s="377"/>
      <c r="E286" s="377"/>
      <c r="F286" s="377"/>
      <c r="G286" s="377"/>
      <c r="H286" s="377"/>
      <c r="I286" s="377"/>
      <c r="J286" s="377"/>
      <c r="K286" s="377"/>
      <c r="L286" s="377"/>
      <c r="M286" s="377"/>
      <c r="N286" s="378"/>
      <c r="O286" s="381" t="s">
        <v>72</v>
      </c>
      <c r="P286" s="382"/>
      <c r="Q286" s="382"/>
      <c r="R286" s="382"/>
      <c r="S286" s="382"/>
      <c r="T286" s="382"/>
      <c r="U286" s="38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77"/>
      <c r="B287" s="377"/>
      <c r="C287" s="377"/>
      <c r="D287" s="377"/>
      <c r="E287" s="377"/>
      <c r="F287" s="377"/>
      <c r="G287" s="377"/>
      <c r="H287" s="377"/>
      <c r="I287" s="377"/>
      <c r="J287" s="377"/>
      <c r="K287" s="377"/>
      <c r="L287" s="377"/>
      <c r="M287" s="377"/>
      <c r="N287" s="378"/>
      <c r="O287" s="381" t="s">
        <v>72</v>
      </c>
      <c r="P287" s="382"/>
      <c r="Q287" s="382"/>
      <c r="R287" s="382"/>
      <c r="S287" s="382"/>
      <c r="T287" s="382"/>
      <c r="U287" s="38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399" t="s">
        <v>423</v>
      </c>
      <c r="B288" s="377"/>
      <c r="C288" s="377"/>
      <c r="D288" s="377"/>
      <c r="E288" s="377"/>
      <c r="F288" s="377"/>
      <c r="G288" s="377"/>
      <c r="H288" s="377"/>
      <c r="I288" s="377"/>
      <c r="J288" s="377"/>
      <c r="K288" s="377"/>
      <c r="L288" s="377"/>
      <c r="M288" s="377"/>
      <c r="N288" s="377"/>
      <c r="O288" s="377"/>
      <c r="P288" s="377"/>
      <c r="Q288" s="377"/>
      <c r="R288" s="377"/>
      <c r="S288" s="377"/>
      <c r="T288" s="377"/>
      <c r="U288" s="377"/>
      <c r="V288" s="377"/>
      <c r="W288" s="377"/>
      <c r="X288" s="377"/>
      <c r="Y288" s="377"/>
      <c r="Z288" s="365"/>
      <c r="AA288" s="365"/>
    </row>
    <row r="289" spans="1:67" ht="14.25" hidden="1" customHeight="1" x14ac:dyDescent="0.25">
      <c r="A289" s="386" t="s">
        <v>110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377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9">
        <v>4607091387421</v>
      </c>
      <c r="E290" s="380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6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85"/>
      <c r="Q290" s="385"/>
      <c r="R290" s="385"/>
      <c r="S290" s="380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9">
        <v>4607091387421</v>
      </c>
      <c r="E291" s="380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7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85"/>
      <c r="Q291" s="385"/>
      <c r="R291" s="385"/>
      <c r="S291" s="380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9">
        <v>4607091387452</v>
      </c>
      <c r="E292" s="380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6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85"/>
      <c r="Q292" s="385"/>
      <c r="R292" s="385"/>
      <c r="S292" s="380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9">
        <v>4607091387452</v>
      </c>
      <c r="E293" s="380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85"/>
      <c r="Q293" s="385"/>
      <c r="R293" s="385"/>
      <c r="S293" s="380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9">
        <v>4607091385984</v>
      </c>
      <c r="E294" s="380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4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85"/>
      <c r="Q294" s="385"/>
      <c r="R294" s="385"/>
      <c r="S294" s="380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9">
        <v>4607091387438</v>
      </c>
      <c r="E295" s="380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5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85"/>
      <c r="Q295" s="385"/>
      <c r="R295" s="385"/>
      <c r="S295" s="380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9">
        <v>4607091387469</v>
      </c>
      <c r="E296" s="380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70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85"/>
      <c r="Q296" s="385"/>
      <c r="R296" s="385"/>
      <c r="S296" s="380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6"/>
      <c r="B297" s="377"/>
      <c r="C297" s="377"/>
      <c r="D297" s="377"/>
      <c r="E297" s="377"/>
      <c r="F297" s="377"/>
      <c r="G297" s="377"/>
      <c r="H297" s="377"/>
      <c r="I297" s="377"/>
      <c r="J297" s="377"/>
      <c r="K297" s="377"/>
      <c r="L297" s="377"/>
      <c r="M297" s="377"/>
      <c r="N297" s="378"/>
      <c r="O297" s="381" t="s">
        <v>72</v>
      </c>
      <c r="P297" s="382"/>
      <c r="Q297" s="382"/>
      <c r="R297" s="382"/>
      <c r="S297" s="382"/>
      <c r="T297" s="382"/>
      <c r="U297" s="38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77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77"/>
      <c r="N298" s="378"/>
      <c r="O298" s="381" t="s">
        <v>72</v>
      </c>
      <c r="P298" s="382"/>
      <c r="Q298" s="382"/>
      <c r="R298" s="382"/>
      <c r="S298" s="382"/>
      <c r="T298" s="382"/>
      <c r="U298" s="38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6" t="s">
        <v>61</v>
      </c>
      <c r="B299" s="377"/>
      <c r="C299" s="377"/>
      <c r="D299" s="377"/>
      <c r="E299" s="377"/>
      <c r="F299" s="377"/>
      <c r="G299" s="377"/>
      <c r="H299" s="377"/>
      <c r="I299" s="377"/>
      <c r="J299" s="377"/>
      <c r="K299" s="377"/>
      <c r="L299" s="377"/>
      <c r="M299" s="377"/>
      <c r="N299" s="377"/>
      <c r="O299" s="377"/>
      <c r="P299" s="377"/>
      <c r="Q299" s="377"/>
      <c r="R299" s="377"/>
      <c r="S299" s="377"/>
      <c r="T299" s="377"/>
      <c r="U299" s="377"/>
      <c r="V299" s="377"/>
      <c r="W299" s="377"/>
      <c r="X299" s="377"/>
      <c r="Y299" s="377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9">
        <v>4607091387292</v>
      </c>
      <c r="E300" s="380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85"/>
      <c r="Q300" s="385"/>
      <c r="R300" s="385"/>
      <c r="S300" s="380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9">
        <v>4607091387315</v>
      </c>
      <c r="E301" s="380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4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85"/>
      <c r="Q301" s="385"/>
      <c r="R301" s="385"/>
      <c r="S301" s="380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6"/>
      <c r="B302" s="377"/>
      <c r="C302" s="377"/>
      <c r="D302" s="377"/>
      <c r="E302" s="377"/>
      <c r="F302" s="377"/>
      <c r="G302" s="377"/>
      <c r="H302" s="377"/>
      <c r="I302" s="377"/>
      <c r="J302" s="377"/>
      <c r="K302" s="377"/>
      <c r="L302" s="377"/>
      <c r="M302" s="377"/>
      <c r="N302" s="378"/>
      <c r="O302" s="381" t="s">
        <v>72</v>
      </c>
      <c r="P302" s="382"/>
      <c r="Q302" s="382"/>
      <c r="R302" s="382"/>
      <c r="S302" s="382"/>
      <c r="T302" s="382"/>
      <c r="U302" s="38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77"/>
      <c r="B303" s="377"/>
      <c r="C303" s="377"/>
      <c r="D303" s="377"/>
      <c r="E303" s="377"/>
      <c r="F303" s="377"/>
      <c r="G303" s="377"/>
      <c r="H303" s="377"/>
      <c r="I303" s="377"/>
      <c r="J303" s="377"/>
      <c r="K303" s="377"/>
      <c r="L303" s="377"/>
      <c r="M303" s="377"/>
      <c r="N303" s="378"/>
      <c r="O303" s="381" t="s">
        <v>72</v>
      </c>
      <c r="P303" s="382"/>
      <c r="Q303" s="382"/>
      <c r="R303" s="382"/>
      <c r="S303" s="382"/>
      <c r="T303" s="382"/>
      <c r="U303" s="38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399" t="s">
        <v>440</v>
      </c>
      <c r="B304" s="377"/>
      <c r="C304" s="377"/>
      <c r="D304" s="377"/>
      <c r="E304" s="377"/>
      <c r="F304" s="377"/>
      <c r="G304" s="377"/>
      <c r="H304" s="377"/>
      <c r="I304" s="377"/>
      <c r="J304" s="377"/>
      <c r="K304" s="377"/>
      <c r="L304" s="377"/>
      <c r="M304" s="377"/>
      <c r="N304" s="377"/>
      <c r="O304" s="377"/>
      <c r="P304" s="377"/>
      <c r="Q304" s="377"/>
      <c r="R304" s="377"/>
      <c r="S304" s="377"/>
      <c r="T304" s="377"/>
      <c r="U304" s="377"/>
      <c r="V304" s="377"/>
      <c r="W304" s="377"/>
      <c r="X304" s="377"/>
      <c r="Y304" s="377"/>
      <c r="Z304" s="365"/>
      <c r="AA304" s="365"/>
    </row>
    <row r="305" spans="1:67" ht="14.25" hidden="1" customHeight="1" x14ac:dyDescent="0.25">
      <c r="A305" s="386" t="s">
        <v>61</v>
      </c>
      <c r="B305" s="377"/>
      <c r="C305" s="377"/>
      <c r="D305" s="377"/>
      <c r="E305" s="377"/>
      <c r="F305" s="377"/>
      <c r="G305" s="377"/>
      <c r="H305" s="377"/>
      <c r="I305" s="377"/>
      <c r="J305" s="377"/>
      <c r="K305" s="377"/>
      <c r="L305" s="377"/>
      <c r="M305" s="377"/>
      <c r="N305" s="377"/>
      <c r="O305" s="377"/>
      <c r="P305" s="377"/>
      <c r="Q305" s="377"/>
      <c r="R305" s="377"/>
      <c r="S305" s="377"/>
      <c r="T305" s="377"/>
      <c r="U305" s="377"/>
      <c r="V305" s="377"/>
      <c r="W305" s="377"/>
      <c r="X305" s="377"/>
      <c r="Y305" s="377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9">
        <v>4607091383836</v>
      </c>
      <c r="E306" s="380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4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85"/>
      <c r="Q306" s="385"/>
      <c r="R306" s="385"/>
      <c r="S306" s="380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6"/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7"/>
      <c r="N307" s="378"/>
      <c r="O307" s="381" t="s">
        <v>72</v>
      </c>
      <c r="P307" s="382"/>
      <c r="Q307" s="382"/>
      <c r="R307" s="382"/>
      <c r="S307" s="382"/>
      <c r="T307" s="382"/>
      <c r="U307" s="38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77"/>
      <c r="B308" s="377"/>
      <c r="C308" s="377"/>
      <c r="D308" s="377"/>
      <c r="E308" s="377"/>
      <c r="F308" s="377"/>
      <c r="G308" s="377"/>
      <c r="H308" s="377"/>
      <c r="I308" s="377"/>
      <c r="J308" s="377"/>
      <c r="K308" s="377"/>
      <c r="L308" s="377"/>
      <c r="M308" s="377"/>
      <c r="N308" s="378"/>
      <c r="O308" s="381" t="s">
        <v>72</v>
      </c>
      <c r="P308" s="382"/>
      <c r="Q308" s="382"/>
      <c r="R308" s="382"/>
      <c r="S308" s="382"/>
      <c r="T308" s="382"/>
      <c r="U308" s="38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6" t="s">
        <v>74</v>
      </c>
      <c r="B309" s="377"/>
      <c r="C309" s="377"/>
      <c r="D309" s="377"/>
      <c r="E309" s="377"/>
      <c r="F309" s="377"/>
      <c r="G309" s="377"/>
      <c r="H309" s="377"/>
      <c r="I309" s="377"/>
      <c r="J309" s="377"/>
      <c r="K309" s="377"/>
      <c r="L309" s="377"/>
      <c r="M309" s="377"/>
      <c r="N309" s="377"/>
      <c r="O309" s="377"/>
      <c r="P309" s="377"/>
      <c r="Q309" s="377"/>
      <c r="R309" s="377"/>
      <c r="S309" s="377"/>
      <c r="T309" s="377"/>
      <c r="U309" s="377"/>
      <c r="V309" s="377"/>
      <c r="W309" s="377"/>
      <c r="X309" s="377"/>
      <c r="Y309" s="377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9">
        <v>4607091387919</v>
      </c>
      <c r="E310" s="380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85"/>
      <c r="Q310" s="385"/>
      <c r="R310" s="385"/>
      <c r="S310" s="380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9">
        <v>4680115883604</v>
      </c>
      <c r="E311" s="380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6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85"/>
      <c r="Q311" s="385"/>
      <c r="R311" s="385"/>
      <c r="S311" s="380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9">
        <v>4680115883567</v>
      </c>
      <c r="E312" s="380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6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85"/>
      <c r="Q312" s="385"/>
      <c r="R312" s="385"/>
      <c r="S312" s="380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6"/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77"/>
      <c r="N313" s="378"/>
      <c r="O313" s="381" t="s">
        <v>72</v>
      </c>
      <c r="P313" s="382"/>
      <c r="Q313" s="382"/>
      <c r="R313" s="382"/>
      <c r="S313" s="382"/>
      <c r="T313" s="382"/>
      <c r="U313" s="38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77"/>
      <c r="B314" s="377"/>
      <c r="C314" s="377"/>
      <c r="D314" s="377"/>
      <c r="E314" s="377"/>
      <c r="F314" s="377"/>
      <c r="G314" s="377"/>
      <c r="H314" s="377"/>
      <c r="I314" s="377"/>
      <c r="J314" s="377"/>
      <c r="K314" s="377"/>
      <c r="L314" s="377"/>
      <c r="M314" s="377"/>
      <c r="N314" s="378"/>
      <c r="O314" s="381" t="s">
        <v>72</v>
      </c>
      <c r="P314" s="382"/>
      <c r="Q314" s="382"/>
      <c r="R314" s="382"/>
      <c r="S314" s="382"/>
      <c r="T314" s="382"/>
      <c r="U314" s="38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6" t="s">
        <v>205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377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9">
        <v>4607091388831</v>
      </c>
      <c r="E316" s="380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85"/>
      <c r="Q316" s="385"/>
      <c r="R316" s="385"/>
      <c r="S316" s="380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6"/>
      <c r="B317" s="377"/>
      <c r="C317" s="377"/>
      <c r="D317" s="377"/>
      <c r="E317" s="377"/>
      <c r="F317" s="377"/>
      <c r="G317" s="377"/>
      <c r="H317" s="377"/>
      <c r="I317" s="377"/>
      <c r="J317" s="377"/>
      <c r="K317" s="377"/>
      <c r="L317" s="377"/>
      <c r="M317" s="377"/>
      <c r="N317" s="378"/>
      <c r="O317" s="381" t="s">
        <v>72</v>
      </c>
      <c r="P317" s="382"/>
      <c r="Q317" s="382"/>
      <c r="R317" s="382"/>
      <c r="S317" s="382"/>
      <c r="T317" s="382"/>
      <c r="U317" s="38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77"/>
      <c r="B318" s="377"/>
      <c r="C318" s="377"/>
      <c r="D318" s="377"/>
      <c r="E318" s="377"/>
      <c r="F318" s="377"/>
      <c r="G318" s="377"/>
      <c r="H318" s="377"/>
      <c r="I318" s="377"/>
      <c r="J318" s="377"/>
      <c r="K318" s="377"/>
      <c r="L318" s="377"/>
      <c r="M318" s="377"/>
      <c r="N318" s="378"/>
      <c r="O318" s="381" t="s">
        <v>72</v>
      </c>
      <c r="P318" s="382"/>
      <c r="Q318" s="382"/>
      <c r="R318" s="382"/>
      <c r="S318" s="382"/>
      <c r="T318" s="382"/>
      <c r="U318" s="38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6" t="s">
        <v>88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377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9">
        <v>4607091383102</v>
      </c>
      <c r="E320" s="380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5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85"/>
      <c r="Q320" s="385"/>
      <c r="R320" s="385"/>
      <c r="S320" s="380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6"/>
      <c r="B321" s="377"/>
      <c r="C321" s="377"/>
      <c r="D321" s="377"/>
      <c r="E321" s="377"/>
      <c r="F321" s="377"/>
      <c r="G321" s="377"/>
      <c r="H321" s="377"/>
      <c r="I321" s="377"/>
      <c r="J321" s="377"/>
      <c r="K321" s="377"/>
      <c r="L321" s="377"/>
      <c r="M321" s="377"/>
      <c r="N321" s="378"/>
      <c r="O321" s="381" t="s">
        <v>72</v>
      </c>
      <c r="P321" s="382"/>
      <c r="Q321" s="382"/>
      <c r="R321" s="382"/>
      <c r="S321" s="382"/>
      <c r="T321" s="382"/>
      <c r="U321" s="38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77"/>
      <c r="B322" s="377"/>
      <c r="C322" s="377"/>
      <c r="D322" s="377"/>
      <c r="E322" s="377"/>
      <c r="F322" s="377"/>
      <c r="G322" s="377"/>
      <c r="H322" s="377"/>
      <c r="I322" s="377"/>
      <c r="J322" s="377"/>
      <c r="K322" s="377"/>
      <c r="L322" s="377"/>
      <c r="M322" s="377"/>
      <c r="N322" s="378"/>
      <c r="O322" s="381" t="s">
        <v>72</v>
      </c>
      <c r="P322" s="382"/>
      <c r="Q322" s="382"/>
      <c r="R322" s="382"/>
      <c r="S322" s="382"/>
      <c r="T322" s="382"/>
      <c r="U322" s="38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389" t="s">
        <v>453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48"/>
      <c r="AA323" s="48"/>
    </row>
    <row r="324" spans="1:67" ht="16.5" hidden="1" customHeight="1" x14ac:dyDescent="0.25">
      <c r="A324" s="399" t="s">
        <v>454</v>
      </c>
      <c r="B324" s="377"/>
      <c r="C324" s="377"/>
      <c r="D324" s="377"/>
      <c r="E324" s="377"/>
      <c r="F324" s="377"/>
      <c r="G324" s="377"/>
      <c r="H324" s="377"/>
      <c r="I324" s="377"/>
      <c r="J324" s="377"/>
      <c r="K324" s="377"/>
      <c r="L324" s="377"/>
      <c r="M324" s="377"/>
      <c r="N324" s="377"/>
      <c r="O324" s="377"/>
      <c r="P324" s="377"/>
      <c r="Q324" s="377"/>
      <c r="R324" s="377"/>
      <c r="S324" s="377"/>
      <c r="T324" s="377"/>
      <c r="U324" s="377"/>
      <c r="V324" s="377"/>
      <c r="W324" s="377"/>
      <c r="X324" s="377"/>
      <c r="Y324" s="377"/>
      <c r="Z324" s="365"/>
      <c r="AA324" s="365"/>
    </row>
    <row r="325" spans="1:67" ht="14.25" hidden="1" customHeight="1" x14ac:dyDescent="0.25">
      <c r="A325" s="386" t="s">
        <v>110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377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9">
        <v>4680115884076</v>
      </c>
      <c r="E326" s="380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753" t="s">
        <v>457</v>
      </c>
      <c r="P326" s="385"/>
      <c r="Q326" s="385"/>
      <c r="R326" s="385"/>
      <c r="S326" s="380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9">
        <v>4607091383997</v>
      </c>
      <c r="E327" s="380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3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85"/>
      <c r="Q327" s="385"/>
      <c r="R327" s="385"/>
      <c r="S327" s="380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9">
        <v>4607091383997</v>
      </c>
      <c r="E328" s="380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4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5"/>
      <c r="Q328" s="385"/>
      <c r="R328" s="385"/>
      <c r="S328" s="380"/>
      <c r="T328" s="34"/>
      <c r="U328" s="34"/>
      <c r="V328" s="35" t="s">
        <v>67</v>
      </c>
      <c r="W328" s="370">
        <v>474</v>
      </c>
      <c r="X328" s="371">
        <f t="shared" si="65"/>
        <v>480</v>
      </c>
      <c r="Y328" s="36">
        <f>IFERROR(IF(X328=0,"",ROUNDUP(X328/H328,0)*0.02175),"")</f>
        <v>0.69599999999999995</v>
      </c>
      <c r="Z328" s="56"/>
      <c r="AA328" s="57"/>
      <c r="AE328" s="64"/>
      <c r="BB328" s="247" t="s">
        <v>1</v>
      </c>
      <c r="BL328" s="64">
        <f t="shared" si="66"/>
        <v>489.16800000000001</v>
      </c>
      <c r="BM328" s="64">
        <f t="shared" si="67"/>
        <v>495.36</v>
      </c>
      <c r="BN328" s="64">
        <f t="shared" si="68"/>
        <v>0.65833333333333333</v>
      </c>
      <c r="BO328" s="64">
        <f t="shared" si="69"/>
        <v>0.66666666666666663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9">
        <v>4607091384130</v>
      </c>
      <c r="E329" s="380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85"/>
      <c r="Q329" s="385"/>
      <c r="R329" s="385"/>
      <c r="S329" s="380"/>
      <c r="T329" s="34"/>
      <c r="U329" s="34"/>
      <c r="V329" s="35" t="s">
        <v>67</v>
      </c>
      <c r="W329" s="370">
        <v>254</v>
      </c>
      <c r="X329" s="371">
        <f t="shared" si="65"/>
        <v>255</v>
      </c>
      <c r="Y329" s="36">
        <f>IFERROR(IF(X329=0,"",ROUNDUP(X329/H329,0)*0.02175),"")</f>
        <v>0.36974999999999997</v>
      </c>
      <c r="Z329" s="56"/>
      <c r="AA329" s="57"/>
      <c r="AE329" s="64"/>
      <c r="BB329" s="248" t="s">
        <v>1</v>
      </c>
      <c r="BL329" s="64">
        <f t="shared" si="66"/>
        <v>262.12799999999999</v>
      </c>
      <c r="BM329" s="64">
        <f t="shared" si="67"/>
        <v>263.16000000000003</v>
      </c>
      <c r="BN329" s="64">
        <f t="shared" si="68"/>
        <v>0.35277777777777775</v>
      </c>
      <c r="BO329" s="64">
        <f t="shared" si="69"/>
        <v>0.35416666666666663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9">
        <v>4607091384130</v>
      </c>
      <c r="E330" s="380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5"/>
      <c r="Q330" s="385"/>
      <c r="R330" s="385"/>
      <c r="S330" s="380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9">
        <v>4680115884854</v>
      </c>
      <c r="E331" s="380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736" t="s">
        <v>466</v>
      </c>
      <c r="P331" s="385"/>
      <c r="Q331" s="385"/>
      <c r="R331" s="385"/>
      <c r="S331" s="380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9">
        <v>4607091384147</v>
      </c>
      <c r="E332" s="380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85"/>
      <c r="Q332" s="385"/>
      <c r="R332" s="385"/>
      <c r="S332" s="380"/>
      <c r="T332" s="34"/>
      <c r="U332" s="34"/>
      <c r="V332" s="35" t="s">
        <v>67</v>
      </c>
      <c r="W332" s="370">
        <v>104</v>
      </c>
      <c r="X332" s="371">
        <f t="shared" si="65"/>
        <v>105</v>
      </c>
      <c r="Y332" s="36">
        <f>IFERROR(IF(X332=0,"",ROUNDUP(X332/H332,0)*0.02175),"")</f>
        <v>0.15225</v>
      </c>
      <c r="Z332" s="56"/>
      <c r="AA332" s="57"/>
      <c r="AE332" s="64"/>
      <c r="BB332" s="251" t="s">
        <v>1</v>
      </c>
      <c r="BL332" s="64">
        <f t="shared" si="66"/>
        <v>107.328</v>
      </c>
      <c r="BM332" s="64">
        <f t="shared" si="67"/>
        <v>108.36</v>
      </c>
      <c r="BN332" s="64">
        <f t="shared" si="68"/>
        <v>0.14444444444444443</v>
      </c>
      <c r="BO332" s="64">
        <f t="shared" si="69"/>
        <v>0.14583333333333331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9">
        <v>4607091384147</v>
      </c>
      <c r="E333" s="380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4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85"/>
      <c r="Q333" s="385"/>
      <c r="R333" s="385"/>
      <c r="S333" s="380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9">
        <v>4607091384154</v>
      </c>
      <c r="E334" s="380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7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5"/>
      <c r="Q334" s="385"/>
      <c r="R334" s="385"/>
      <c r="S334" s="380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9">
        <v>4607091384161</v>
      </c>
      <c r="E335" s="380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4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5"/>
      <c r="Q335" s="385"/>
      <c r="R335" s="385"/>
      <c r="S335" s="380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6"/>
      <c r="B336" s="377"/>
      <c r="C336" s="377"/>
      <c r="D336" s="377"/>
      <c r="E336" s="377"/>
      <c r="F336" s="377"/>
      <c r="G336" s="377"/>
      <c r="H336" s="377"/>
      <c r="I336" s="377"/>
      <c r="J336" s="377"/>
      <c r="K336" s="377"/>
      <c r="L336" s="377"/>
      <c r="M336" s="377"/>
      <c r="N336" s="378"/>
      <c r="O336" s="381" t="s">
        <v>72</v>
      </c>
      <c r="P336" s="382"/>
      <c r="Q336" s="382"/>
      <c r="R336" s="382"/>
      <c r="S336" s="382"/>
      <c r="T336" s="382"/>
      <c r="U336" s="38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55.466666666666669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56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1.218</v>
      </c>
      <c r="Z336" s="373"/>
      <c r="AA336" s="373"/>
    </row>
    <row r="337" spans="1:67" x14ac:dyDescent="0.2">
      <c r="A337" s="377"/>
      <c r="B337" s="377"/>
      <c r="C337" s="377"/>
      <c r="D337" s="377"/>
      <c r="E337" s="377"/>
      <c r="F337" s="377"/>
      <c r="G337" s="377"/>
      <c r="H337" s="377"/>
      <c r="I337" s="377"/>
      <c r="J337" s="377"/>
      <c r="K337" s="377"/>
      <c r="L337" s="377"/>
      <c r="M337" s="377"/>
      <c r="N337" s="378"/>
      <c r="O337" s="381" t="s">
        <v>72</v>
      </c>
      <c r="P337" s="382"/>
      <c r="Q337" s="382"/>
      <c r="R337" s="382"/>
      <c r="S337" s="382"/>
      <c r="T337" s="382"/>
      <c r="U337" s="383"/>
      <c r="V337" s="37" t="s">
        <v>67</v>
      </c>
      <c r="W337" s="372">
        <f>IFERROR(SUM(W326:W335),"0")</f>
        <v>832</v>
      </c>
      <c r="X337" s="372">
        <f>IFERROR(SUM(X326:X335),"0")</f>
        <v>840</v>
      </c>
      <c r="Y337" s="37"/>
      <c r="Z337" s="373"/>
      <c r="AA337" s="373"/>
    </row>
    <row r="338" spans="1:67" ht="14.25" hidden="1" customHeight="1" x14ac:dyDescent="0.25">
      <c r="A338" s="386" t="s">
        <v>102</v>
      </c>
      <c r="B338" s="377"/>
      <c r="C338" s="377"/>
      <c r="D338" s="377"/>
      <c r="E338" s="377"/>
      <c r="F338" s="377"/>
      <c r="G338" s="377"/>
      <c r="H338" s="377"/>
      <c r="I338" s="377"/>
      <c r="J338" s="377"/>
      <c r="K338" s="377"/>
      <c r="L338" s="377"/>
      <c r="M338" s="377"/>
      <c r="N338" s="377"/>
      <c r="O338" s="377"/>
      <c r="P338" s="377"/>
      <c r="Q338" s="377"/>
      <c r="R338" s="377"/>
      <c r="S338" s="377"/>
      <c r="T338" s="377"/>
      <c r="U338" s="377"/>
      <c r="V338" s="377"/>
      <c r="W338" s="377"/>
      <c r="X338" s="377"/>
      <c r="Y338" s="377"/>
      <c r="Z338" s="366"/>
      <c r="AA338" s="366"/>
    </row>
    <row r="339" spans="1:67" ht="27" hidden="1" customHeight="1" x14ac:dyDescent="0.25">
      <c r="A339" s="54" t="s">
        <v>474</v>
      </c>
      <c r="B339" s="54" t="s">
        <v>475</v>
      </c>
      <c r="C339" s="31">
        <v>4301020178</v>
      </c>
      <c r="D339" s="379">
        <v>4607091383980</v>
      </c>
      <c r="E339" s="380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6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0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9">
        <v>4680115883314</v>
      </c>
      <c r="E340" s="380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41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5"/>
      <c r="Q340" s="385"/>
      <c r="R340" s="385"/>
      <c r="S340" s="380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9">
        <v>4607091384178</v>
      </c>
      <c r="E341" s="380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5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5"/>
      <c r="Q341" s="385"/>
      <c r="R341" s="385"/>
      <c r="S341" s="380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76"/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8"/>
      <c r="O342" s="381" t="s">
        <v>72</v>
      </c>
      <c r="P342" s="382"/>
      <c r="Q342" s="382"/>
      <c r="R342" s="382"/>
      <c r="S342" s="382"/>
      <c r="T342" s="382"/>
      <c r="U342" s="383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hidden="1" x14ac:dyDescent="0.2">
      <c r="A343" s="377"/>
      <c r="B343" s="377"/>
      <c r="C343" s="377"/>
      <c r="D343" s="377"/>
      <c r="E343" s="377"/>
      <c r="F343" s="377"/>
      <c r="G343" s="377"/>
      <c r="H343" s="377"/>
      <c r="I343" s="377"/>
      <c r="J343" s="377"/>
      <c r="K343" s="377"/>
      <c r="L343" s="377"/>
      <c r="M343" s="377"/>
      <c r="N343" s="378"/>
      <c r="O343" s="381" t="s">
        <v>72</v>
      </c>
      <c r="P343" s="382"/>
      <c r="Q343" s="382"/>
      <c r="R343" s="382"/>
      <c r="S343" s="382"/>
      <c r="T343" s="382"/>
      <c r="U343" s="383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hidden="1" customHeight="1" x14ac:dyDescent="0.25">
      <c r="A344" s="386" t="s">
        <v>74</v>
      </c>
      <c r="B344" s="377"/>
      <c r="C344" s="377"/>
      <c r="D344" s="377"/>
      <c r="E344" s="377"/>
      <c r="F344" s="377"/>
      <c r="G344" s="377"/>
      <c r="H344" s="377"/>
      <c r="I344" s="377"/>
      <c r="J344" s="377"/>
      <c r="K344" s="377"/>
      <c r="L344" s="377"/>
      <c r="M344" s="377"/>
      <c r="N344" s="377"/>
      <c r="O344" s="377"/>
      <c r="P344" s="377"/>
      <c r="Q344" s="377"/>
      <c r="R344" s="377"/>
      <c r="S344" s="377"/>
      <c r="T344" s="377"/>
      <c r="U344" s="377"/>
      <c r="V344" s="377"/>
      <c r="W344" s="377"/>
      <c r="X344" s="377"/>
      <c r="Y344" s="377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9">
        <v>4607091383928</v>
      </c>
      <c r="E345" s="380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51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0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9">
        <v>4607091384260</v>
      </c>
      <c r="E346" s="380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5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5"/>
      <c r="Q346" s="385"/>
      <c r="R346" s="385"/>
      <c r="S346" s="380"/>
      <c r="T346" s="34"/>
      <c r="U346" s="34"/>
      <c r="V346" s="35" t="s">
        <v>67</v>
      </c>
      <c r="W346" s="370">
        <v>113</v>
      </c>
      <c r="X346" s="371">
        <f>IFERROR(IF(W346="",0,CEILING((W346/$H346),1)*$H346),"")</f>
        <v>117</v>
      </c>
      <c r="Y346" s="36">
        <f>IFERROR(IF(X346=0,"",ROUNDUP(X346/H346,0)*0.02175),"")</f>
        <v>0.32624999999999998</v>
      </c>
      <c r="Z346" s="56"/>
      <c r="AA346" s="57"/>
      <c r="AE346" s="64"/>
      <c r="BB346" s="259" t="s">
        <v>1</v>
      </c>
      <c r="BL346" s="64">
        <f>IFERROR(W346*I346/H346,"0")</f>
        <v>121.17076923076924</v>
      </c>
      <c r="BM346" s="64">
        <f>IFERROR(X346*I346/H346,"0")</f>
        <v>125.46000000000001</v>
      </c>
      <c r="BN346" s="64">
        <f>IFERROR(1/J346*(W346/H346),"0")</f>
        <v>0.25869963369963367</v>
      </c>
      <c r="BO346" s="64">
        <f>IFERROR(1/J346*(X346/H346),"0")</f>
        <v>0.26785714285714285</v>
      </c>
    </row>
    <row r="347" spans="1:67" x14ac:dyDescent="0.2">
      <c r="A347" s="376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78"/>
      <c r="O347" s="381" t="s">
        <v>72</v>
      </c>
      <c r="P347" s="382"/>
      <c r="Q347" s="382"/>
      <c r="R347" s="382"/>
      <c r="S347" s="382"/>
      <c r="T347" s="382"/>
      <c r="U347" s="383"/>
      <c r="V347" s="37" t="s">
        <v>73</v>
      </c>
      <c r="W347" s="372">
        <f>IFERROR(W345/H345,"0")+IFERROR(W346/H346,"0")</f>
        <v>14.487179487179487</v>
      </c>
      <c r="X347" s="372">
        <f>IFERROR(X345/H345,"0")+IFERROR(X346/H346,"0")</f>
        <v>15</v>
      </c>
      <c r="Y347" s="372">
        <f>IFERROR(IF(Y345="",0,Y345),"0")+IFERROR(IF(Y346="",0,Y346),"0")</f>
        <v>0.32624999999999998</v>
      </c>
      <c r="Z347" s="373"/>
      <c r="AA347" s="373"/>
    </row>
    <row r="348" spans="1:67" x14ac:dyDescent="0.2">
      <c r="A348" s="377"/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78"/>
      <c r="O348" s="381" t="s">
        <v>72</v>
      </c>
      <c r="P348" s="382"/>
      <c r="Q348" s="382"/>
      <c r="R348" s="382"/>
      <c r="S348" s="382"/>
      <c r="T348" s="382"/>
      <c r="U348" s="383"/>
      <c r="V348" s="37" t="s">
        <v>67</v>
      </c>
      <c r="W348" s="372">
        <f>IFERROR(SUM(W345:W346),"0")</f>
        <v>113</v>
      </c>
      <c r="X348" s="372">
        <f>IFERROR(SUM(X345:X346),"0")</f>
        <v>117</v>
      </c>
      <c r="Y348" s="37"/>
      <c r="Z348" s="373"/>
      <c r="AA348" s="373"/>
    </row>
    <row r="349" spans="1:67" ht="14.25" hidden="1" customHeight="1" x14ac:dyDescent="0.25">
      <c r="A349" s="386" t="s">
        <v>205</v>
      </c>
      <c r="B349" s="377"/>
      <c r="C349" s="377"/>
      <c r="D349" s="377"/>
      <c r="E349" s="377"/>
      <c r="F349" s="377"/>
      <c r="G349" s="377"/>
      <c r="H349" s="377"/>
      <c r="I349" s="377"/>
      <c r="J349" s="377"/>
      <c r="K349" s="377"/>
      <c r="L349" s="377"/>
      <c r="M349" s="377"/>
      <c r="N349" s="377"/>
      <c r="O349" s="377"/>
      <c r="P349" s="377"/>
      <c r="Q349" s="377"/>
      <c r="R349" s="377"/>
      <c r="S349" s="377"/>
      <c r="T349" s="377"/>
      <c r="U349" s="377"/>
      <c r="V349" s="377"/>
      <c r="W349" s="377"/>
      <c r="X349" s="377"/>
      <c r="Y349" s="377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9">
        <v>4607091384673</v>
      </c>
      <c r="E350" s="380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7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0"/>
      <c r="T350" s="34"/>
      <c r="U350" s="34"/>
      <c r="V350" s="35" t="s">
        <v>67</v>
      </c>
      <c r="W350" s="370">
        <v>131</v>
      </c>
      <c r="X350" s="371">
        <f>IFERROR(IF(W350="",0,CEILING((W350/$H350),1)*$H350),"")</f>
        <v>132.6</v>
      </c>
      <c r="Y350" s="36">
        <f>IFERROR(IF(X350=0,"",ROUNDUP(X350/H350,0)*0.02175),"")</f>
        <v>0.36974999999999997</v>
      </c>
      <c r="Z350" s="56"/>
      <c r="AA350" s="57"/>
      <c r="AE350" s="64"/>
      <c r="BB350" s="260" t="s">
        <v>1</v>
      </c>
      <c r="BL350" s="64">
        <f>IFERROR(W350*I350/H350,"0")</f>
        <v>140.47230769230771</v>
      </c>
      <c r="BM350" s="64">
        <f>IFERROR(X350*I350/H350,"0")</f>
        <v>142.18800000000002</v>
      </c>
      <c r="BN350" s="64">
        <f>IFERROR(1/J350*(W350/H350),"0")</f>
        <v>0.2999084249084249</v>
      </c>
      <c r="BO350" s="64">
        <f>IFERROR(1/J350*(X350/H350),"0")</f>
        <v>0.30357142857142855</v>
      </c>
    </row>
    <row r="351" spans="1:67" x14ac:dyDescent="0.2">
      <c r="A351" s="376"/>
      <c r="B351" s="377"/>
      <c r="C351" s="377"/>
      <c r="D351" s="377"/>
      <c r="E351" s="377"/>
      <c r="F351" s="377"/>
      <c r="G351" s="377"/>
      <c r="H351" s="377"/>
      <c r="I351" s="377"/>
      <c r="J351" s="377"/>
      <c r="K351" s="377"/>
      <c r="L351" s="377"/>
      <c r="M351" s="377"/>
      <c r="N351" s="378"/>
      <c r="O351" s="381" t="s">
        <v>72</v>
      </c>
      <c r="P351" s="382"/>
      <c r="Q351" s="382"/>
      <c r="R351" s="382"/>
      <c r="S351" s="382"/>
      <c r="T351" s="382"/>
      <c r="U351" s="383"/>
      <c r="V351" s="37" t="s">
        <v>73</v>
      </c>
      <c r="W351" s="372">
        <f>IFERROR(W350/H350,"0")</f>
        <v>16.794871794871796</v>
      </c>
      <c r="X351" s="372">
        <f>IFERROR(X350/H350,"0")</f>
        <v>17</v>
      </c>
      <c r="Y351" s="372">
        <f>IFERROR(IF(Y350="",0,Y350),"0")</f>
        <v>0.36974999999999997</v>
      </c>
      <c r="Z351" s="373"/>
      <c r="AA351" s="373"/>
    </row>
    <row r="352" spans="1:67" x14ac:dyDescent="0.2">
      <c r="A352" s="377"/>
      <c r="B352" s="377"/>
      <c r="C352" s="377"/>
      <c r="D352" s="377"/>
      <c r="E352" s="377"/>
      <c r="F352" s="377"/>
      <c r="G352" s="377"/>
      <c r="H352" s="377"/>
      <c r="I352" s="377"/>
      <c r="J352" s="377"/>
      <c r="K352" s="377"/>
      <c r="L352" s="377"/>
      <c r="M352" s="377"/>
      <c r="N352" s="378"/>
      <c r="O352" s="381" t="s">
        <v>72</v>
      </c>
      <c r="P352" s="382"/>
      <c r="Q352" s="382"/>
      <c r="R352" s="382"/>
      <c r="S352" s="382"/>
      <c r="T352" s="382"/>
      <c r="U352" s="383"/>
      <c r="V352" s="37" t="s">
        <v>67</v>
      </c>
      <c r="W352" s="372">
        <f>IFERROR(SUM(W350:W350),"0")</f>
        <v>131</v>
      </c>
      <c r="X352" s="372">
        <f>IFERROR(SUM(X350:X350),"0")</f>
        <v>132.6</v>
      </c>
      <c r="Y352" s="37"/>
      <c r="Z352" s="373"/>
      <c r="AA352" s="373"/>
    </row>
    <row r="353" spans="1:67" ht="16.5" hidden="1" customHeight="1" x14ac:dyDescent="0.25">
      <c r="A353" s="399" t="s">
        <v>486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377"/>
      <c r="Z353" s="365"/>
      <c r="AA353" s="365"/>
    </row>
    <row r="354" spans="1:67" ht="14.25" hidden="1" customHeight="1" x14ac:dyDescent="0.25">
      <c r="A354" s="386" t="s">
        <v>110</v>
      </c>
      <c r="B354" s="377"/>
      <c r="C354" s="377"/>
      <c r="D354" s="377"/>
      <c r="E354" s="377"/>
      <c r="F354" s="377"/>
      <c r="G354" s="377"/>
      <c r="H354" s="377"/>
      <c r="I354" s="377"/>
      <c r="J354" s="377"/>
      <c r="K354" s="377"/>
      <c r="L354" s="377"/>
      <c r="M354" s="377"/>
      <c r="N354" s="377"/>
      <c r="O354" s="377"/>
      <c r="P354" s="377"/>
      <c r="Q354" s="377"/>
      <c r="R354" s="377"/>
      <c r="S354" s="377"/>
      <c r="T354" s="377"/>
      <c r="U354" s="377"/>
      <c r="V354" s="377"/>
      <c r="W354" s="377"/>
      <c r="X354" s="377"/>
      <c r="Y354" s="377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9">
        <v>4607091384185</v>
      </c>
      <c r="E355" s="380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6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5"/>
      <c r="Q355" s="385"/>
      <c r="R355" s="385"/>
      <c r="S355" s="380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9">
        <v>4607091384192</v>
      </c>
      <c r="E356" s="380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5"/>
      <c r="Q356" s="385"/>
      <c r="R356" s="385"/>
      <c r="S356" s="380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9">
        <v>4680115881907</v>
      </c>
      <c r="E357" s="380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7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5"/>
      <c r="Q357" s="385"/>
      <c r="R357" s="385"/>
      <c r="S357" s="380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9">
        <v>4680115883925</v>
      </c>
      <c r="E358" s="380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5"/>
      <c r="Q358" s="385"/>
      <c r="R358" s="385"/>
      <c r="S358" s="380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9">
        <v>4607091384680</v>
      </c>
      <c r="E359" s="380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5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5"/>
      <c r="Q359" s="385"/>
      <c r="R359" s="385"/>
      <c r="S359" s="380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6"/>
      <c r="B360" s="377"/>
      <c r="C360" s="377"/>
      <c r="D360" s="377"/>
      <c r="E360" s="377"/>
      <c r="F360" s="377"/>
      <c r="G360" s="377"/>
      <c r="H360" s="377"/>
      <c r="I360" s="377"/>
      <c r="J360" s="377"/>
      <c r="K360" s="377"/>
      <c r="L360" s="377"/>
      <c r="M360" s="377"/>
      <c r="N360" s="378"/>
      <c r="O360" s="381" t="s">
        <v>72</v>
      </c>
      <c r="P360" s="382"/>
      <c r="Q360" s="382"/>
      <c r="R360" s="382"/>
      <c r="S360" s="382"/>
      <c r="T360" s="382"/>
      <c r="U360" s="38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77"/>
      <c r="B361" s="377"/>
      <c r="C361" s="377"/>
      <c r="D361" s="377"/>
      <c r="E361" s="377"/>
      <c r="F361" s="377"/>
      <c r="G361" s="377"/>
      <c r="H361" s="377"/>
      <c r="I361" s="377"/>
      <c r="J361" s="377"/>
      <c r="K361" s="377"/>
      <c r="L361" s="377"/>
      <c r="M361" s="377"/>
      <c r="N361" s="378"/>
      <c r="O361" s="381" t="s">
        <v>72</v>
      </c>
      <c r="P361" s="382"/>
      <c r="Q361" s="382"/>
      <c r="R361" s="382"/>
      <c r="S361" s="382"/>
      <c r="T361" s="382"/>
      <c r="U361" s="38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6" t="s">
        <v>61</v>
      </c>
      <c r="B362" s="377"/>
      <c r="C362" s="377"/>
      <c r="D362" s="377"/>
      <c r="E362" s="377"/>
      <c r="F362" s="377"/>
      <c r="G362" s="377"/>
      <c r="H362" s="377"/>
      <c r="I362" s="377"/>
      <c r="J362" s="377"/>
      <c r="K362" s="377"/>
      <c r="L362" s="377"/>
      <c r="M362" s="377"/>
      <c r="N362" s="377"/>
      <c r="O362" s="377"/>
      <c r="P362" s="377"/>
      <c r="Q362" s="377"/>
      <c r="R362" s="377"/>
      <c r="S362" s="377"/>
      <c r="T362" s="377"/>
      <c r="U362" s="377"/>
      <c r="V362" s="377"/>
      <c r="W362" s="377"/>
      <c r="X362" s="377"/>
      <c r="Y362" s="377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9">
        <v>4607091384802</v>
      </c>
      <c r="E363" s="380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7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5"/>
      <c r="Q363" s="385"/>
      <c r="R363" s="385"/>
      <c r="S363" s="380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9">
        <v>4607091384826</v>
      </c>
      <c r="E364" s="380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7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5"/>
      <c r="Q364" s="385"/>
      <c r="R364" s="385"/>
      <c r="S364" s="380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6"/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77"/>
      <c r="N365" s="378"/>
      <c r="O365" s="381" t="s">
        <v>72</v>
      </c>
      <c r="P365" s="382"/>
      <c r="Q365" s="382"/>
      <c r="R365" s="382"/>
      <c r="S365" s="382"/>
      <c r="T365" s="382"/>
      <c r="U365" s="38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77"/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8"/>
      <c r="O366" s="381" t="s">
        <v>72</v>
      </c>
      <c r="P366" s="382"/>
      <c r="Q366" s="382"/>
      <c r="R366" s="382"/>
      <c r="S366" s="382"/>
      <c r="T366" s="382"/>
      <c r="U366" s="38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6" t="s">
        <v>74</v>
      </c>
      <c r="B367" s="377"/>
      <c r="C367" s="377"/>
      <c r="D367" s="377"/>
      <c r="E367" s="377"/>
      <c r="F367" s="377"/>
      <c r="G367" s="377"/>
      <c r="H367" s="377"/>
      <c r="I367" s="377"/>
      <c r="J367" s="377"/>
      <c r="K367" s="377"/>
      <c r="L367" s="377"/>
      <c r="M367" s="377"/>
      <c r="N367" s="377"/>
      <c r="O367" s="377"/>
      <c r="P367" s="377"/>
      <c r="Q367" s="377"/>
      <c r="R367" s="377"/>
      <c r="S367" s="377"/>
      <c r="T367" s="377"/>
      <c r="U367" s="377"/>
      <c r="V367" s="377"/>
      <c r="W367" s="377"/>
      <c r="X367" s="377"/>
      <c r="Y367" s="377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9">
        <v>4607091384246</v>
      </c>
      <c r="E368" s="380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46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5"/>
      <c r="Q368" s="385"/>
      <c r="R368" s="385"/>
      <c r="S368" s="380"/>
      <c r="T368" s="34"/>
      <c r="U368" s="34"/>
      <c r="V368" s="35" t="s">
        <v>67</v>
      </c>
      <c r="W368" s="370">
        <v>987</v>
      </c>
      <c r="X368" s="371">
        <f>IFERROR(IF(W368="",0,CEILING((W368/$H368),1)*$H368),"")</f>
        <v>990.6</v>
      </c>
      <c r="Y368" s="36">
        <f>IFERROR(IF(X368=0,"",ROUNDUP(X368/H368,0)*0.02175),"")</f>
        <v>2.7622499999999999</v>
      </c>
      <c r="Z368" s="56"/>
      <c r="AA368" s="57"/>
      <c r="AE368" s="64"/>
      <c r="BB368" s="268" t="s">
        <v>1</v>
      </c>
      <c r="BL368" s="64">
        <f>IFERROR(W368*I368/H368,"0")</f>
        <v>1058.3676923076923</v>
      </c>
      <c r="BM368" s="64">
        <f>IFERROR(X368*I368/H368,"0")</f>
        <v>1062.2280000000003</v>
      </c>
      <c r="BN368" s="64">
        <f>IFERROR(1/J368*(W368/H368),"0")</f>
        <v>2.2596153846153846</v>
      </c>
      <c r="BO368" s="64">
        <f>IFERROR(1/J368*(X368/H368),"0")</f>
        <v>2.2678571428571428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9">
        <v>4680115881976</v>
      </c>
      <c r="E369" s="380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5"/>
      <c r="Q369" s="385"/>
      <c r="R369" s="385"/>
      <c r="S369" s="380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9">
        <v>4607091384253</v>
      </c>
      <c r="E370" s="380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4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5"/>
      <c r="Q370" s="385"/>
      <c r="R370" s="385"/>
      <c r="S370" s="380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9">
        <v>4680115881969</v>
      </c>
      <c r="E371" s="380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0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6"/>
      <c r="B372" s="377"/>
      <c r="C372" s="377"/>
      <c r="D372" s="377"/>
      <c r="E372" s="377"/>
      <c r="F372" s="377"/>
      <c r="G372" s="377"/>
      <c r="H372" s="377"/>
      <c r="I372" s="377"/>
      <c r="J372" s="377"/>
      <c r="K372" s="377"/>
      <c r="L372" s="377"/>
      <c r="M372" s="377"/>
      <c r="N372" s="378"/>
      <c r="O372" s="381" t="s">
        <v>72</v>
      </c>
      <c r="P372" s="382"/>
      <c r="Q372" s="382"/>
      <c r="R372" s="382"/>
      <c r="S372" s="382"/>
      <c r="T372" s="382"/>
      <c r="U372" s="383"/>
      <c r="V372" s="37" t="s">
        <v>73</v>
      </c>
      <c r="W372" s="372">
        <f>IFERROR(W368/H368,"0")+IFERROR(W369/H369,"0")+IFERROR(W370/H370,"0")+IFERROR(W371/H371,"0")</f>
        <v>126.53846153846155</v>
      </c>
      <c r="X372" s="372">
        <f>IFERROR(X368/H368,"0")+IFERROR(X369/H369,"0")+IFERROR(X370/H370,"0")+IFERROR(X371/H371,"0")</f>
        <v>127</v>
      </c>
      <c r="Y372" s="372">
        <f>IFERROR(IF(Y368="",0,Y368),"0")+IFERROR(IF(Y369="",0,Y369),"0")+IFERROR(IF(Y370="",0,Y370),"0")+IFERROR(IF(Y371="",0,Y371),"0")</f>
        <v>2.7622499999999999</v>
      </c>
      <c r="Z372" s="373"/>
      <c r="AA372" s="373"/>
    </row>
    <row r="373" spans="1:67" x14ac:dyDescent="0.2">
      <c r="A373" s="377"/>
      <c r="B373" s="377"/>
      <c r="C373" s="377"/>
      <c r="D373" s="377"/>
      <c r="E373" s="377"/>
      <c r="F373" s="377"/>
      <c r="G373" s="377"/>
      <c r="H373" s="377"/>
      <c r="I373" s="377"/>
      <c r="J373" s="377"/>
      <c r="K373" s="377"/>
      <c r="L373" s="377"/>
      <c r="M373" s="377"/>
      <c r="N373" s="378"/>
      <c r="O373" s="381" t="s">
        <v>72</v>
      </c>
      <c r="P373" s="382"/>
      <c r="Q373" s="382"/>
      <c r="R373" s="382"/>
      <c r="S373" s="382"/>
      <c r="T373" s="382"/>
      <c r="U373" s="383"/>
      <c r="V373" s="37" t="s">
        <v>67</v>
      </c>
      <c r="W373" s="372">
        <f>IFERROR(SUM(W368:W371),"0")</f>
        <v>987</v>
      </c>
      <c r="X373" s="372">
        <f>IFERROR(SUM(X368:X371),"0")</f>
        <v>990.6</v>
      </c>
      <c r="Y373" s="37"/>
      <c r="Z373" s="373"/>
      <c r="AA373" s="373"/>
    </row>
    <row r="374" spans="1:67" ht="14.25" hidden="1" customHeight="1" x14ac:dyDescent="0.25">
      <c r="A374" s="386" t="s">
        <v>205</v>
      </c>
      <c r="B374" s="377"/>
      <c r="C374" s="377"/>
      <c r="D374" s="377"/>
      <c r="E374" s="377"/>
      <c r="F374" s="377"/>
      <c r="G374" s="377"/>
      <c r="H374" s="377"/>
      <c r="I374" s="377"/>
      <c r="J374" s="377"/>
      <c r="K374" s="377"/>
      <c r="L374" s="377"/>
      <c r="M374" s="377"/>
      <c r="N374" s="377"/>
      <c r="O374" s="377"/>
      <c r="P374" s="377"/>
      <c r="Q374" s="377"/>
      <c r="R374" s="377"/>
      <c r="S374" s="377"/>
      <c r="T374" s="377"/>
      <c r="U374" s="377"/>
      <c r="V374" s="377"/>
      <c r="W374" s="377"/>
      <c r="X374" s="377"/>
      <c r="Y374" s="377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9">
        <v>4607091389357</v>
      </c>
      <c r="E375" s="380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0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6"/>
      <c r="B376" s="377"/>
      <c r="C376" s="377"/>
      <c r="D376" s="377"/>
      <c r="E376" s="377"/>
      <c r="F376" s="377"/>
      <c r="G376" s="377"/>
      <c r="H376" s="377"/>
      <c r="I376" s="377"/>
      <c r="J376" s="377"/>
      <c r="K376" s="377"/>
      <c r="L376" s="377"/>
      <c r="M376" s="377"/>
      <c r="N376" s="378"/>
      <c r="O376" s="381" t="s">
        <v>72</v>
      </c>
      <c r="P376" s="382"/>
      <c r="Q376" s="382"/>
      <c r="R376" s="382"/>
      <c r="S376" s="382"/>
      <c r="T376" s="382"/>
      <c r="U376" s="38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77"/>
      <c r="B377" s="377"/>
      <c r="C377" s="377"/>
      <c r="D377" s="377"/>
      <c r="E377" s="377"/>
      <c r="F377" s="377"/>
      <c r="G377" s="377"/>
      <c r="H377" s="377"/>
      <c r="I377" s="377"/>
      <c r="J377" s="377"/>
      <c r="K377" s="377"/>
      <c r="L377" s="377"/>
      <c r="M377" s="377"/>
      <c r="N377" s="378"/>
      <c r="O377" s="381" t="s">
        <v>72</v>
      </c>
      <c r="P377" s="382"/>
      <c r="Q377" s="382"/>
      <c r="R377" s="382"/>
      <c r="S377" s="382"/>
      <c r="T377" s="382"/>
      <c r="U377" s="38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389" t="s">
        <v>511</v>
      </c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390"/>
      <c r="O378" s="390"/>
      <c r="P378" s="390"/>
      <c r="Q378" s="390"/>
      <c r="R378" s="390"/>
      <c r="S378" s="390"/>
      <c r="T378" s="390"/>
      <c r="U378" s="390"/>
      <c r="V378" s="390"/>
      <c r="W378" s="390"/>
      <c r="X378" s="390"/>
      <c r="Y378" s="390"/>
      <c r="Z378" s="48"/>
      <c r="AA378" s="48"/>
    </row>
    <row r="379" spans="1:67" ht="16.5" hidden="1" customHeight="1" x14ac:dyDescent="0.25">
      <c r="A379" s="399" t="s">
        <v>512</v>
      </c>
      <c r="B379" s="377"/>
      <c r="C379" s="377"/>
      <c r="D379" s="377"/>
      <c r="E379" s="377"/>
      <c r="F379" s="377"/>
      <c r="G379" s="377"/>
      <c r="H379" s="377"/>
      <c r="I379" s="377"/>
      <c r="J379" s="377"/>
      <c r="K379" s="377"/>
      <c r="L379" s="377"/>
      <c r="M379" s="377"/>
      <c r="N379" s="377"/>
      <c r="O379" s="377"/>
      <c r="P379" s="377"/>
      <c r="Q379" s="377"/>
      <c r="R379" s="377"/>
      <c r="S379" s="377"/>
      <c r="T379" s="377"/>
      <c r="U379" s="377"/>
      <c r="V379" s="377"/>
      <c r="W379" s="377"/>
      <c r="X379" s="377"/>
      <c r="Y379" s="377"/>
      <c r="Z379" s="365"/>
      <c r="AA379" s="365"/>
    </row>
    <row r="380" spans="1:67" ht="14.25" hidden="1" customHeight="1" x14ac:dyDescent="0.25">
      <c r="A380" s="386" t="s">
        <v>110</v>
      </c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  <c r="X380" s="377"/>
      <c r="Y380" s="377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9">
        <v>4607091389708</v>
      </c>
      <c r="E381" s="380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6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5"/>
      <c r="Q381" s="385"/>
      <c r="R381" s="385"/>
      <c r="S381" s="380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9">
        <v>4607091389692</v>
      </c>
      <c r="E382" s="380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4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5"/>
      <c r="Q382" s="385"/>
      <c r="R382" s="385"/>
      <c r="S382" s="380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6"/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8"/>
      <c r="O383" s="381" t="s">
        <v>72</v>
      </c>
      <c r="P383" s="382"/>
      <c r="Q383" s="382"/>
      <c r="R383" s="382"/>
      <c r="S383" s="382"/>
      <c r="T383" s="382"/>
      <c r="U383" s="38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77"/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78"/>
      <c r="O384" s="381" t="s">
        <v>72</v>
      </c>
      <c r="P384" s="382"/>
      <c r="Q384" s="382"/>
      <c r="R384" s="382"/>
      <c r="S384" s="382"/>
      <c r="T384" s="382"/>
      <c r="U384" s="38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6" t="s">
        <v>61</v>
      </c>
      <c r="B385" s="377"/>
      <c r="C385" s="377"/>
      <c r="D385" s="377"/>
      <c r="E385" s="377"/>
      <c r="F385" s="377"/>
      <c r="G385" s="377"/>
      <c r="H385" s="377"/>
      <c r="I385" s="377"/>
      <c r="J385" s="377"/>
      <c r="K385" s="377"/>
      <c r="L385" s="377"/>
      <c r="M385" s="377"/>
      <c r="N385" s="377"/>
      <c r="O385" s="377"/>
      <c r="P385" s="377"/>
      <c r="Q385" s="377"/>
      <c r="R385" s="377"/>
      <c r="S385" s="377"/>
      <c r="T385" s="377"/>
      <c r="U385" s="377"/>
      <c r="V385" s="377"/>
      <c r="W385" s="377"/>
      <c r="X385" s="377"/>
      <c r="Y385" s="377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9">
        <v>4607091389753</v>
      </c>
      <c r="E386" s="380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5"/>
      <c r="Q386" s="385"/>
      <c r="R386" s="385"/>
      <c r="S386" s="380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9">
        <v>4607091389760</v>
      </c>
      <c r="E387" s="380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6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5"/>
      <c r="Q387" s="385"/>
      <c r="R387" s="385"/>
      <c r="S387" s="380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9">
        <v>4607091389746</v>
      </c>
      <c r="E388" s="380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43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5"/>
      <c r="Q388" s="385"/>
      <c r="R388" s="385"/>
      <c r="S388" s="380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9">
        <v>4680115882928</v>
      </c>
      <c r="E389" s="380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7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5"/>
      <c r="Q389" s="385"/>
      <c r="R389" s="385"/>
      <c r="S389" s="380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9">
        <v>4680115883147</v>
      </c>
      <c r="E390" s="380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4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5"/>
      <c r="Q390" s="385"/>
      <c r="R390" s="385"/>
      <c r="S390" s="380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9">
        <v>4607091384338</v>
      </c>
      <c r="E391" s="380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7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5"/>
      <c r="Q391" s="385"/>
      <c r="R391" s="385"/>
      <c r="S391" s="380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9">
        <v>4680115883154</v>
      </c>
      <c r="E392" s="380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4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5"/>
      <c r="Q392" s="385"/>
      <c r="R392" s="385"/>
      <c r="S392" s="380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9">
        <v>4607091389524</v>
      </c>
      <c r="E393" s="380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5"/>
      <c r="Q393" s="385"/>
      <c r="R393" s="385"/>
      <c r="S393" s="380"/>
      <c r="T393" s="34"/>
      <c r="U393" s="34"/>
      <c r="V393" s="35" t="s">
        <v>67</v>
      </c>
      <c r="W393" s="370">
        <v>49</v>
      </c>
      <c r="X393" s="371">
        <f t="shared" si="70"/>
        <v>50.400000000000006</v>
      </c>
      <c r="Y393" s="36">
        <f t="shared" si="75"/>
        <v>0.12048</v>
      </c>
      <c r="Z393" s="56"/>
      <c r="AA393" s="57"/>
      <c r="AE393" s="64"/>
      <c r="BB393" s="282" t="s">
        <v>1</v>
      </c>
      <c r="BL393" s="64">
        <f t="shared" si="71"/>
        <v>52.033333333333331</v>
      </c>
      <c r="BM393" s="64">
        <f t="shared" si="72"/>
        <v>53.52</v>
      </c>
      <c r="BN393" s="64">
        <f t="shared" si="73"/>
        <v>9.9715099715099717E-2</v>
      </c>
      <c r="BO393" s="64">
        <f t="shared" si="74"/>
        <v>0.10256410256410257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9">
        <v>4680115883161</v>
      </c>
      <c r="E394" s="380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5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5"/>
      <c r="Q394" s="385"/>
      <c r="R394" s="385"/>
      <c r="S394" s="380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9">
        <v>4607091384345</v>
      </c>
      <c r="E395" s="380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4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5"/>
      <c r="Q395" s="385"/>
      <c r="R395" s="385"/>
      <c r="S395" s="380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9">
        <v>4680115883178</v>
      </c>
      <c r="E396" s="380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4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5"/>
      <c r="Q396" s="385"/>
      <c r="R396" s="385"/>
      <c r="S396" s="380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9">
        <v>4607091389531</v>
      </c>
      <c r="E397" s="380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5"/>
      <c r="Q397" s="385"/>
      <c r="R397" s="385"/>
      <c r="S397" s="380"/>
      <c r="T397" s="34"/>
      <c r="U397" s="34"/>
      <c r="V397" s="35" t="s">
        <v>67</v>
      </c>
      <c r="W397" s="370">
        <v>56</v>
      </c>
      <c r="X397" s="371">
        <f t="shared" si="70"/>
        <v>56.7</v>
      </c>
      <c r="Y397" s="36">
        <f t="shared" si="75"/>
        <v>0.13553999999999999</v>
      </c>
      <c r="Z397" s="56"/>
      <c r="AA397" s="57"/>
      <c r="AE397" s="64"/>
      <c r="BB397" s="286" t="s">
        <v>1</v>
      </c>
      <c r="BL397" s="64">
        <f t="shared" si="71"/>
        <v>59.466666666666661</v>
      </c>
      <c r="BM397" s="64">
        <f t="shared" si="72"/>
        <v>60.21</v>
      </c>
      <c r="BN397" s="64">
        <f t="shared" si="73"/>
        <v>0.11396011396011396</v>
      </c>
      <c r="BO397" s="64">
        <f t="shared" si="74"/>
        <v>0.11538461538461539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9">
        <v>4680115883185</v>
      </c>
      <c r="E398" s="380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4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5"/>
      <c r="Q398" s="385"/>
      <c r="R398" s="385"/>
      <c r="S398" s="380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6"/>
      <c r="B399" s="377"/>
      <c r="C399" s="377"/>
      <c r="D399" s="377"/>
      <c r="E399" s="377"/>
      <c r="F399" s="377"/>
      <c r="G399" s="377"/>
      <c r="H399" s="377"/>
      <c r="I399" s="377"/>
      <c r="J399" s="377"/>
      <c r="K399" s="377"/>
      <c r="L399" s="377"/>
      <c r="M399" s="377"/>
      <c r="N399" s="378"/>
      <c r="O399" s="381" t="s">
        <v>72</v>
      </c>
      <c r="P399" s="382"/>
      <c r="Q399" s="382"/>
      <c r="R399" s="382"/>
      <c r="S399" s="382"/>
      <c r="T399" s="382"/>
      <c r="U399" s="38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50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51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0.25602000000000003</v>
      </c>
      <c r="Z399" s="373"/>
      <c r="AA399" s="373"/>
    </row>
    <row r="400" spans="1:67" x14ac:dyDescent="0.2">
      <c r="A400" s="377"/>
      <c r="B400" s="377"/>
      <c r="C400" s="377"/>
      <c r="D400" s="377"/>
      <c r="E400" s="377"/>
      <c r="F400" s="377"/>
      <c r="G400" s="377"/>
      <c r="H400" s="377"/>
      <c r="I400" s="377"/>
      <c r="J400" s="377"/>
      <c r="K400" s="377"/>
      <c r="L400" s="377"/>
      <c r="M400" s="377"/>
      <c r="N400" s="378"/>
      <c r="O400" s="381" t="s">
        <v>72</v>
      </c>
      <c r="P400" s="382"/>
      <c r="Q400" s="382"/>
      <c r="R400" s="382"/>
      <c r="S400" s="382"/>
      <c r="T400" s="382"/>
      <c r="U400" s="383"/>
      <c r="V400" s="37" t="s">
        <v>67</v>
      </c>
      <c r="W400" s="372">
        <f>IFERROR(SUM(W386:W398),"0")</f>
        <v>105</v>
      </c>
      <c r="X400" s="372">
        <f>IFERROR(SUM(X386:X398),"0")</f>
        <v>107.10000000000001</v>
      </c>
      <c r="Y400" s="37"/>
      <c r="Z400" s="373"/>
      <c r="AA400" s="373"/>
    </row>
    <row r="401" spans="1:67" ht="14.25" hidden="1" customHeight="1" x14ac:dyDescent="0.25">
      <c r="A401" s="386" t="s">
        <v>74</v>
      </c>
      <c r="B401" s="377"/>
      <c r="C401" s="377"/>
      <c r="D401" s="377"/>
      <c r="E401" s="377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  <c r="X401" s="377"/>
      <c r="Y401" s="377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9">
        <v>4607091389685</v>
      </c>
      <c r="E402" s="380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61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5"/>
      <c r="Q402" s="385"/>
      <c r="R402" s="385"/>
      <c r="S402" s="380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9">
        <v>4607091389654</v>
      </c>
      <c r="E403" s="380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6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5"/>
      <c r="Q403" s="385"/>
      <c r="R403" s="385"/>
      <c r="S403" s="380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9">
        <v>4607091384352</v>
      </c>
      <c r="E404" s="380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5"/>
      <c r="Q404" s="385"/>
      <c r="R404" s="385"/>
      <c r="S404" s="380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6"/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78"/>
      <c r="O405" s="381" t="s">
        <v>72</v>
      </c>
      <c r="P405" s="382"/>
      <c r="Q405" s="382"/>
      <c r="R405" s="382"/>
      <c r="S405" s="382"/>
      <c r="T405" s="382"/>
      <c r="U405" s="38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77"/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7"/>
      <c r="N406" s="378"/>
      <c r="O406" s="381" t="s">
        <v>72</v>
      </c>
      <c r="P406" s="382"/>
      <c r="Q406" s="382"/>
      <c r="R406" s="382"/>
      <c r="S406" s="382"/>
      <c r="T406" s="382"/>
      <c r="U406" s="38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6" t="s">
        <v>205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377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9">
        <v>4680115881648</v>
      </c>
      <c r="E408" s="380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6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5"/>
      <c r="Q408" s="385"/>
      <c r="R408" s="385"/>
      <c r="S408" s="380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6"/>
      <c r="B409" s="377"/>
      <c r="C409" s="377"/>
      <c r="D409" s="377"/>
      <c r="E409" s="377"/>
      <c r="F409" s="377"/>
      <c r="G409" s="377"/>
      <c r="H409" s="377"/>
      <c r="I409" s="377"/>
      <c r="J409" s="377"/>
      <c r="K409" s="377"/>
      <c r="L409" s="377"/>
      <c r="M409" s="377"/>
      <c r="N409" s="378"/>
      <c r="O409" s="381" t="s">
        <v>72</v>
      </c>
      <c r="P409" s="382"/>
      <c r="Q409" s="382"/>
      <c r="R409" s="382"/>
      <c r="S409" s="382"/>
      <c r="T409" s="382"/>
      <c r="U409" s="38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77"/>
      <c r="B410" s="377"/>
      <c r="C410" s="377"/>
      <c r="D410" s="377"/>
      <c r="E410" s="377"/>
      <c r="F410" s="377"/>
      <c r="G410" s="377"/>
      <c r="H410" s="377"/>
      <c r="I410" s="377"/>
      <c r="J410" s="377"/>
      <c r="K410" s="377"/>
      <c r="L410" s="377"/>
      <c r="M410" s="377"/>
      <c r="N410" s="378"/>
      <c r="O410" s="381" t="s">
        <v>72</v>
      </c>
      <c r="P410" s="382"/>
      <c r="Q410" s="382"/>
      <c r="R410" s="382"/>
      <c r="S410" s="382"/>
      <c r="T410" s="382"/>
      <c r="U410" s="38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6" t="s">
        <v>88</v>
      </c>
      <c r="B411" s="377"/>
      <c r="C411" s="377"/>
      <c r="D411" s="377"/>
      <c r="E411" s="377"/>
      <c r="F411" s="377"/>
      <c r="G411" s="377"/>
      <c r="H411" s="377"/>
      <c r="I411" s="377"/>
      <c r="J411" s="377"/>
      <c r="K411" s="377"/>
      <c r="L411" s="377"/>
      <c r="M411" s="377"/>
      <c r="N411" s="377"/>
      <c r="O411" s="377"/>
      <c r="P411" s="377"/>
      <c r="Q411" s="377"/>
      <c r="R411" s="377"/>
      <c r="S411" s="377"/>
      <c r="T411" s="377"/>
      <c r="U411" s="377"/>
      <c r="V411" s="377"/>
      <c r="W411" s="377"/>
      <c r="X411" s="377"/>
      <c r="Y411" s="377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9">
        <v>4680115884335</v>
      </c>
      <c r="E412" s="380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46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5"/>
      <c r="Q412" s="385"/>
      <c r="R412" s="385"/>
      <c r="S412" s="380"/>
      <c r="T412" s="34"/>
      <c r="U412" s="34"/>
      <c r="V412" s="35" t="s">
        <v>67</v>
      </c>
      <c r="W412" s="370">
        <v>4</v>
      </c>
      <c r="X412" s="371">
        <f>IFERROR(IF(W412="",0,CEILING((W412/$H412),1)*$H412),"")</f>
        <v>4.8</v>
      </c>
      <c r="Y412" s="36">
        <f>IFERROR(IF(X412=0,"",ROUNDUP(X412/H412,0)*0.00627),"")</f>
        <v>2.5080000000000002E-2</v>
      </c>
      <c r="Z412" s="56"/>
      <c r="AA412" s="57"/>
      <c r="AE412" s="64"/>
      <c r="BB412" s="292" t="s">
        <v>1</v>
      </c>
      <c r="BL412" s="64">
        <f>IFERROR(W412*I412/H412,"0")</f>
        <v>6</v>
      </c>
      <c r="BM412" s="64">
        <f>IFERROR(X412*I412/H412,"0")</f>
        <v>7.2000000000000011</v>
      </c>
      <c r="BN412" s="64">
        <f>IFERROR(1/J412*(W412/H412),"0")</f>
        <v>1.6666666666666666E-2</v>
      </c>
      <c r="BO412" s="64">
        <f>IFERROR(1/J412*(X412/H412),"0")</f>
        <v>0.02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9">
        <v>4680115884342</v>
      </c>
      <c r="E413" s="380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5"/>
      <c r="Q413" s="385"/>
      <c r="R413" s="385"/>
      <c r="S413" s="380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9">
        <v>4680115884113</v>
      </c>
      <c r="E414" s="380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4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5"/>
      <c r="Q414" s="385"/>
      <c r="R414" s="385"/>
      <c r="S414" s="380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76"/>
      <c r="B415" s="377"/>
      <c r="C415" s="377"/>
      <c r="D415" s="377"/>
      <c r="E415" s="377"/>
      <c r="F415" s="377"/>
      <c r="G415" s="377"/>
      <c r="H415" s="377"/>
      <c r="I415" s="377"/>
      <c r="J415" s="377"/>
      <c r="K415" s="377"/>
      <c r="L415" s="377"/>
      <c r="M415" s="377"/>
      <c r="N415" s="378"/>
      <c r="O415" s="381" t="s">
        <v>72</v>
      </c>
      <c r="P415" s="382"/>
      <c r="Q415" s="382"/>
      <c r="R415" s="382"/>
      <c r="S415" s="382"/>
      <c r="T415" s="382"/>
      <c r="U415" s="383"/>
      <c r="V415" s="37" t="s">
        <v>73</v>
      </c>
      <c r="W415" s="372">
        <f>IFERROR(W412/H412,"0")+IFERROR(W413/H413,"0")+IFERROR(W414/H414,"0")</f>
        <v>3.3333333333333335</v>
      </c>
      <c r="X415" s="372">
        <f>IFERROR(X412/H412,"0")+IFERROR(X413/H413,"0")+IFERROR(X414/H414,"0")</f>
        <v>4</v>
      </c>
      <c r="Y415" s="372">
        <f>IFERROR(IF(Y412="",0,Y412),"0")+IFERROR(IF(Y413="",0,Y413),"0")+IFERROR(IF(Y414="",0,Y414),"0")</f>
        <v>2.5080000000000002E-2</v>
      </c>
      <c r="Z415" s="373"/>
      <c r="AA415" s="373"/>
    </row>
    <row r="416" spans="1:67" x14ac:dyDescent="0.2">
      <c r="A416" s="377"/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78"/>
      <c r="O416" s="381" t="s">
        <v>72</v>
      </c>
      <c r="P416" s="382"/>
      <c r="Q416" s="382"/>
      <c r="R416" s="382"/>
      <c r="S416" s="382"/>
      <c r="T416" s="382"/>
      <c r="U416" s="383"/>
      <c r="V416" s="37" t="s">
        <v>67</v>
      </c>
      <c r="W416" s="372">
        <f>IFERROR(SUM(W412:W414),"0")</f>
        <v>4</v>
      </c>
      <c r="X416" s="372">
        <f>IFERROR(SUM(X412:X414),"0")</f>
        <v>4.8</v>
      </c>
      <c r="Y416" s="37"/>
      <c r="Z416" s="373"/>
      <c r="AA416" s="373"/>
    </row>
    <row r="417" spans="1:67" ht="16.5" hidden="1" customHeight="1" x14ac:dyDescent="0.25">
      <c r="A417" s="399" t="s">
        <v>559</v>
      </c>
      <c r="B417" s="377"/>
      <c r="C417" s="377"/>
      <c r="D417" s="377"/>
      <c r="E417" s="377"/>
      <c r="F417" s="377"/>
      <c r="G417" s="377"/>
      <c r="H417" s="377"/>
      <c r="I417" s="377"/>
      <c r="J417" s="377"/>
      <c r="K417" s="377"/>
      <c r="L417" s="377"/>
      <c r="M417" s="377"/>
      <c r="N417" s="377"/>
      <c r="O417" s="377"/>
      <c r="P417" s="377"/>
      <c r="Q417" s="377"/>
      <c r="R417" s="377"/>
      <c r="S417" s="377"/>
      <c r="T417" s="377"/>
      <c r="U417" s="377"/>
      <c r="V417" s="377"/>
      <c r="W417" s="377"/>
      <c r="X417" s="377"/>
      <c r="Y417" s="377"/>
      <c r="Z417" s="365"/>
      <c r="AA417" s="365"/>
    </row>
    <row r="418" spans="1:67" ht="14.25" hidden="1" customHeight="1" x14ac:dyDescent="0.25">
      <c r="A418" s="386" t="s">
        <v>102</v>
      </c>
      <c r="B418" s="377"/>
      <c r="C418" s="377"/>
      <c r="D418" s="377"/>
      <c r="E418" s="377"/>
      <c r="F418" s="377"/>
      <c r="G418" s="377"/>
      <c r="H418" s="377"/>
      <c r="I418" s="377"/>
      <c r="J418" s="377"/>
      <c r="K418" s="377"/>
      <c r="L418" s="377"/>
      <c r="M418" s="377"/>
      <c r="N418" s="377"/>
      <c r="O418" s="377"/>
      <c r="P418" s="377"/>
      <c r="Q418" s="377"/>
      <c r="R418" s="377"/>
      <c r="S418" s="377"/>
      <c r="T418" s="377"/>
      <c r="U418" s="377"/>
      <c r="V418" s="377"/>
      <c r="W418" s="377"/>
      <c r="X418" s="377"/>
      <c r="Y418" s="377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9">
        <v>4607091389388</v>
      </c>
      <c r="E419" s="380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4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5"/>
      <c r="Q419" s="385"/>
      <c r="R419" s="385"/>
      <c r="S419" s="380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9">
        <v>4607091389364</v>
      </c>
      <c r="E420" s="380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4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5"/>
      <c r="Q420" s="385"/>
      <c r="R420" s="385"/>
      <c r="S420" s="380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6"/>
      <c r="B421" s="377"/>
      <c r="C421" s="377"/>
      <c r="D421" s="377"/>
      <c r="E421" s="377"/>
      <c r="F421" s="377"/>
      <c r="G421" s="377"/>
      <c r="H421" s="377"/>
      <c r="I421" s="377"/>
      <c r="J421" s="377"/>
      <c r="K421" s="377"/>
      <c r="L421" s="377"/>
      <c r="M421" s="377"/>
      <c r="N421" s="378"/>
      <c r="O421" s="381" t="s">
        <v>72</v>
      </c>
      <c r="P421" s="382"/>
      <c r="Q421" s="382"/>
      <c r="R421" s="382"/>
      <c r="S421" s="382"/>
      <c r="T421" s="382"/>
      <c r="U421" s="38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77"/>
      <c r="B422" s="377"/>
      <c r="C422" s="377"/>
      <c r="D422" s="377"/>
      <c r="E422" s="377"/>
      <c r="F422" s="377"/>
      <c r="G422" s="377"/>
      <c r="H422" s="377"/>
      <c r="I422" s="377"/>
      <c r="J422" s="377"/>
      <c r="K422" s="377"/>
      <c r="L422" s="377"/>
      <c r="M422" s="377"/>
      <c r="N422" s="378"/>
      <c r="O422" s="381" t="s">
        <v>72</v>
      </c>
      <c r="P422" s="382"/>
      <c r="Q422" s="382"/>
      <c r="R422" s="382"/>
      <c r="S422" s="382"/>
      <c r="T422" s="382"/>
      <c r="U422" s="38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6" t="s">
        <v>61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377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9">
        <v>4607091389739</v>
      </c>
      <c r="E424" s="380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5"/>
      <c r="Q424" s="385"/>
      <c r="R424" s="385"/>
      <c r="S424" s="380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9">
        <v>4680115883048</v>
      </c>
      <c r="E425" s="380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5"/>
      <c r="Q425" s="385"/>
      <c r="R425" s="385"/>
      <c r="S425" s="380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9">
        <v>4607091389425</v>
      </c>
      <c r="E426" s="380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74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5"/>
      <c r="Q426" s="385"/>
      <c r="R426" s="385"/>
      <c r="S426" s="380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9">
        <v>4680115882911</v>
      </c>
      <c r="E427" s="380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6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5"/>
      <c r="Q427" s="385"/>
      <c r="R427" s="385"/>
      <c r="S427" s="380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9">
        <v>4680115880771</v>
      </c>
      <c r="E428" s="380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6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5"/>
      <c r="Q428" s="385"/>
      <c r="R428" s="385"/>
      <c r="S428" s="380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9">
        <v>4607091389500</v>
      </c>
      <c r="E429" s="380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5"/>
      <c r="Q429" s="385"/>
      <c r="R429" s="385"/>
      <c r="S429" s="380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9">
        <v>4680115881983</v>
      </c>
      <c r="E430" s="380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4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5"/>
      <c r="Q430" s="385"/>
      <c r="R430" s="385"/>
      <c r="S430" s="380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6"/>
      <c r="B431" s="377"/>
      <c r="C431" s="377"/>
      <c r="D431" s="377"/>
      <c r="E431" s="377"/>
      <c r="F431" s="377"/>
      <c r="G431" s="377"/>
      <c r="H431" s="377"/>
      <c r="I431" s="377"/>
      <c r="J431" s="377"/>
      <c r="K431" s="377"/>
      <c r="L431" s="377"/>
      <c r="M431" s="377"/>
      <c r="N431" s="378"/>
      <c r="O431" s="381" t="s">
        <v>72</v>
      </c>
      <c r="P431" s="382"/>
      <c r="Q431" s="382"/>
      <c r="R431" s="382"/>
      <c r="S431" s="382"/>
      <c r="T431" s="382"/>
      <c r="U431" s="38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77"/>
      <c r="B432" s="377"/>
      <c r="C432" s="377"/>
      <c r="D432" s="377"/>
      <c r="E432" s="377"/>
      <c r="F432" s="377"/>
      <c r="G432" s="377"/>
      <c r="H432" s="377"/>
      <c r="I432" s="377"/>
      <c r="J432" s="377"/>
      <c r="K432" s="377"/>
      <c r="L432" s="377"/>
      <c r="M432" s="377"/>
      <c r="N432" s="378"/>
      <c r="O432" s="381" t="s">
        <v>72</v>
      </c>
      <c r="P432" s="382"/>
      <c r="Q432" s="382"/>
      <c r="R432" s="382"/>
      <c r="S432" s="382"/>
      <c r="T432" s="382"/>
      <c r="U432" s="38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6" t="s">
        <v>88</v>
      </c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  <c r="X433" s="377"/>
      <c r="Y433" s="377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9">
        <v>4680115884359</v>
      </c>
      <c r="E434" s="380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7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5"/>
      <c r="Q434" s="385"/>
      <c r="R434" s="385"/>
      <c r="S434" s="380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9">
        <v>4680115884571</v>
      </c>
      <c r="E435" s="380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39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5"/>
      <c r="Q435" s="385"/>
      <c r="R435" s="385"/>
      <c r="S435" s="380"/>
      <c r="T435" s="34"/>
      <c r="U435" s="34"/>
      <c r="V435" s="35" t="s">
        <v>67</v>
      </c>
      <c r="W435" s="370">
        <v>6</v>
      </c>
      <c r="X435" s="371">
        <f>IFERROR(IF(W435="",0,CEILING((W435/$H435),1)*$H435),"")</f>
        <v>6</v>
      </c>
      <c r="Y435" s="36">
        <f>IFERROR(IF(X435=0,"",ROUNDUP(X435/H435,0)*0.00627),"")</f>
        <v>1.881E-2</v>
      </c>
      <c r="Z435" s="56"/>
      <c r="AA435" s="57"/>
      <c r="AE435" s="64"/>
      <c r="BB435" s="305" t="s">
        <v>1</v>
      </c>
      <c r="BL435" s="64">
        <f>IFERROR(W435*I435/H435,"0")</f>
        <v>7.8000000000000007</v>
      </c>
      <c r="BM435" s="64">
        <f>IFERROR(X435*I435/H435,"0")</f>
        <v>7.8000000000000007</v>
      </c>
      <c r="BN435" s="64">
        <f>IFERROR(1/J435*(W435/H435),"0")</f>
        <v>1.4999999999999999E-2</v>
      </c>
      <c r="BO435" s="64">
        <f>IFERROR(1/J435*(X435/H435),"0")</f>
        <v>1.4999999999999999E-2</v>
      </c>
    </row>
    <row r="436" spans="1:67" x14ac:dyDescent="0.2">
      <c r="A436" s="376"/>
      <c r="B436" s="377"/>
      <c r="C436" s="377"/>
      <c r="D436" s="377"/>
      <c r="E436" s="377"/>
      <c r="F436" s="377"/>
      <c r="G436" s="377"/>
      <c r="H436" s="377"/>
      <c r="I436" s="377"/>
      <c r="J436" s="377"/>
      <c r="K436" s="377"/>
      <c r="L436" s="377"/>
      <c r="M436" s="377"/>
      <c r="N436" s="378"/>
      <c r="O436" s="381" t="s">
        <v>72</v>
      </c>
      <c r="P436" s="382"/>
      <c r="Q436" s="382"/>
      <c r="R436" s="382"/>
      <c r="S436" s="382"/>
      <c r="T436" s="382"/>
      <c r="U436" s="383"/>
      <c r="V436" s="37" t="s">
        <v>73</v>
      </c>
      <c r="W436" s="372">
        <f>IFERROR(W434/H434,"0")+IFERROR(W435/H435,"0")</f>
        <v>3</v>
      </c>
      <c r="X436" s="372">
        <f>IFERROR(X434/H434,"0")+IFERROR(X435/H435,"0")</f>
        <v>3</v>
      </c>
      <c r="Y436" s="372">
        <f>IFERROR(IF(Y434="",0,Y434),"0")+IFERROR(IF(Y435="",0,Y435),"0")</f>
        <v>1.881E-2</v>
      </c>
      <c r="Z436" s="373"/>
      <c r="AA436" s="373"/>
    </row>
    <row r="437" spans="1:67" x14ac:dyDescent="0.2">
      <c r="A437" s="377"/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77"/>
      <c r="N437" s="378"/>
      <c r="O437" s="381" t="s">
        <v>72</v>
      </c>
      <c r="P437" s="382"/>
      <c r="Q437" s="382"/>
      <c r="R437" s="382"/>
      <c r="S437" s="382"/>
      <c r="T437" s="382"/>
      <c r="U437" s="383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67" ht="14.25" hidden="1" customHeight="1" x14ac:dyDescent="0.25">
      <c r="A438" s="386" t="s">
        <v>97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377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9">
        <v>4680115884090</v>
      </c>
      <c r="E439" s="380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72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5"/>
      <c r="Q439" s="385"/>
      <c r="R439" s="385"/>
      <c r="S439" s="380"/>
      <c r="T439" s="34"/>
      <c r="U439" s="34"/>
      <c r="V439" s="35" t="s">
        <v>67</v>
      </c>
      <c r="W439" s="370">
        <v>11</v>
      </c>
      <c r="X439" s="371">
        <f>IFERROR(IF(W439="",0,CEILING((W439/$H439),1)*$H439),"")</f>
        <v>11.88</v>
      </c>
      <c r="Y439" s="36">
        <f>IFERROR(IF(X439=0,"",ROUNDUP(X439/H439,0)*0.00627),"")</f>
        <v>5.6430000000000001E-2</v>
      </c>
      <c r="Z439" s="56"/>
      <c r="AA439" s="57"/>
      <c r="AE439" s="64"/>
      <c r="BB439" s="306" t="s">
        <v>1</v>
      </c>
      <c r="BL439" s="64">
        <f>IFERROR(W439*I439/H439,"0")</f>
        <v>15.666666666666666</v>
      </c>
      <c r="BM439" s="64">
        <f>IFERROR(X439*I439/H439,"0")</f>
        <v>16.919999999999998</v>
      </c>
      <c r="BN439" s="64">
        <f>IFERROR(1/J439*(W439/H439),"0")</f>
        <v>4.1666666666666664E-2</v>
      </c>
      <c r="BO439" s="64">
        <f>IFERROR(1/J439*(X439/H439),"0")</f>
        <v>4.4999999999999998E-2</v>
      </c>
    </row>
    <row r="440" spans="1:67" x14ac:dyDescent="0.2">
      <c r="A440" s="376"/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77"/>
      <c r="N440" s="378"/>
      <c r="O440" s="381" t="s">
        <v>72</v>
      </c>
      <c r="P440" s="382"/>
      <c r="Q440" s="382"/>
      <c r="R440" s="382"/>
      <c r="S440" s="382"/>
      <c r="T440" s="382"/>
      <c r="U440" s="383"/>
      <c r="V440" s="37" t="s">
        <v>73</v>
      </c>
      <c r="W440" s="372">
        <f>IFERROR(W439/H439,"0")</f>
        <v>8.3333333333333321</v>
      </c>
      <c r="X440" s="372">
        <f>IFERROR(X439/H439,"0")</f>
        <v>9</v>
      </c>
      <c r="Y440" s="372">
        <f>IFERROR(IF(Y439="",0,Y439),"0")</f>
        <v>5.6430000000000001E-2</v>
      </c>
      <c r="Z440" s="373"/>
      <c r="AA440" s="373"/>
    </row>
    <row r="441" spans="1:67" x14ac:dyDescent="0.2">
      <c r="A441" s="377"/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8"/>
      <c r="O441" s="381" t="s">
        <v>72</v>
      </c>
      <c r="P441" s="382"/>
      <c r="Q441" s="382"/>
      <c r="R441" s="382"/>
      <c r="S441" s="382"/>
      <c r="T441" s="382"/>
      <c r="U441" s="383"/>
      <c r="V441" s="37" t="s">
        <v>67</v>
      </c>
      <c r="W441" s="372">
        <f>IFERROR(SUM(W439:W439),"0")</f>
        <v>11</v>
      </c>
      <c r="X441" s="372">
        <f>IFERROR(SUM(X439:X439),"0")</f>
        <v>11.88</v>
      </c>
      <c r="Y441" s="37"/>
      <c r="Z441" s="373"/>
      <c r="AA441" s="373"/>
    </row>
    <row r="442" spans="1:67" ht="14.25" hidden="1" customHeight="1" x14ac:dyDescent="0.25">
      <c r="A442" s="386" t="s">
        <v>584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377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9">
        <v>4680115884564</v>
      </c>
      <c r="E443" s="380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5"/>
      <c r="Q443" s="385"/>
      <c r="R443" s="385"/>
      <c r="S443" s="380"/>
      <c r="T443" s="34"/>
      <c r="U443" s="34"/>
      <c r="V443" s="35" t="s">
        <v>67</v>
      </c>
      <c r="W443" s="370">
        <v>14</v>
      </c>
      <c r="X443" s="371">
        <f>IFERROR(IF(W443="",0,CEILING((W443/$H443),1)*$H443),"")</f>
        <v>15</v>
      </c>
      <c r="Y443" s="36">
        <f>IFERROR(IF(X443=0,"",ROUNDUP(X443/H443,0)*0.00627),"")</f>
        <v>3.1350000000000003E-2</v>
      </c>
      <c r="Z443" s="56"/>
      <c r="AA443" s="57"/>
      <c r="AE443" s="64"/>
      <c r="BB443" s="307" t="s">
        <v>1</v>
      </c>
      <c r="BL443" s="64">
        <f>IFERROR(W443*I443/H443,"0")</f>
        <v>16.8</v>
      </c>
      <c r="BM443" s="64">
        <f>IFERROR(X443*I443/H443,"0")</f>
        <v>18</v>
      </c>
      <c r="BN443" s="64">
        <f>IFERROR(1/J443*(W443/H443),"0")</f>
        <v>2.3333333333333334E-2</v>
      </c>
      <c r="BO443" s="64">
        <f>IFERROR(1/J443*(X443/H443),"0")</f>
        <v>2.5000000000000001E-2</v>
      </c>
    </row>
    <row r="444" spans="1:67" x14ac:dyDescent="0.2">
      <c r="A444" s="376"/>
      <c r="B444" s="377"/>
      <c r="C444" s="377"/>
      <c r="D444" s="377"/>
      <c r="E444" s="377"/>
      <c r="F444" s="377"/>
      <c r="G444" s="377"/>
      <c r="H444" s="377"/>
      <c r="I444" s="377"/>
      <c r="J444" s="377"/>
      <c r="K444" s="377"/>
      <c r="L444" s="377"/>
      <c r="M444" s="377"/>
      <c r="N444" s="378"/>
      <c r="O444" s="381" t="s">
        <v>72</v>
      </c>
      <c r="P444" s="382"/>
      <c r="Q444" s="382"/>
      <c r="R444" s="382"/>
      <c r="S444" s="382"/>
      <c r="T444" s="382"/>
      <c r="U444" s="383"/>
      <c r="V444" s="37" t="s">
        <v>73</v>
      </c>
      <c r="W444" s="372">
        <f>IFERROR(W443/H443,"0")</f>
        <v>4.666666666666667</v>
      </c>
      <c r="X444" s="372">
        <f>IFERROR(X443/H443,"0")</f>
        <v>5</v>
      </c>
      <c r="Y444" s="372">
        <f>IFERROR(IF(Y443="",0,Y443),"0")</f>
        <v>3.1350000000000003E-2</v>
      </c>
      <c r="Z444" s="373"/>
      <c r="AA444" s="373"/>
    </row>
    <row r="445" spans="1:67" x14ac:dyDescent="0.2">
      <c r="A445" s="377"/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77"/>
      <c r="N445" s="378"/>
      <c r="O445" s="381" t="s">
        <v>72</v>
      </c>
      <c r="P445" s="382"/>
      <c r="Q445" s="382"/>
      <c r="R445" s="382"/>
      <c r="S445" s="382"/>
      <c r="T445" s="382"/>
      <c r="U445" s="383"/>
      <c r="V445" s="37" t="s">
        <v>67</v>
      </c>
      <c r="W445" s="372">
        <f>IFERROR(SUM(W443:W443),"0")</f>
        <v>14</v>
      </c>
      <c r="X445" s="372">
        <f>IFERROR(SUM(X443:X443),"0")</f>
        <v>15</v>
      </c>
      <c r="Y445" s="37"/>
      <c r="Z445" s="373"/>
      <c r="AA445" s="373"/>
    </row>
    <row r="446" spans="1:67" ht="16.5" hidden="1" customHeight="1" x14ac:dyDescent="0.25">
      <c r="A446" s="399" t="s">
        <v>587</v>
      </c>
      <c r="B446" s="377"/>
      <c r="C446" s="377"/>
      <c r="D446" s="377"/>
      <c r="E446" s="377"/>
      <c r="F446" s="377"/>
      <c r="G446" s="377"/>
      <c r="H446" s="377"/>
      <c r="I446" s="377"/>
      <c r="J446" s="377"/>
      <c r="K446" s="377"/>
      <c r="L446" s="377"/>
      <c r="M446" s="377"/>
      <c r="N446" s="377"/>
      <c r="O446" s="377"/>
      <c r="P446" s="377"/>
      <c r="Q446" s="377"/>
      <c r="R446" s="377"/>
      <c r="S446" s="377"/>
      <c r="T446" s="377"/>
      <c r="U446" s="377"/>
      <c r="V446" s="377"/>
      <c r="W446" s="377"/>
      <c r="X446" s="377"/>
      <c r="Y446" s="377"/>
      <c r="Z446" s="365"/>
      <c r="AA446" s="365"/>
    </row>
    <row r="447" spans="1:67" ht="14.25" hidden="1" customHeight="1" x14ac:dyDescent="0.25">
      <c r="A447" s="386" t="s">
        <v>61</v>
      </c>
      <c r="B447" s="377"/>
      <c r="C447" s="377"/>
      <c r="D447" s="377"/>
      <c r="E447" s="377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  <c r="X447" s="377"/>
      <c r="Y447" s="377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9">
        <v>4680115885189</v>
      </c>
      <c r="E448" s="380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02" t="s">
        <v>590</v>
      </c>
      <c r="P448" s="385"/>
      <c r="Q448" s="385"/>
      <c r="R448" s="385"/>
      <c r="S448" s="380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9">
        <v>4680115885172</v>
      </c>
      <c r="E449" s="380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726" t="s">
        <v>593</v>
      </c>
      <c r="P449" s="385"/>
      <c r="Q449" s="385"/>
      <c r="R449" s="385"/>
      <c r="S449" s="380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9">
        <v>4680115885110</v>
      </c>
      <c r="E450" s="380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78" t="s">
        <v>596</v>
      </c>
      <c r="P450" s="385"/>
      <c r="Q450" s="385"/>
      <c r="R450" s="385"/>
      <c r="S450" s="380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6"/>
      <c r="B451" s="377"/>
      <c r="C451" s="377"/>
      <c r="D451" s="377"/>
      <c r="E451" s="377"/>
      <c r="F451" s="377"/>
      <c r="G451" s="377"/>
      <c r="H451" s="377"/>
      <c r="I451" s="377"/>
      <c r="J451" s="377"/>
      <c r="K451" s="377"/>
      <c r="L451" s="377"/>
      <c r="M451" s="377"/>
      <c r="N451" s="378"/>
      <c r="O451" s="381" t="s">
        <v>72</v>
      </c>
      <c r="P451" s="382"/>
      <c r="Q451" s="382"/>
      <c r="R451" s="382"/>
      <c r="S451" s="382"/>
      <c r="T451" s="382"/>
      <c r="U451" s="38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77"/>
      <c r="B452" s="377"/>
      <c r="C452" s="377"/>
      <c r="D452" s="377"/>
      <c r="E452" s="377"/>
      <c r="F452" s="377"/>
      <c r="G452" s="377"/>
      <c r="H452" s="377"/>
      <c r="I452" s="377"/>
      <c r="J452" s="377"/>
      <c r="K452" s="377"/>
      <c r="L452" s="377"/>
      <c r="M452" s="377"/>
      <c r="N452" s="378"/>
      <c r="O452" s="381" t="s">
        <v>72</v>
      </c>
      <c r="P452" s="382"/>
      <c r="Q452" s="382"/>
      <c r="R452" s="382"/>
      <c r="S452" s="382"/>
      <c r="T452" s="382"/>
      <c r="U452" s="38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389" t="s">
        <v>597</v>
      </c>
      <c r="B453" s="390"/>
      <c r="C453" s="390"/>
      <c r="D453" s="390"/>
      <c r="E453" s="390"/>
      <c r="F453" s="390"/>
      <c r="G453" s="390"/>
      <c r="H453" s="390"/>
      <c r="I453" s="390"/>
      <c r="J453" s="390"/>
      <c r="K453" s="390"/>
      <c r="L453" s="390"/>
      <c r="M453" s="390"/>
      <c r="N453" s="390"/>
      <c r="O453" s="390"/>
      <c r="P453" s="390"/>
      <c r="Q453" s="390"/>
      <c r="R453" s="390"/>
      <c r="S453" s="390"/>
      <c r="T453" s="390"/>
      <c r="U453" s="390"/>
      <c r="V453" s="390"/>
      <c r="W453" s="390"/>
      <c r="X453" s="390"/>
      <c r="Y453" s="390"/>
      <c r="Z453" s="48"/>
      <c r="AA453" s="48"/>
    </row>
    <row r="454" spans="1:67" ht="16.5" hidden="1" customHeight="1" x14ac:dyDescent="0.25">
      <c r="A454" s="399" t="s">
        <v>597</v>
      </c>
      <c r="B454" s="377"/>
      <c r="C454" s="377"/>
      <c r="D454" s="377"/>
      <c r="E454" s="377"/>
      <c r="F454" s="377"/>
      <c r="G454" s="377"/>
      <c r="H454" s="377"/>
      <c r="I454" s="377"/>
      <c r="J454" s="377"/>
      <c r="K454" s="377"/>
      <c r="L454" s="377"/>
      <c r="M454" s="377"/>
      <c r="N454" s="377"/>
      <c r="O454" s="377"/>
      <c r="P454" s="377"/>
      <c r="Q454" s="377"/>
      <c r="R454" s="377"/>
      <c r="S454" s="377"/>
      <c r="T454" s="377"/>
      <c r="U454" s="377"/>
      <c r="V454" s="377"/>
      <c r="W454" s="377"/>
      <c r="X454" s="377"/>
      <c r="Y454" s="377"/>
      <c r="Z454" s="365"/>
      <c r="AA454" s="365"/>
    </row>
    <row r="455" spans="1:67" ht="14.25" hidden="1" customHeight="1" x14ac:dyDescent="0.25">
      <c r="A455" s="386" t="s">
        <v>110</v>
      </c>
      <c r="B455" s="377"/>
      <c r="C455" s="377"/>
      <c r="D455" s="377"/>
      <c r="E455" s="377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  <c r="X455" s="377"/>
      <c r="Y455" s="377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9">
        <v>4607091389067</v>
      </c>
      <c r="E456" s="380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85"/>
      <c r="Q456" s="385"/>
      <c r="R456" s="385"/>
      <c r="S456" s="380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9">
        <v>4607091383522</v>
      </c>
      <c r="E457" s="380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85"/>
      <c r="Q457" s="385"/>
      <c r="R457" s="385"/>
      <c r="S457" s="380"/>
      <c r="T457" s="34"/>
      <c r="U457" s="34"/>
      <c r="V457" s="35" t="s">
        <v>67</v>
      </c>
      <c r="W457" s="370">
        <v>396</v>
      </c>
      <c r="X457" s="371">
        <f t="shared" si="81"/>
        <v>396</v>
      </c>
      <c r="Y457" s="36">
        <f t="shared" si="82"/>
        <v>0.89700000000000002</v>
      </c>
      <c r="Z457" s="56"/>
      <c r="AA457" s="57"/>
      <c r="AE457" s="64"/>
      <c r="BB457" s="312" t="s">
        <v>1</v>
      </c>
      <c r="BL457" s="64">
        <f t="shared" si="83"/>
        <v>423</v>
      </c>
      <c r="BM457" s="64">
        <f t="shared" si="84"/>
        <v>423</v>
      </c>
      <c r="BN457" s="64">
        <f t="shared" si="85"/>
        <v>0.72115384615384615</v>
      </c>
      <c r="BO457" s="64">
        <f t="shared" si="86"/>
        <v>0.72115384615384615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9">
        <v>4680115885226</v>
      </c>
      <c r="E458" s="380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691" t="s">
        <v>604</v>
      </c>
      <c r="P458" s="385"/>
      <c r="Q458" s="385"/>
      <c r="R458" s="385"/>
      <c r="S458" s="380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9">
        <v>4607091384437</v>
      </c>
      <c r="E459" s="380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47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5"/>
      <c r="Q459" s="385"/>
      <c r="R459" s="385"/>
      <c r="S459" s="380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9">
        <v>4680115884502</v>
      </c>
      <c r="E460" s="380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5"/>
      <c r="Q460" s="385"/>
      <c r="R460" s="385"/>
      <c r="S460" s="380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9">
        <v>4607091389104</v>
      </c>
      <c r="E461" s="380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5"/>
      <c r="Q461" s="385"/>
      <c r="R461" s="385"/>
      <c r="S461" s="380"/>
      <c r="T461" s="34"/>
      <c r="U461" s="34"/>
      <c r="V461" s="35" t="s">
        <v>67</v>
      </c>
      <c r="W461" s="370">
        <v>13</v>
      </c>
      <c r="X461" s="371">
        <f t="shared" si="81"/>
        <v>15.84</v>
      </c>
      <c r="Y461" s="36">
        <f t="shared" si="82"/>
        <v>3.5880000000000002E-2</v>
      </c>
      <c r="Z461" s="56"/>
      <c r="AA461" s="57"/>
      <c r="AE461" s="64"/>
      <c r="BB461" s="316" t="s">
        <v>1</v>
      </c>
      <c r="BL461" s="64">
        <f t="shared" si="83"/>
        <v>13.886363636363635</v>
      </c>
      <c r="BM461" s="64">
        <f t="shared" si="84"/>
        <v>16.919999999999998</v>
      </c>
      <c r="BN461" s="64">
        <f t="shared" si="85"/>
        <v>2.3674242424242424E-2</v>
      </c>
      <c r="BO461" s="64">
        <f t="shared" si="86"/>
        <v>2.8846153846153848E-2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9">
        <v>4680115884519</v>
      </c>
      <c r="E462" s="380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4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5"/>
      <c r="Q462" s="385"/>
      <c r="R462" s="385"/>
      <c r="S462" s="380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9">
        <v>4680115880603</v>
      </c>
      <c r="E463" s="380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6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5"/>
      <c r="Q463" s="385"/>
      <c r="R463" s="385"/>
      <c r="S463" s="380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9">
        <v>4607091389999</v>
      </c>
      <c r="E464" s="380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60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5"/>
      <c r="Q464" s="385"/>
      <c r="R464" s="385"/>
      <c r="S464" s="380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9">
        <v>4680115882782</v>
      </c>
      <c r="E465" s="380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42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5"/>
      <c r="Q465" s="385"/>
      <c r="R465" s="385"/>
      <c r="S465" s="380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9">
        <v>4607091389098</v>
      </c>
      <c r="E466" s="380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6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5"/>
      <c r="Q466" s="385"/>
      <c r="R466" s="385"/>
      <c r="S466" s="380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9">
        <v>4607091389982</v>
      </c>
      <c r="E467" s="380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5"/>
      <c r="Q467" s="385"/>
      <c r="R467" s="385"/>
      <c r="S467" s="380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6"/>
      <c r="B468" s="377"/>
      <c r="C468" s="377"/>
      <c r="D468" s="377"/>
      <c r="E468" s="377"/>
      <c r="F468" s="377"/>
      <c r="G468" s="377"/>
      <c r="H468" s="377"/>
      <c r="I468" s="377"/>
      <c r="J468" s="377"/>
      <c r="K468" s="377"/>
      <c r="L468" s="377"/>
      <c r="M468" s="377"/>
      <c r="N468" s="378"/>
      <c r="O468" s="381" t="s">
        <v>72</v>
      </c>
      <c r="P468" s="382"/>
      <c r="Q468" s="382"/>
      <c r="R468" s="382"/>
      <c r="S468" s="382"/>
      <c r="T468" s="382"/>
      <c r="U468" s="38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77.462121212121218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78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0.93288000000000004</v>
      </c>
      <c r="Z468" s="373"/>
      <c r="AA468" s="373"/>
    </row>
    <row r="469" spans="1:67" x14ac:dyDescent="0.2">
      <c r="A469" s="377"/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8"/>
      <c r="O469" s="381" t="s">
        <v>72</v>
      </c>
      <c r="P469" s="382"/>
      <c r="Q469" s="382"/>
      <c r="R469" s="382"/>
      <c r="S469" s="382"/>
      <c r="T469" s="382"/>
      <c r="U469" s="383"/>
      <c r="V469" s="37" t="s">
        <v>67</v>
      </c>
      <c r="W469" s="372">
        <f>IFERROR(SUM(W456:W467),"0")</f>
        <v>409</v>
      </c>
      <c r="X469" s="372">
        <f>IFERROR(SUM(X456:X467),"0")</f>
        <v>411.84</v>
      </c>
      <c r="Y469" s="37"/>
      <c r="Z469" s="373"/>
      <c r="AA469" s="373"/>
    </row>
    <row r="470" spans="1:67" ht="14.25" hidden="1" customHeight="1" x14ac:dyDescent="0.25">
      <c r="A470" s="386" t="s">
        <v>102</v>
      </c>
      <c r="B470" s="377"/>
      <c r="C470" s="377"/>
      <c r="D470" s="377"/>
      <c r="E470" s="377"/>
      <c r="F470" s="377"/>
      <c r="G470" s="377"/>
      <c r="H470" s="377"/>
      <c r="I470" s="377"/>
      <c r="J470" s="377"/>
      <c r="K470" s="377"/>
      <c r="L470" s="377"/>
      <c r="M470" s="377"/>
      <c r="N470" s="377"/>
      <c r="O470" s="377"/>
      <c r="P470" s="377"/>
      <c r="Q470" s="377"/>
      <c r="R470" s="377"/>
      <c r="S470" s="377"/>
      <c r="T470" s="377"/>
      <c r="U470" s="377"/>
      <c r="V470" s="377"/>
      <c r="W470" s="377"/>
      <c r="X470" s="377"/>
      <c r="Y470" s="377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9">
        <v>4607091388930</v>
      </c>
      <c r="E471" s="380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5"/>
      <c r="Q471" s="385"/>
      <c r="R471" s="385"/>
      <c r="S471" s="380"/>
      <c r="T471" s="34"/>
      <c r="U471" s="34"/>
      <c r="V471" s="35" t="s">
        <v>67</v>
      </c>
      <c r="W471" s="370">
        <v>105</v>
      </c>
      <c r="X471" s="371">
        <f>IFERROR(IF(W471="",0,CEILING((W471/$H471),1)*$H471),"")</f>
        <v>105.60000000000001</v>
      </c>
      <c r="Y471" s="36">
        <f>IFERROR(IF(X471=0,"",ROUNDUP(X471/H471,0)*0.01196),"")</f>
        <v>0.2392</v>
      </c>
      <c r="Z471" s="56"/>
      <c r="AA471" s="57"/>
      <c r="AE471" s="64"/>
      <c r="BB471" s="323" t="s">
        <v>1</v>
      </c>
      <c r="BL471" s="64">
        <f>IFERROR(W471*I471/H471,"0")</f>
        <v>112.15909090909089</v>
      </c>
      <c r="BM471" s="64">
        <f>IFERROR(X471*I471/H471,"0")</f>
        <v>112.80000000000001</v>
      </c>
      <c r="BN471" s="64">
        <f>IFERROR(1/J471*(W471/H471),"0")</f>
        <v>0.19121503496503497</v>
      </c>
      <c r="BO471" s="64">
        <f>IFERROR(1/J471*(X471/H471),"0")</f>
        <v>0.19230769230769232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9">
        <v>4680115880054</v>
      </c>
      <c r="E472" s="380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46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5"/>
      <c r="Q472" s="385"/>
      <c r="R472" s="385"/>
      <c r="S472" s="380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6"/>
      <c r="B473" s="377"/>
      <c r="C473" s="377"/>
      <c r="D473" s="377"/>
      <c r="E473" s="377"/>
      <c r="F473" s="377"/>
      <c r="G473" s="377"/>
      <c r="H473" s="377"/>
      <c r="I473" s="377"/>
      <c r="J473" s="377"/>
      <c r="K473" s="377"/>
      <c r="L473" s="377"/>
      <c r="M473" s="377"/>
      <c r="N473" s="378"/>
      <c r="O473" s="381" t="s">
        <v>72</v>
      </c>
      <c r="P473" s="382"/>
      <c r="Q473" s="382"/>
      <c r="R473" s="382"/>
      <c r="S473" s="382"/>
      <c r="T473" s="382"/>
      <c r="U473" s="383"/>
      <c r="V473" s="37" t="s">
        <v>73</v>
      </c>
      <c r="W473" s="372">
        <f>IFERROR(W471/H471,"0")+IFERROR(W472/H472,"0")</f>
        <v>19.886363636363637</v>
      </c>
      <c r="X473" s="372">
        <f>IFERROR(X471/H471,"0")+IFERROR(X472/H472,"0")</f>
        <v>20</v>
      </c>
      <c r="Y473" s="372">
        <f>IFERROR(IF(Y471="",0,Y471),"0")+IFERROR(IF(Y472="",0,Y472),"0")</f>
        <v>0.2392</v>
      </c>
      <c r="Z473" s="373"/>
      <c r="AA473" s="373"/>
    </row>
    <row r="474" spans="1:67" x14ac:dyDescent="0.2">
      <c r="A474" s="377"/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77"/>
      <c r="N474" s="378"/>
      <c r="O474" s="381" t="s">
        <v>72</v>
      </c>
      <c r="P474" s="382"/>
      <c r="Q474" s="382"/>
      <c r="R474" s="382"/>
      <c r="S474" s="382"/>
      <c r="T474" s="382"/>
      <c r="U474" s="383"/>
      <c r="V474" s="37" t="s">
        <v>67</v>
      </c>
      <c r="W474" s="372">
        <f>IFERROR(SUM(W471:W472),"0")</f>
        <v>105</v>
      </c>
      <c r="X474" s="372">
        <f>IFERROR(SUM(X471:X472),"0")</f>
        <v>105.60000000000001</v>
      </c>
      <c r="Y474" s="37"/>
      <c r="Z474" s="373"/>
      <c r="AA474" s="373"/>
    </row>
    <row r="475" spans="1:67" ht="14.25" hidden="1" customHeight="1" x14ac:dyDescent="0.25">
      <c r="A475" s="386" t="s">
        <v>61</v>
      </c>
      <c r="B475" s="377"/>
      <c r="C475" s="377"/>
      <c r="D475" s="377"/>
      <c r="E475" s="377"/>
      <c r="F475" s="377"/>
      <c r="G475" s="377"/>
      <c r="H475" s="377"/>
      <c r="I475" s="377"/>
      <c r="J475" s="377"/>
      <c r="K475" s="377"/>
      <c r="L475" s="377"/>
      <c r="M475" s="377"/>
      <c r="N475" s="377"/>
      <c r="O475" s="377"/>
      <c r="P475" s="377"/>
      <c r="Q475" s="377"/>
      <c r="R475" s="377"/>
      <c r="S475" s="377"/>
      <c r="T475" s="377"/>
      <c r="U475" s="377"/>
      <c r="V475" s="377"/>
      <c r="W475" s="377"/>
      <c r="X475" s="377"/>
      <c r="Y475" s="377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9">
        <v>4680115883116</v>
      </c>
      <c r="E476" s="380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6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5"/>
      <c r="Q476" s="385"/>
      <c r="R476" s="385"/>
      <c r="S476" s="380"/>
      <c r="T476" s="34"/>
      <c r="U476" s="34"/>
      <c r="V476" s="35" t="s">
        <v>67</v>
      </c>
      <c r="W476" s="370">
        <v>212</v>
      </c>
      <c r="X476" s="371">
        <f t="shared" ref="X476:X481" si="87">IFERROR(IF(W476="",0,CEILING((W476/$H476),1)*$H476),"")</f>
        <v>216.48000000000002</v>
      </c>
      <c r="Y476" s="36">
        <f>IFERROR(IF(X476=0,"",ROUNDUP(X476/H476,0)*0.01196),"")</f>
        <v>0.49036000000000002</v>
      </c>
      <c r="Z476" s="56"/>
      <c r="AA476" s="57"/>
      <c r="AE476" s="64"/>
      <c r="BB476" s="325" t="s">
        <v>1</v>
      </c>
      <c r="BL476" s="64">
        <f t="shared" ref="BL476:BL481" si="88">IFERROR(W476*I476/H476,"0")</f>
        <v>226.45454545454541</v>
      </c>
      <c r="BM476" s="64">
        <f t="shared" ref="BM476:BM481" si="89">IFERROR(X476*I476/H476,"0")</f>
        <v>231.24</v>
      </c>
      <c r="BN476" s="64">
        <f t="shared" ref="BN476:BN481" si="90">IFERROR(1/J476*(W476/H476),"0")</f>
        <v>0.38607226107226106</v>
      </c>
      <c r="BO476" s="64">
        <f t="shared" ref="BO476:BO481" si="91">IFERROR(1/J476*(X476/H476),"0")</f>
        <v>0.39423076923076927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9">
        <v>4680115883093</v>
      </c>
      <c r="E477" s="380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5"/>
      <c r="Q477" s="385"/>
      <c r="R477" s="385"/>
      <c r="S477" s="380"/>
      <c r="T477" s="34"/>
      <c r="U477" s="34"/>
      <c r="V477" s="35" t="s">
        <v>67</v>
      </c>
      <c r="W477" s="370">
        <v>240</v>
      </c>
      <c r="X477" s="371">
        <f t="shared" si="87"/>
        <v>242.88000000000002</v>
      </c>
      <c r="Y477" s="36">
        <f>IFERROR(IF(X477=0,"",ROUNDUP(X477/H477,0)*0.01196),"")</f>
        <v>0.55015999999999998</v>
      </c>
      <c r="Z477" s="56"/>
      <c r="AA477" s="57"/>
      <c r="AE477" s="64"/>
      <c r="BB477" s="326" t="s">
        <v>1</v>
      </c>
      <c r="BL477" s="64">
        <f t="shared" si="88"/>
        <v>256.36363636363632</v>
      </c>
      <c r="BM477" s="64">
        <f t="shared" si="89"/>
        <v>259.44</v>
      </c>
      <c r="BN477" s="64">
        <f t="shared" si="90"/>
        <v>0.43706293706293708</v>
      </c>
      <c r="BO477" s="64">
        <f t="shared" si="91"/>
        <v>0.44230769230769235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9">
        <v>4680115883109</v>
      </c>
      <c r="E478" s="380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5"/>
      <c r="Q478" s="385"/>
      <c r="R478" s="385"/>
      <c r="S478" s="380"/>
      <c r="T478" s="34"/>
      <c r="U478" s="34"/>
      <c r="V478" s="35" t="s">
        <v>67</v>
      </c>
      <c r="W478" s="370">
        <v>259</v>
      </c>
      <c r="X478" s="371">
        <f t="shared" si="87"/>
        <v>264</v>
      </c>
      <c r="Y478" s="36">
        <f>IFERROR(IF(X478=0,"",ROUNDUP(X478/H478,0)*0.01196),"")</f>
        <v>0.59799999999999998</v>
      </c>
      <c r="Z478" s="56"/>
      <c r="AA478" s="57"/>
      <c r="AE478" s="64"/>
      <c r="BB478" s="327" t="s">
        <v>1</v>
      </c>
      <c r="BL478" s="64">
        <f t="shared" si="88"/>
        <v>276.65909090909088</v>
      </c>
      <c r="BM478" s="64">
        <f t="shared" si="89"/>
        <v>281.99999999999994</v>
      </c>
      <c r="BN478" s="64">
        <f t="shared" si="90"/>
        <v>0.4716637529137529</v>
      </c>
      <c r="BO478" s="64">
        <f t="shared" si="91"/>
        <v>0.48076923076923078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9">
        <v>4680115882072</v>
      </c>
      <c r="E479" s="380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7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5"/>
      <c r="Q479" s="385"/>
      <c r="R479" s="385"/>
      <c r="S479" s="380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9">
        <v>4680115882102</v>
      </c>
      <c r="E480" s="380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4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5"/>
      <c r="Q480" s="385"/>
      <c r="R480" s="385"/>
      <c r="S480" s="380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9">
        <v>4680115882096</v>
      </c>
      <c r="E481" s="380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6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5"/>
      <c r="Q481" s="385"/>
      <c r="R481" s="385"/>
      <c r="S481" s="380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6"/>
      <c r="B482" s="377"/>
      <c r="C482" s="377"/>
      <c r="D482" s="377"/>
      <c r="E482" s="377"/>
      <c r="F482" s="377"/>
      <c r="G482" s="377"/>
      <c r="H482" s="377"/>
      <c r="I482" s="377"/>
      <c r="J482" s="377"/>
      <c r="K482" s="377"/>
      <c r="L482" s="377"/>
      <c r="M482" s="377"/>
      <c r="N482" s="378"/>
      <c r="O482" s="381" t="s">
        <v>72</v>
      </c>
      <c r="P482" s="382"/>
      <c r="Q482" s="382"/>
      <c r="R482" s="382"/>
      <c r="S482" s="382"/>
      <c r="T482" s="382"/>
      <c r="U482" s="383"/>
      <c r="V482" s="37" t="s">
        <v>73</v>
      </c>
      <c r="W482" s="372">
        <f>IFERROR(W476/H476,"0")+IFERROR(W477/H477,"0")+IFERROR(W478/H478,"0")+IFERROR(W479/H479,"0")+IFERROR(W480/H480,"0")+IFERROR(W481/H481,"0")</f>
        <v>134.65909090909088</v>
      </c>
      <c r="X482" s="372">
        <f>IFERROR(X476/H476,"0")+IFERROR(X477/H477,"0")+IFERROR(X478/H478,"0")+IFERROR(X479/H479,"0")+IFERROR(X480/H480,"0")+IFERROR(X481/H481,"0")</f>
        <v>137</v>
      </c>
      <c r="Y482" s="372">
        <f>IFERROR(IF(Y476="",0,Y476),"0")+IFERROR(IF(Y477="",0,Y477),"0")+IFERROR(IF(Y478="",0,Y478),"0")+IFERROR(IF(Y479="",0,Y479),"0")+IFERROR(IF(Y480="",0,Y480),"0")+IFERROR(IF(Y481="",0,Y481),"0")</f>
        <v>1.6385199999999998</v>
      </c>
      <c r="Z482" s="373"/>
      <c r="AA482" s="373"/>
    </row>
    <row r="483" spans="1:67" x14ac:dyDescent="0.2">
      <c r="A483" s="377"/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77"/>
      <c r="N483" s="378"/>
      <c r="O483" s="381" t="s">
        <v>72</v>
      </c>
      <c r="P483" s="382"/>
      <c r="Q483" s="382"/>
      <c r="R483" s="382"/>
      <c r="S483" s="382"/>
      <c r="T483" s="382"/>
      <c r="U483" s="383"/>
      <c r="V483" s="37" t="s">
        <v>67</v>
      </c>
      <c r="W483" s="372">
        <f>IFERROR(SUM(W476:W481),"0")</f>
        <v>711</v>
      </c>
      <c r="X483" s="372">
        <f>IFERROR(SUM(X476:X481),"0")</f>
        <v>723.36</v>
      </c>
      <c r="Y483" s="37"/>
      <c r="Z483" s="373"/>
      <c r="AA483" s="373"/>
    </row>
    <row r="484" spans="1:67" ht="14.25" hidden="1" customHeight="1" x14ac:dyDescent="0.25">
      <c r="A484" s="386" t="s">
        <v>74</v>
      </c>
      <c r="B484" s="377"/>
      <c r="C484" s="377"/>
      <c r="D484" s="377"/>
      <c r="E484" s="377"/>
      <c r="F484" s="377"/>
      <c r="G484" s="377"/>
      <c r="H484" s="377"/>
      <c r="I484" s="377"/>
      <c r="J484" s="377"/>
      <c r="K484" s="377"/>
      <c r="L484" s="377"/>
      <c r="M484" s="377"/>
      <c r="N484" s="377"/>
      <c r="O484" s="377"/>
      <c r="P484" s="377"/>
      <c r="Q484" s="377"/>
      <c r="R484" s="377"/>
      <c r="S484" s="377"/>
      <c r="T484" s="377"/>
      <c r="U484" s="377"/>
      <c r="V484" s="377"/>
      <c r="W484" s="377"/>
      <c r="X484" s="377"/>
      <c r="Y484" s="377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9">
        <v>4607091383409</v>
      </c>
      <c r="E485" s="380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5"/>
      <c r="Q485" s="385"/>
      <c r="R485" s="385"/>
      <c r="S485" s="380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9">
        <v>4607091383416</v>
      </c>
      <c r="E486" s="380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3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5"/>
      <c r="Q486" s="385"/>
      <c r="R486" s="385"/>
      <c r="S486" s="380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9">
        <v>4680115883536</v>
      </c>
      <c r="E487" s="380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4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5"/>
      <c r="Q487" s="385"/>
      <c r="R487" s="385"/>
      <c r="S487" s="380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6"/>
      <c r="B488" s="377"/>
      <c r="C488" s="377"/>
      <c r="D488" s="377"/>
      <c r="E488" s="377"/>
      <c r="F488" s="377"/>
      <c r="G488" s="377"/>
      <c r="H488" s="377"/>
      <c r="I488" s="377"/>
      <c r="J488" s="377"/>
      <c r="K488" s="377"/>
      <c r="L488" s="377"/>
      <c r="M488" s="377"/>
      <c r="N488" s="378"/>
      <c r="O488" s="381" t="s">
        <v>72</v>
      </c>
      <c r="P488" s="382"/>
      <c r="Q488" s="382"/>
      <c r="R488" s="382"/>
      <c r="S488" s="382"/>
      <c r="T488" s="382"/>
      <c r="U488" s="38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77"/>
      <c r="B489" s="377"/>
      <c r="C489" s="377"/>
      <c r="D489" s="377"/>
      <c r="E489" s="377"/>
      <c r="F489" s="377"/>
      <c r="G489" s="377"/>
      <c r="H489" s="377"/>
      <c r="I489" s="377"/>
      <c r="J489" s="377"/>
      <c r="K489" s="377"/>
      <c r="L489" s="377"/>
      <c r="M489" s="377"/>
      <c r="N489" s="378"/>
      <c r="O489" s="381" t="s">
        <v>72</v>
      </c>
      <c r="P489" s="382"/>
      <c r="Q489" s="382"/>
      <c r="R489" s="382"/>
      <c r="S489" s="382"/>
      <c r="T489" s="382"/>
      <c r="U489" s="38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6" t="s">
        <v>205</v>
      </c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  <c r="X490" s="377"/>
      <c r="Y490" s="377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9">
        <v>4680115885035</v>
      </c>
      <c r="E491" s="380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5"/>
      <c r="Q491" s="385"/>
      <c r="R491" s="385"/>
      <c r="S491" s="380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6"/>
      <c r="B492" s="377"/>
      <c r="C492" s="377"/>
      <c r="D492" s="377"/>
      <c r="E492" s="377"/>
      <c r="F492" s="377"/>
      <c r="G492" s="377"/>
      <c r="H492" s="377"/>
      <c r="I492" s="377"/>
      <c r="J492" s="377"/>
      <c r="K492" s="377"/>
      <c r="L492" s="377"/>
      <c r="M492" s="377"/>
      <c r="N492" s="378"/>
      <c r="O492" s="381" t="s">
        <v>72</v>
      </c>
      <c r="P492" s="382"/>
      <c r="Q492" s="382"/>
      <c r="R492" s="382"/>
      <c r="S492" s="382"/>
      <c r="T492" s="382"/>
      <c r="U492" s="38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77"/>
      <c r="B493" s="377"/>
      <c r="C493" s="377"/>
      <c r="D493" s="377"/>
      <c r="E493" s="377"/>
      <c r="F493" s="377"/>
      <c r="G493" s="377"/>
      <c r="H493" s="377"/>
      <c r="I493" s="377"/>
      <c r="J493" s="377"/>
      <c r="K493" s="377"/>
      <c r="L493" s="377"/>
      <c r="M493" s="377"/>
      <c r="N493" s="378"/>
      <c r="O493" s="381" t="s">
        <v>72</v>
      </c>
      <c r="P493" s="382"/>
      <c r="Q493" s="382"/>
      <c r="R493" s="382"/>
      <c r="S493" s="382"/>
      <c r="T493" s="382"/>
      <c r="U493" s="38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389" t="s">
        <v>647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48"/>
      <c r="AA494" s="48"/>
    </row>
    <row r="495" spans="1:67" ht="16.5" hidden="1" customHeight="1" x14ac:dyDescent="0.25">
      <c r="A495" s="399" t="s">
        <v>648</v>
      </c>
      <c r="B495" s="377"/>
      <c r="C495" s="377"/>
      <c r="D495" s="377"/>
      <c r="E495" s="377"/>
      <c r="F495" s="377"/>
      <c r="G495" s="377"/>
      <c r="H495" s="377"/>
      <c r="I495" s="377"/>
      <c r="J495" s="377"/>
      <c r="K495" s="377"/>
      <c r="L495" s="377"/>
      <c r="M495" s="377"/>
      <c r="N495" s="377"/>
      <c r="O495" s="377"/>
      <c r="P495" s="377"/>
      <c r="Q495" s="377"/>
      <c r="R495" s="377"/>
      <c r="S495" s="377"/>
      <c r="T495" s="377"/>
      <c r="U495" s="377"/>
      <c r="V495" s="377"/>
      <c r="W495" s="377"/>
      <c r="X495" s="377"/>
      <c r="Y495" s="377"/>
      <c r="Z495" s="365"/>
      <c r="AA495" s="365"/>
    </row>
    <row r="496" spans="1:67" ht="14.25" hidden="1" customHeight="1" x14ac:dyDescent="0.25">
      <c r="A496" s="386" t="s">
        <v>110</v>
      </c>
      <c r="B496" s="377"/>
      <c r="C496" s="377"/>
      <c r="D496" s="377"/>
      <c r="E496" s="377"/>
      <c r="F496" s="377"/>
      <c r="G496" s="377"/>
      <c r="H496" s="377"/>
      <c r="I496" s="377"/>
      <c r="J496" s="377"/>
      <c r="K496" s="377"/>
      <c r="L496" s="377"/>
      <c r="M496" s="377"/>
      <c r="N496" s="377"/>
      <c r="O496" s="377"/>
      <c r="P496" s="377"/>
      <c r="Q496" s="377"/>
      <c r="R496" s="377"/>
      <c r="S496" s="377"/>
      <c r="T496" s="377"/>
      <c r="U496" s="377"/>
      <c r="V496" s="377"/>
      <c r="W496" s="377"/>
      <c r="X496" s="377"/>
      <c r="Y496" s="377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9">
        <v>4640242181011</v>
      </c>
      <c r="E497" s="380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752" t="s">
        <v>651</v>
      </c>
      <c r="P497" s="385"/>
      <c r="Q497" s="385"/>
      <c r="R497" s="385"/>
      <c r="S497" s="380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9">
        <v>4640242180045</v>
      </c>
      <c r="E498" s="380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401" t="s">
        <v>654</v>
      </c>
      <c r="P498" s="385"/>
      <c r="Q498" s="385"/>
      <c r="R498" s="385"/>
      <c r="S498" s="380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9">
        <v>4640242180441</v>
      </c>
      <c r="E499" s="380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741" t="s">
        <v>657</v>
      </c>
      <c r="P499" s="385"/>
      <c r="Q499" s="385"/>
      <c r="R499" s="385"/>
      <c r="S499" s="380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9">
        <v>4640242180601</v>
      </c>
      <c r="E500" s="380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13" t="s">
        <v>660</v>
      </c>
      <c r="P500" s="385"/>
      <c r="Q500" s="385"/>
      <c r="R500" s="385"/>
      <c r="S500" s="380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9">
        <v>4640242180564</v>
      </c>
      <c r="E501" s="380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94" t="s">
        <v>663</v>
      </c>
      <c r="P501" s="385"/>
      <c r="Q501" s="385"/>
      <c r="R501" s="385"/>
      <c r="S501" s="380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9">
        <v>4640242180922</v>
      </c>
      <c r="E502" s="380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735" t="s">
        <v>666</v>
      </c>
      <c r="P502" s="385"/>
      <c r="Q502" s="385"/>
      <c r="R502" s="385"/>
      <c r="S502" s="380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9">
        <v>4640242180038</v>
      </c>
      <c r="E503" s="380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600" t="s">
        <v>669</v>
      </c>
      <c r="P503" s="385"/>
      <c r="Q503" s="385"/>
      <c r="R503" s="385"/>
      <c r="S503" s="380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6"/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77"/>
      <c r="N504" s="378"/>
      <c r="O504" s="381" t="s">
        <v>72</v>
      </c>
      <c r="P504" s="382"/>
      <c r="Q504" s="382"/>
      <c r="R504" s="382"/>
      <c r="S504" s="382"/>
      <c r="T504" s="382"/>
      <c r="U504" s="38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77"/>
      <c r="B505" s="377"/>
      <c r="C505" s="377"/>
      <c r="D505" s="377"/>
      <c r="E505" s="377"/>
      <c r="F505" s="377"/>
      <c r="G505" s="377"/>
      <c r="H505" s="377"/>
      <c r="I505" s="377"/>
      <c r="J505" s="377"/>
      <c r="K505" s="377"/>
      <c r="L505" s="377"/>
      <c r="M505" s="377"/>
      <c r="N505" s="378"/>
      <c r="O505" s="381" t="s">
        <v>72</v>
      </c>
      <c r="P505" s="382"/>
      <c r="Q505" s="382"/>
      <c r="R505" s="382"/>
      <c r="S505" s="382"/>
      <c r="T505" s="382"/>
      <c r="U505" s="38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6" t="s">
        <v>102</v>
      </c>
      <c r="B506" s="377"/>
      <c r="C506" s="377"/>
      <c r="D506" s="377"/>
      <c r="E506" s="377"/>
      <c r="F506" s="377"/>
      <c r="G506" s="377"/>
      <c r="H506" s="377"/>
      <c r="I506" s="377"/>
      <c r="J506" s="377"/>
      <c r="K506" s="377"/>
      <c r="L506" s="377"/>
      <c r="M506" s="377"/>
      <c r="N506" s="377"/>
      <c r="O506" s="377"/>
      <c r="P506" s="377"/>
      <c r="Q506" s="377"/>
      <c r="R506" s="377"/>
      <c r="S506" s="377"/>
      <c r="T506" s="377"/>
      <c r="U506" s="377"/>
      <c r="V506" s="377"/>
      <c r="W506" s="377"/>
      <c r="X506" s="377"/>
      <c r="Y506" s="377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9">
        <v>4640242180526</v>
      </c>
      <c r="E507" s="380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732" t="s">
        <v>672</v>
      </c>
      <c r="P507" s="385"/>
      <c r="Q507" s="385"/>
      <c r="R507" s="385"/>
      <c r="S507" s="380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9">
        <v>4640242180519</v>
      </c>
      <c r="E508" s="380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734" t="s">
        <v>675</v>
      </c>
      <c r="P508" s="385"/>
      <c r="Q508" s="385"/>
      <c r="R508" s="385"/>
      <c r="S508" s="380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9">
        <v>4640242180090</v>
      </c>
      <c r="E509" s="380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400" t="s">
        <v>678</v>
      </c>
      <c r="P509" s="385"/>
      <c r="Q509" s="385"/>
      <c r="R509" s="385"/>
      <c r="S509" s="380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9">
        <v>4640242180090</v>
      </c>
      <c r="E510" s="380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00" t="s">
        <v>681</v>
      </c>
      <c r="P510" s="385"/>
      <c r="Q510" s="385"/>
      <c r="R510" s="385"/>
      <c r="S510" s="380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6"/>
      <c r="B511" s="377"/>
      <c r="C511" s="377"/>
      <c r="D511" s="377"/>
      <c r="E511" s="377"/>
      <c r="F511" s="377"/>
      <c r="G511" s="377"/>
      <c r="H511" s="377"/>
      <c r="I511" s="377"/>
      <c r="J511" s="377"/>
      <c r="K511" s="377"/>
      <c r="L511" s="377"/>
      <c r="M511" s="377"/>
      <c r="N511" s="378"/>
      <c r="O511" s="381" t="s">
        <v>72</v>
      </c>
      <c r="P511" s="382"/>
      <c r="Q511" s="382"/>
      <c r="R511" s="382"/>
      <c r="S511" s="382"/>
      <c r="T511" s="382"/>
      <c r="U511" s="38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77"/>
      <c r="B512" s="377"/>
      <c r="C512" s="377"/>
      <c r="D512" s="377"/>
      <c r="E512" s="377"/>
      <c r="F512" s="377"/>
      <c r="G512" s="377"/>
      <c r="H512" s="377"/>
      <c r="I512" s="377"/>
      <c r="J512" s="377"/>
      <c r="K512" s="377"/>
      <c r="L512" s="377"/>
      <c r="M512" s="377"/>
      <c r="N512" s="378"/>
      <c r="O512" s="381" t="s">
        <v>72</v>
      </c>
      <c r="P512" s="382"/>
      <c r="Q512" s="382"/>
      <c r="R512" s="382"/>
      <c r="S512" s="382"/>
      <c r="T512" s="382"/>
      <c r="U512" s="38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6" t="s">
        <v>61</v>
      </c>
      <c r="B513" s="377"/>
      <c r="C513" s="377"/>
      <c r="D513" s="377"/>
      <c r="E513" s="377"/>
      <c r="F513" s="377"/>
      <c r="G513" s="377"/>
      <c r="H513" s="377"/>
      <c r="I513" s="377"/>
      <c r="J513" s="377"/>
      <c r="K513" s="377"/>
      <c r="L513" s="377"/>
      <c r="M513" s="377"/>
      <c r="N513" s="377"/>
      <c r="O513" s="377"/>
      <c r="P513" s="377"/>
      <c r="Q513" s="377"/>
      <c r="R513" s="377"/>
      <c r="S513" s="377"/>
      <c r="T513" s="377"/>
      <c r="U513" s="377"/>
      <c r="V513" s="377"/>
      <c r="W513" s="377"/>
      <c r="X513" s="377"/>
      <c r="Y513" s="377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9">
        <v>4640242180816</v>
      </c>
      <c r="E514" s="380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82" t="s">
        <v>684</v>
      </c>
      <c r="P514" s="385"/>
      <c r="Q514" s="385"/>
      <c r="R514" s="385"/>
      <c r="S514" s="380"/>
      <c r="T514" s="34"/>
      <c r="U514" s="34"/>
      <c r="V514" s="35" t="s">
        <v>67</v>
      </c>
      <c r="W514" s="370">
        <v>50</v>
      </c>
      <c r="X514" s="371">
        <f t="shared" ref="X514:X519" si="98">IFERROR(IF(W514="",0,CEILING((W514/$H514),1)*$H514),"")</f>
        <v>50.400000000000006</v>
      </c>
      <c r="Y514" s="36">
        <f>IFERROR(IF(X514=0,"",ROUNDUP(X514/H514,0)*0.00753),"")</f>
        <v>9.0359999999999996E-2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53.095238095238095</v>
      </c>
      <c r="BM514" s="64">
        <f t="shared" ref="BM514:BM519" si="100">IFERROR(X514*I514/H514,"0")</f>
        <v>53.52</v>
      </c>
      <c r="BN514" s="64">
        <f t="shared" ref="BN514:BN519" si="101">IFERROR(1/J514*(W514/H514),"0")</f>
        <v>7.6312576312576319E-2</v>
      </c>
      <c r="BO514" s="64">
        <f t="shared" ref="BO514:BO519" si="102">IFERROR(1/J514*(X514/H514),"0")</f>
        <v>7.6923076923076927E-2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9">
        <v>4680115880856</v>
      </c>
      <c r="E515" s="380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49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5"/>
      <c r="Q515" s="385"/>
      <c r="R515" s="385"/>
      <c r="S515" s="380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9">
        <v>4640242180595</v>
      </c>
      <c r="E516" s="380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511" t="s">
        <v>689</v>
      </c>
      <c r="P516" s="385"/>
      <c r="Q516" s="385"/>
      <c r="R516" s="385"/>
      <c r="S516" s="380"/>
      <c r="T516" s="34"/>
      <c r="U516" s="34"/>
      <c r="V516" s="35" t="s">
        <v>67</v>
      </c>
      <c r="W516" s="370">
        <v>50</v>
      </c>
      <c r="X516" s="371">
        <f t="shared" si="98"/>
        <v>50.400000000000006</v>
      </c>
      <c r="Y516" s="36">
        <f>IFERROR(IF(X516=0,"",ROUNDUP(X516/H516,0)*0.00753),"")</f>
        <v>9.0359999999999996E-2</v>
      </c>
      <c r="Z516" s="56"/>
      <c r="AA516" s="57"/>
      <c r="AE516" s="64"/>
      <c r="BB516" s="348" t="s">
        <v>1</v>
      </c>
      <c r="BL516" s="64">
        <f t="shared" si="99"/>
        <v>53.095238095238095</v>
      </c>
      <c r="BM516" s="64">
        <f t="shared" si="100"/>
        <v>53.52</v>
      </c>
      <c r="BN516" s="64">
        <f t="shared" si="101"/>
        <v>7.6312576312576319E-2</v>
      </c>
      <c r="BO516" s="64">
        <f t="shared" si="102"/>
        <v>7.6923076923076927E-2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9">
        <v>4640242180076</v>
      </c>
      <c r="E517" s="380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39" t="s">
        <v>692</v>
      </c>
      <c r="P517" s="385"/>
      <c r="Q517" s="385"/>
      <c r="R517" s="385"/>
      <c r="S517" s="380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9">
        <v>4640242180908</v>
      </c>
      <c r="E518" s="380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723" t="s">
        <v>695</v>
      </c>
      <c r="P518" s="385"/>
      <c r="Q518" s="385"/>
      <c r="R518" s="385"/>
      <c r="S518" s="380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9">
        <v>4640242180489</v>
      </c>
      <c r="E519" s="380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640" t="s">
        <v>698</v>
      </c>
      <c r="P519" s="385"/>
      <c r="Q519" s="385"/>
      <c r="R519" s="385"/>
      <c r="S519" s="380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76"/>
      <c r="B520" s="377"/>
      <c r="C520" s="377"/>
      <c r="D520" s="377"/>
      <c r="E520" s="377"/>
      <c r="F520" s="377"/>
      <c r="G520" s="377"/>
      <c r="H520" s="377"/>
      <c r="I520" s="377"/>
      <c r="J520" s="377"/>
      <c r="K520" s="377"/>
      <c r="L520" s="377"/>
      <c r="M520" s="377"/>
      <c r="N520" s="378"/>
      <c r="O520" s="381" t="s">
        <v>72</v>
      </c>
      <c r="P520" s="382"/>
      <c r="Q520" s="382"/>
      <c r="R520" s="382"/>
      <c r="S520" s="382"/>
      <c r="T520" s="382"/>
      <c r="U520" s="383"/>
      <c r="V520" s="37" t="s">
        <v>73</v>
      </c>
      <c r="W520" s="372">
        <f>IFERROR(W514/H514,"0")+IFERROR(W515/H515,"0")+IFERROR(W516/H516,"0")+IFERROR(W517/H517,"0")+IFERROR(W518/H518,"0")+IFERROR(W519/H519,"0")</f>
        <v>23.80952380952381</v>
      </c>
      <c r="X520" s="372">
        <f>IFERROR(X514/H514,"0")+IFERROR(X515/H515,"0")+IFERROR(X516/H516,"0")+IFERROR(X517/H517,"0")+IFERROR(X518/H518,"0")+IFERROR(X519/H519,"0")</f>
        <v>24</v>
      </c>
      <c r="Y520" s="372">
        <f>IFERROR(IF(Y514="",0,Y514),"0")+IFERROR(IF(Y515="",0,Y515),"0")+IFERROR(IF(Y516="",0,Y516),"0")+IFERROR(IF(Y517="",0,Y517),"0")+IFERROR(IF(Y518="",0,Y518),"0")+IFERROR(IF(Y519="",0,Y519),"0")</f>
        <v>0.18071999999999999</v>
      </c>
      <c r="Z520" s="373"/>
      <c r="AA520" s="373"/>
    </row>
    <row r="521" spans="1:67" x14ac:dyDescent="0.2">
      <c r="A521" s="377"/>
      <c r="B521" s="377"/>
      <c r="C521" s="377"/>
      <c r="D521" s="377"/>
      <c r="E521" s="377"/>
      <c r="F521" s="377"/>
      <c r="G521" s="377"/>
      <c r="H521" s="377"/>
      <c r="I521" s="377"/>
      <c r="J521" s="377"/>
      <c r="K521" s="377"/>
      <c r="L521" s="377"/>
      <c r="M521" s="377"/>
      <c r="N521" s="378"/>
      <c r="O521" s="381" t="s">
        <v>72</v>
      </c>
      <c r="P521" s="382"/>
      <c r="Q521" s="382"/>
      <c r="R521" s="382"/>
      <c r="S521" s="382"/>
      <c r="T521" s="382"/>
      <c r="U521" s="383"/>
      <c r="V521" s="37" t="s">
        <v>67</v>
      </c>
      <c r="W521" s="372">
        <f>IFERROR(SUM(W514:W519),"0")</f>
        <v>100</v>
      </c>
      <c r="X521" s="372">
        <f>IFERROR(SUM(X514:X519),"0")</f>
        <v>100.80000000000001</v>
      </c>
      <c r="Y521" s="37"/>
      <c r="Z521" s="373"/>
      <c r="AA521" s="373"/>
    </row>
    <row r="522" spans="1:67" ht="14.25" hidden="1" customHeight="1" x14ac:dyDescent="0.25">
      <c r="A522" s="386" t="s">
        <v>74</v>
      </c>
      <c r="B522" s="377"/>
      <c r="C522" s="377"/>
      <c r="D522" s="377"/>
      <c r="E522" s="377"/>
      <c r="F522" s="377"/>
      <c r="G522" s="377"/>
      <c r="H522" s="377"/>
      <c r="I522" s="377"/>
      <c r="J522" s="377"/>
      <c r="K522" s="377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V522" s="377"/>
      <c r="W522" s="377"/>
      <c r="X522" s="377"/>
      <c r="Y522" s="377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9">
        <v>4640242180533</v>
      </c>
      <c r="E523" s="380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692" t="s">
        <v>701</v>
      </c>
      <c r="P523" s="385"/>
      <c r="Q523" s="385"/>
      <c r="R523" s="385"/>
      <c r="S523" s="380"/>
      <c r="T523" s="34"/>
      <c r="U523" s="34"/>
      <c r="V523" s="35" t="s">
        <v>67</v>
      </c>
      <c r="W523" s="370">
        <v>80</v>
      </c>
      <c r="X523" s="371">
        <f>IFERROR(IF(W523="",0,CEILING((W523/$H523),1)*$H523),"")</f>
        <v>85.8</v>
      </c>
      <c r="Y523" s="36">
        <f>IFERROR(IF(X523=0,"",ROUNDUP(X523/H523,0)*0.02175),"")</f>
        <v>0.23924999999999999</v>
      </c>
      <c r="Z523" s="56"/>
      <c r="AA523" s="57"/>
      <c r="AE523" s="64"/>
      <c r="BB523" s="352" t="s">
        <v>1</v>
      </c>
      <c r="BL523" s="64">
        <f>IFERROR(W523*I523/H523,"0")</f>
        <v>85.784615384615407</v>
      </c>
      <c r="BM523" s="64">
        <f>IFERROR(X523*I523/H523,"0")</f>
        <v>92.004000000000005</v>
      </c>
      <c r="BN523" s="64">
        <f>IFERROR(1/J523*(W523/H523),"0")</f>
        <v>0.18315018315018317</v>
      </c>
      <c r="BO523" s="64">
        <f>IFERROR(1/J523*(X523/H523),"0")</f>
        <v>0.19642857142857142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9">
        <v>4640242180106</v>
      </c>
      <c r="E524" s="380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517" t="s">
        <v>704</v>
      </c>
      <c r="P524" s="385"/>
      <c r="Q524" s="385"/>
      <c r="R524" s="385"/>
      <c r="S524" s="380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9">
        <v>4640242180540</v>
      </c>
      <c r="E525" s="380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451" t="s">
        <v>707</v>
      </c>
      <c r="P525" s="385"/>
      <c r="Q525" s="385"/>
      <c r="R525" s="385"/>
      <c r="S525" s="380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9">
        <v>4640242181233</v>
      </c>
      <c r="E526" s="380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602" t="s">
        <v>710</v>
      </c>
      <c r="P526" s="385"/>
      <c r="Q526" s="385"/>
      <c r="R526" s="385"/>
      <c r="S526" s="380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9">
        <v>4640242181226</v>
      </c>
      <c r="E527" s="380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483" t="s">
        <v>713</v>
      </c>
      <c r="P527" s="385"/>
      <c r="Q527" s="385"/>
      <c r="R527" s="385"/>
      <c r="S527" s="380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6"/>
      <c r="B528" s="377"/>
      <c r="C528" s="377"/>
      <c r="D528" s="377"/>
      <c r="E528" s="377"/>
      <c r="F528" s="377"/>
      <c r="G528" s="377"/>
      <c r="H528" s="377"/>
      <c r="I528" s="377"/>
      <c r="J528" s="377"/>
      <c r="K528" s="377"/>
      <c r="L528" s="377"/>
      <c r="M528" s="377"/>
      <c r="N528" s="378"/>
      <c r="O528" s="381" t="s">
        <v>72</v>
      </c>
      <c r="P528" s="382"/>
      <c r="Q528" s="382"/>
      <c r="R528" s="382"/>
      <c r="S528" s="382"/>
      <c r="T528" s="382"/>
      <c r="U528" s="383"/>
      <c r="V528" s="37" t="s">
        <v>73</v>
      </c>
      <c r="W528" s="372">
        <f>IFERROR(W523/H523,"0")+IFERROR(W524/H524,"0")+IFERROR(W525/H525,"0")+IFERROR(W526/H526,"0")+IFERROR(W527/H527,"0")</f>
        <v>10.256410256410257</v>
      </c>
      <c r="X528" s="372">
        <f>IFERROR(X523/H523,"0")+IFERROR(X524/H524,"0")+IFERROR(X525/H525,"0")+IFERROR(X526/H526,"0")+IFERROR(X527/H527,"0")</f>
        <v>11</v>
      </c>
      <c r="Y528" s="372">
        <f>IFERROR(IF(Y523="",0,Y523),"0")+IFERROR(IF(Y524="",0,Y524),"0")+IFERROR(IF(Y525="",0,Y525),"0")+IFERROR(IF(Y526="",0,Y526),"0")+IFERROR(IF(Y527="",0,Y527),"0")</f>
        <v>0.23924999999999999</v>
      </c>
      <c r="Z528" s="373"/>
      <c r="AA528" s="373"/>
    </row>
    <row r="529" spans="1:67" x14ac:dyDescent="0.2">
      <c r="A529" s="377"/>
      <c r="B529" s="377"/>
      <c r="C529" s="377"/>
      <c r="D529" s="377"/>
      <c r="E529" s="377"/>
      <c r="F529" s="377"/>
      <c r="G529" s="377"/>
      <c r="H529" s="377"/>
      <c r="I529" s="377"/>
      <c r="J529" s="377"/>
      <c r="K529" s="377"/>
      <c r="L529" s="377"/>
      <c r="M529" s="377"/>
      <c r="N529" s="378"/>
      <c r="O529" s="381" t="s">
        <v>72</v>
      </c>
      <c r="P529" s="382"/>
      <c r="Q529" s="382"/>
      <c r="R529" s="382"/>
      <c r="S529" s="382"/>
      <c r="T529" s="382"/>
      <c r="U529" s="383"/>
      <c r="V529" s="37" t="s">
        <v>67</v>
      </c>
      <c r="W529" s="372">
        <f>IFERROR(SUM(W523:W527),"0")</f>
        <v>80</v>
      </c>
      <c r="X529" s="372">
        <f>IFERROR(SUM(X523:X527),"0")</f>
        <v>85.8</v>
      </c>
      <c r="Y529" s="37"/>
      <c r="Z529" s="373"/>
      <c r="AA529" s="373"/>
    </row>
    <row r="530" spans="1:67" ht="14.25" hidden="1" customHeight="1" x14ac:dyDescent="0.25">
      <c r="A530" s="386" t="s">
        <v>205</v>
      </c>
      <c r="B530" s="377"/>
      <c r="C530" s="377"/>
      <c r="D530" s="377"/>
      <c r="E530" s="377"/>
      <c r="F530" s="377"/>
      <c r="G530" s="377"/>
      <c r="H530" s="377"/>
      <c r="I530" s="377"/>
      <c r="J530" s="377"/>
      <c r="K530" s="377"/>
      <c r="L530" s="377"/>
      <c r="M530" s="377"/>
      <c r="N530" s="377"/>
      <c r="O530" s="377"/>
      <c r="P530" s="377"/>
      <c r="Q530" s="377"/>
      <c r="R530" s="377"/>
      <c r="S530" s="377"/>
      <c r="T530" s="377"/>
      <c r="U530" s="377"/>
      <c r="V530" s="377"/>
      <c r="W530" s="377"/>
      <c r="X530" s="377"/>
      <c r="Y530" s="377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9">
        <v>4640242180120</v>
      </c>
      <c r="E531" s="380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450" t="s">
        <v>716</v>
      </c>
      <c r="P531" s="385"/>
      <c r="Q531" s="385"/>
      <c r="R531" s="385"/>
      <c r="S531" s="380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9">
        <v>4640242180120</v>
      </c>
      <c r="E532" s="380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475" t="s">
        <v>718</v>
      </c>
      <c r="P532" s="385"/>
      <c r="Q532" s="385"/>
      <c r="R532" s="385"/>
      <c r="S532" s="380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9">
        <v>4640242180137</v>
      </c>
      <c r="E533" s="380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442" t="s">
        <v>721</v>
      </c>
      <c r="P533" s="385"/>
      <c r="Q533" s="385"/>
      <c r="R533" s="385"/>
      <c r="S533" s="380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9">
        <v>4640242180137</v>
      </c>
      <c r="E534" s="380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392" t="s">
        <v>723</v>
      </c>
      <c r="P534" s="385"/>
      <c r="Q534" s="385"/>
      <c r="R534" s="385"/>
      <c r="S534" s="380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6"/>
      <c r="B535" s="377"/>
      <c r="C535" s="377"/>
      <c r="D535" s="377"/>
      <c r="E535" s="377"/>
      <c r="F535" s="377"/>
      <c r="G535" s="377"/>
      <c r="H535" s="377"/>
      <c r="I535" s="377"/>
      <c r="J535" s="377"/>
      <c r="K535" s="377"/>
      <c r="L535" s="377"/>
      <c r="M535" s="377"/>
      <c r="N535" s="378"/>
      <c r="O535" s="381" t="s">
        <v>72</v>
      </c>
      <c r="P535" s="382"/>
      <c r="Q535" s="382"/>
      <c r="R535" s="382"/>
      <c r="S535" s="382"/>
      <c r="T535" s="382"/>
      <c r="U535" s="38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77"/>
      <c r="B536" s="377"/>
      <c r="C536" s="377"/>
      <c r="D536" s="377"/>
      <c r="E536" s="377"/>
      <c r="F536" s="377"/>
      <c r="G536" s="377"/>
      <c r="H536" s="377"/>
      <c r="I536" s="377"/>
      <c r="J536" s="377"/>
      <c r="K536" s="377"/>
      <c r="L536" s="377"/>
      <c r="M536" s="377"/>
      <c r="N536" s="378"/>
      <c r="O536" s="381" t="s">
        <v>72</v>
      </c>
      <c r="P536" s="382"/>
      <c r="Q536" s="382"/>
      <c r="R536" s="382"/>
      <c r="S536" s="382"/>
      <c r="T536" s="382"/>
      <c r="U536" s="38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486"/>
      <c r="B537" s="377"/>
      <c r="C537" s="377"/>
      <c r="D537" s="377"/>
      <c r="E537" s="377"/>
      <c r="F537" s="377"/>
      <c r="G537" s="377"/>
      <c r="H537" s="377"/>
      <c r="I537" s="377"/>
      <c r="J537" s="377"/>
      <c r="K537" s="377"/>
      <c r="L537" s="377"/>
      <c r="M537" s="377"/>
      <c r="N537" s="487"/>
      <c r="O537" s="434" t="s">
        <v>724</v>
      </c>
      <c r="P537" s="407"/>
      <c r="Q537" s="407"/>
      <c r="R537" s="407"/>
      <c r="S537" s="407"/>
      <c r="T537" s="407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8223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8350.0600000000013</v>
      </c>
      <c r="Y537" s="37"/>
      <c r="Z537" s="373"/>
      <c r="AA537" s="373"/>
    </row>
    <row r="538" spans="1:67" x14ac:dyDescent="0.2">
      <c r="A538" s="377"/>
      <c r="B538" s="377"/>
      <c r="C538" s="377"/>
      <c r="D538" s="377"/>
      <c r="E538" s="377"/>
      <c r="F538" s="377"/>
      <c r="G538" s="377"/>
      <c r="H538" s="377"/>
      <c r="I538" s="377"/>
      <c r="J538" s="377"/>
      <c r="K538" s="377"/>
      <c r="L538" s="377"/>
      <c r="M538" s="377"/>
      <c r="N538" s="487"/>
      <c r="O538" s="434" t="s">
        <v>725</v>
      </c>
      <c r="P538" s="407"/>
      <c r="Q538" s="407"/>
      <c r="R538" s="407"/>
      <c r="S538" s="407"/>
      <c r="T538" s="407"/>
      <c r="U538" s="404"/>
      <c r="V538" s="37" t="s">
        <v>67</v>
      </c>
      <c r="W538" s="372">
        <f>IFERROR(SUM(BL22:BL534),"0")</f>
        <v>8778.4348129250939</v>
      </c>
      <c r="X538" s="372">
        <f>IFERROR(SUM(BM22:BM534),"0")</f>
        <v>8914.0180000000018</v>
      </c>
      <c r="Y538" s="37"/>
      <c r="Z538" s="373"/>
      <c r="AA538" s="373"/>
    </row>
    <row r="539" spans="1:67" x14ac:dyDescent="0.2">
      <c r="A539" s="377"/>
      <c r="B539" s="377"/>
      <c r="C539" s="377"/>
      <c r="D539" s="377"/>
      <c r="E539" s="377"/>
      <c r="F539" s="377"/>
      <c r="G539" s="377"/>
      <c r="H539" s="377"/>
      <c r="I539" s="377"/>
      <c r="J539" s="377"/>
      <c r="K539" s="377"/>
      <c r="L539" s="377"/>
      <c r="M539" s="377"/>
      <c r="N539" s="487"/>
      <c r="O539" s="434" t="s">
        <v>726</v>
      </c>
      <c r="P539" s="407"/>
      <c r="Q539" s="407"/>
      <c r="R539" s="407"/>
      <c r="S539" s="407"/>
      <c r="T539" s="407"/>
      <c r="U539" s="404"/>
      <c r="V539" s="37" t="s">
        <v>727</v>
      </c>
      <c r="W539" s="38">
        <f>ROUNDUP(SUM(BN22:BN534),0)</f>
        <v>17</v>
      </c>
      <c r="X539" s="38">
        <f>ROUNDUP(SUM(BO22:BO534),0)</f>
        <v>17</v>
      </c>
      <c r="Y539" s="37"/>
      <c r="Z539" s="373"/>
      <c r="AA539" s="373"/>
    </row>
    <row r="540" spans="1:67" x14ac:dyDescent="0.2">
      <c r="A540" s="377"/>
      <c r="B540" s="377"/>
      <c r="C540" s="377"/>
      <c r="D540" s="377"/>
      <c r="E540" s="377"/>
      <c r="F540" s="377"/>
      <c r="G540" s="377"/>
      <c r="H540" s="377"/>
      <c r="I540" s="377"/>
      <c r="J540" s="377"/>
      <c r="K540" s="377"/>
      <c r="L540" s="377"/>
      <c r="M540" s="377"/>
      <c r="N540" s="487"/>
      <c r="O540" s="434" t="s">
        <v>728</v>
      </c>
      <c r="P540" s="407"/>
      <c r="Q540" s="407"/>
      <c r="R540" s="407"/>
      <c r="S540" s="407"/>
      <c r="T540" s="407"/>
      <c r="U540" s="404"/>
      <c r="V540" s="37" t="s">
        <v>67</v>
      </c>
      <c r="W540" s="372">
        <f>GrossWeightTotal+PalletQtyTotal*25</f>
        <v>9203.4348129250939</v>
      </c>
      <c r="X540" s="372">
        <f>GrossWeightTotalR+PalletQtyTotalR*25</f>
        <v>9339.0180000000018</v>
      </c>
      <c r="Y540" s="37"/>
      <c r="Z540" s="373"/>
      <c r="AA540" s="373"/>
    </row>
    <row r="541" spans="1:67" x14ac:dyDescent="0.2">
      <c r="A541" s="377"/>
      <c r="B541" s="377"/>
      <c r="C541" s="377"/>
      <c r="D541" s="377"/>
      <c r="E541" s="377"/>
      <c r="F541" s="377"/>
      <c r="G541" s="377"/>
      <c r="H541" s="377"/>
      <c r="I541" s="377"/>
      <c r="J541" s="377"/>
      <c r="K541" s="377"/>
      <c r="L541" s="377"/>
      <c r="M541" s="377"/>
      <c r="N541" s="487"/>
      <c r="O541" s="434" t="s">
        <v>729</v>
      </c>
      <c r="P541" s="407"/>
      <c r="Q541" s="407"/>
      <c r="R541" s="407"/>
      <c r="S541" s="407"/>
      <c r="T541" s="407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1494.6567012604714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1515</v>
      </c>
      <c r="Y541" s="37"/>
      <c r="Z541" s="373"/>
      <c r="AA541" s="373"/>
    </row>
    <row r="542" spans="1:67" ht="14.25" hidden="1" customHeight="1" x14ac:dyDescent="0.2">
      <c r="A542" s="377"/>
      <c r="B542" s="377"/>
      <c r="C542" s="377"/>
      <c r="D542" s="377"/>
      <c r="E542" s="377"/>
      <c r="F542" s="377"/>
      <c r="G542" s="377"/>
      <c r="H542" s="377"/>
      <c r="I542" s="377"/>
      <c r="J542" s="377"/>
      <c r="K542" s="377"/>
      <c r="L542" s="377"/>
      <c r="M542" s="377"/>
      <c r="N542" s="487"/>
      <c r="O542" s="434" t="s">
        <v>730</v>
      </c>
      <c r="P542" s="407"/>
      <c r="Q542" s="407"/>
      <c r="R542" s="407"/>
      <c r="S542" s="407"/>
      <c r="T542" s="407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20.033029999999997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374" t="s">
        <v>100</v>
      </c>
      <c r="D544" s="396"/>
      <c r="E544" s="396"/>
      <c r="F544" s="397"/>
      <c r="G544" s="374" t="s">
        <v>228</v>
      </c>
      <c r="H544" s="396"/>
      <c r="I544" s="396"/>
      <c r="J544" s="396"/>
      <c r="K544" s="396"/>
      <c r="L544" s="396"/>
      <c r="M544" s="396"/>
      <c r="N544" s="396"/>
      <c r="O544" s="396"/>
      <c r="P544" s="397"/>
      <c r="Q544" s="374" t="s">
        <v>453</v>
      </c>
      <c r="R544" s="397"/>
      <c r="S544" s="374" t="s">
        <v>511</v>
      </c>
      <c r="T544" s="396"/>
      <c r="U544" s="397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637" t="s">
        <v>733</v>
      </c>
      <c r="B545" s="374" t="s">
        <v>60</v>
      </c>
      <c r="C545" s="374" t="s">
        <v>101</v>
      </c>
      <c r="D545" s="374" t="s">
        <v>109</v>
      </c>
      <c r="E545" s="374" t="s">
        <v>100</v>
      </c>
      <c r="F545" s="374" t="s">
        <v>218</v>
      </c>
      <c r="G545" s="374" t="s">
        <v>229</v>
      </c>
      <c r="H545" s="374" t="s">
        <v>236</v>
      </c>
      <c r="I545" s="374" t="s">
        <v>255</v>
      </c>
      <c r="J545" s="374" t="s">
        <v>314</v>
      </c>
      <c r="K545" s="368"/>
      <c r="L545" s="374" t="s">
        <v>344</v>
      </c>
      <c r="M545" s="368"/>
      <c r="N545" s="374" t="s">
        <v>344</v>
      </c>
      <c r="O545" s="374" t="s">
        <v>423</v>
      </c>
      <c r="P545" s="374" t="s">
        <v>440</v>
      </c>
      <c r="Q545" s="374" t="s">
        <v>454</v>
      </c>
      <c r="R545" s="374" t="s">
        <v>486</v>
      </c>
      <c r="S545" s="374" t="s">
        <v>512</v>
      </c>
      <c r="T545" s="374" t="s">
        <v>559</v>
      </c>
      <c r="U545" s="374" t="s">
        <v>587</v>
      </c>
      <c r="V545" s="374" t="s">
        <v>597</v>
      </c>
      <c r="W545" s="374" t="s">
        <v>648</v>
      </c>
      <c r="AA545" s="52"/>
      <c r="AD545" s="368"/>
    </row>
    <row r="546" spans="1:30" ht="13.5" customHeight="1" thickBot="1" x14ac:dyDescent="0.25">
      <c r="A546" s="638"/>
      <c r="B546" s="375"/>
      <c r="C546" s="375"/>
      <c r="D546" s="375"/>
      <c r="E546" s="375"/>
      <c r="F546" s="375"/>
      <c r="G546" s="375"/>
      <c r="H546" s="375"/>
      <c r="I546" s="375"/>
      <c r="J546" s="375"/>
      <c r="K546" s="368"/>
      <c r="L546" s="375"/>
      <c r="M546" s="368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1217.28</v>
      </c>
      <c r="F547" s="46">
        <f>IFERROR(X131*1,"0")+IFERROR(X132*1,"0")+IFERROR(X133*1,"0")+IFERROR(X134*1,"0")+IFERROR(X135*1,"0")</f>
        <v>501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315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1888.1999999999998</v>
      </c>
      <c r="J547" s="46">
        <f>IFERROR(X206*1,"0")+IFERROR(X207*1,"0")+IFERROR(X208*1,"0")+IFERROR(X209*1,"0")+IFERROR(X210*1,"0")+IFERROR(X211*1,"0")+IFERROR(X215*1,"0")+IFERROR(X216*1,"0")</f>
        <v>58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613.79999999999995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613.79999999999995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1089.5999999999999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990.6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111.9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32.880000000000003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1240.8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186.60000000000002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94,66"/>
        <filter val="1 496,00"/>
        <filter val="10,26"/>
        <filter val="100,00"/>
        <filter val="104,00"/>
        <filter val="105,00"/>
        <filter val="11,00"/>
        <filter val="111,00"/>
        <filter val="113,00"/>
        <filter val="126,54"/>
        <filter val="13,00"/>
        <filter val="13,55"/>
        <filter val="131,00"/>
        <filter val="134,66"/>
        <filter val="14,00"/>
        <filter val="14,49"/>
        <filter val="140,00"/>
        <filter val="142,00"/>
        <filter val="145,00"/>
        <filter val="16,79"/>
        <filter val="17"/>
        <filter val="180,00"/>
        <filter val="19,89"/>
        <filter val="20,00"/>
        <filter val="212,00"/>
        <filter val="23,81"/>
        <filter val="236,00"/>
        <filter val="240,00"/>
        <filter val="254,00"/>
        <filter val="259,00"/>
        <filter val="276,00"/>
        <filter val="3,00"/>
        <filter val="3,33"/>
        <filter val="314,00"/>
        <filter val="319,00"/>
        <filter val="327,00"/>
        <filter val="376,00"/>
        <filter val="378,00"/>
        <filter val="396,00"/>
        <filter val="4,00"/>
        <filter val="4,31"/>
        <filter val="4,67"/>
        <filter val="40,00"/>
        <filter val="405,00"/>
        <filter val="409,00"/>
        <filter val="420,00"/>
        <filter val="43,00"/>
        <filter val="45,00"/>
        <filter val="468,32"/>
        <filter val="474,00"/>
        <filter val="49,00"/>
        <filter val="50,00"/>
        <filter val="501,00"/>
        <filter val="54,82"/>
        <filter val="549,00"/>
        <filter val="55,47"/>
        <filter val="550,00"/>
        <filter val="557,00"/>
        <filter val="56,00"/>
        <filter val="586,00"/>
        <filter val="6,00"/>
        <filter val="68,00"/>
        <filter val="69,23"/>
        <filter val="69,63"/>
        <filter val="711,00"/>
        <filter val="74,76"/>
        <filter val="77,46"/>
        <filter val="8 223,00"/>
        <filter val="8 778,43"/>
        <filter val="8,33"/>
        <filter val="8,62"/>
        <filter val="80,00"/>
        <filter val="81,00"/>
        <filter val="832,00"/>
        <filter val="9 203,43"/>
        <filter val="9,52"/>
        <filter val="90,00"/>
        <filter val="93,00"/>
        <filter val="93,19"/>
        <filter val="987,00"/>
      </filters>
    </filterColumn>
  </autoFilter>
  <mergeCells count="977">
    <mergeCell ref="D183:E183"/>
    <mergeCell ref="O108:S108"/>
    <mergeCell ref="O62:U62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O326:S326"/>
    <mergeCell ref="A144:N145"/>
    <mergeCell ref="O207:S207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A117:N118"/>
    <mergeCell ref="D339:E339"/>
    <mergeCell ref="D466:E466"/>
    <mergeCell ref="D180:E180"/>
    <mergeCell ref="O256:U256"/>
    <mergeCell ref="D167:E167"/>
    <mergeCell ref="O499:S499"/>
    <mergeCell ref="O334:S334"/>
    <mergeCell ref="A484:Y484"/>
    <mergeCell ref="O497:S497"/>
    <mergeCell ref="D472:E472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O15:S16"/>
    <mergeCell ref="D37:E37"/>
    <mergeCell ref="D45:E45"/>
    <mergeCell ref="O30:S30"/>
    <mergeCell ref="O121:S121"/>
    <mergeCell ref="D116:E116"/>
    <mergeCell ref="D52:E52"/>
    <mergeCell ref="D111:E111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D28:E28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A433:Y433"/>
    <mergeCell ref="O263:S263"/>
    <mergeCell ref="O434:S434"/>
    <mergeCell ref="A409:N410"/>
    <mergeCell ref="O479:S479"/>
    <mergeCell ref="A274:N275"/>
    <mergeCell ref="D456:E456"/>
    <mergeCell ref="D414:E41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D27:E27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O77:S77"/>
    <mergeCell ref="D396:E396"/>
    <mergeCell ref="O464:S464"/>
    <mergeCell ref="D330:E330"/>
    <mergeCell ref="D187:E187"/>
    <mergeCell ref="O181:S181"/>
    <mergeCell ref="D190:E190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2024-05-16T10:14:21Z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