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859FA1-517B-430C-A2B0-6C2BDB1857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X277" i="1"/>
  <c r="X298" i="1" s="1"/>
  <c r="W275" i="1"/>
  <c r="W274" i="1"/>
  <c r="Y273" i="1"/>
  <c r="X273" i="1"/>
  <c r="O273" i="1"/>
  <c r="Y272" i="1"/>
  <c r="X272" i="1"/>
  <c r="Y271" i="1"/>
  <c r="X271" i="1"/>
  <c r="O271" i="1"/>
  <c r="Y270" i="1"/>
  <c r="X270" i="1"/>
  <c r="X275" i="1" s="1"/>
  <c r="W268" i="1"/>
  <c r="W267" i="1"/>
  <c r="Y266" i="1"/>
  <c r="X266" i="1"/>
  <c r="Y265" i="1"/>
  <c r="Y267" i="1" s="1"/>
  <c r="X265" i="1"/>
  <c r="X267" i="1" s="1"/>
  <c r="W263" i="1"/>
  <c r="W262" i="1"/>
  <c r="Y261" i="1"/>
  <c r="Y262" i="1" s="1"/>
  <c r="X261" i="1"/>
  <c r="X263" i="1" s="1"/>
  <c r="W258" i="1"/>
  <c r="W257" i="1"/>
  <c r="Y256" i="1"/>
  <c r="X256" i="1"/>
  <c r="Y255" i="1"/>
  <c r="X255" i="1"/>
  <c r="Y254" i="1"/>
  <c r="Y257" i="1" s="1"/>
  <c r="X254" i="1"/>
  <c r="X257" i="1" s="1"/>
  <c r="W250" i="1"/>
  <c r="W249" i="1"/>
  <c r="Y248" i="1"/>
  <c r="Y249" i="1" s="1"/>
  <c r="X248" i="1"/>
  <c r="X250" i="1" s="1"/>
  <c r="O248" i="1"/>
  <c r="W245" i="1"/>
  <c r="W244" i="1"/>
  <c r="Y243" i="1"/>
  <c r="Y244" i="1" s="1"/>
  <c r="X243" i="1"/>
  <c r="X245" i="1" s="1"/>
  <c r="O243" i="1"/>
  <c r="W239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X230" i="1"/>
  <c r="X233" i="1" s="1"/>
  <c r="O230" i="1"/>
  <c r="W227" i="1"/>
  <c r="W226" i="1"/>
  <c r="Y225" i="1"/>
  <c r="Y226" i="1" s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O218" i="1"/>
  <c r="Y217" i="1"/>
  <c r="X217" i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X207" i="1"/>
  <c r="O207" i="1"/>
  <c r="W204" i="1"/>
  <c r="W203" i="1"/>
  <c r="Y202" i="1"/>
  <c r="X202" i="1"/>
  <c r="O202" i="1"/>
  <c r="Y201" i="1"/>
  <c r="X201" i="1"/>
  <c r="O201" i="1"/>
  <c r="Y200" i="1"/>
  <c r="X200" i="1"/>
  <c r="O200" i="1"/>
  <c r="W197" i="1"/>
  <c r="W196" i="1"/>
  <c r="Y195" i="1"/>
  <c r="X195" i="1"/>
  <c r="O195" i="1"/>
  <c r="Y194" i="1"/>
  <c r="X194" i="1"/>
  <c r="O194" i="1"/>
  <c r="W190" i="1"/>
  <c r="W189" i="1"/>
  <c r="Y188" i="1"/>
  <c r="Y189" i="1" s="1"/>
  <c r="X188" i="1"/>
  <c r="X190" i="1" s="1"/>
  <c r="O188" i="1"/>
  <c r="W185" i="1"/>
  <c r="W184" i="1"/>
  <c r="Y183" i="1"/>
  <c r="Y184" i="1" s="1"/>
  <c r="X183" i="1"/>
  <c r="X185" i="1" s="1"/>
  <c r="O183" i="1"/>
  <c r="W180" i="1"/>
  <c r="W179" i="1"/>
  <c r="Y178" i="1"/>
  <c r="Y179" i="1" s="1"/>
  <c r="X178" i="1"/>
  <c r="X180" i="1" s="1"/>
  <c r="O178" i="1"/>
  <c r="W175" i="1"/>
  <c r="W174" i="1"/>
  <c r="Y173" i="1"/>
  <c r="X173" i="1"/>
  <c r="Y172" i="1"/>
  <c r="Y174" i="1" s="1"/>
  <c r="X172" i="1"/>
  <c r="X175" i="1" s="1"/>
  <c r="W168" i="1"/>
  <c r="W167" i="1"/>
  <c r="Y166" i="1"/>
  <c r="X166" i="1"/>
  <c r="O166" i="1"/>
  <c r="Y165" i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W155" i="1"/>
  <c r="W154" i="1"/>
  <c r="Y153" i="1"/>
  <c r="Y154" i="1" s="1"/>
  <c r="X153" i="1"/>
  <c r="X155" i="1" s="1"/>
  <c r="O153" i="1"/>
  <c r="W150" i="1"/>
  <c r="W149" i="1"/>
  <c r="Y148" i="1"/>
  <c r="Y149" i="1" s="1"/>
  <c r="X148" i="1"/>
  <c r="X150" i="1" s="1"/>
  <c r="W146" i="1"/>
  <c r="W145" i="1"/>
  <c r="Y144" i="1"/>
  <c r="Y145" i="1" s="1"/>
  <c r="X144" i="1"/>
  <c r="X145" i="1" s="1"/>
  <c r="O144" i="1"/>
  <c r="W140" i="1"/>
  <c r="W139" i="1"/>
  <c r="Y138" i="1"/>
  <c r="Y139" i="1" s="1"/>
  <c r="X138" i="1"/>
  <c r="X139" i="1" s="1"/>
  <c r="O138" i="1"/>
  <c r="W135" i="1"/>
  <c r="W134" i="1"/>
  <c r="Y133" i="1"/>
  <c r="X133" i="1"/>
  <c r="O133" i="1"/>
  <c r="Y132" i="1"/>
  <c r="X132" i="1"/>
  <c r="O132" i="1"/>
  <c r="W129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X119" i="1"/>
  <c r="O119" i="1"/>
  <c r="W116" i="1"/>
  <c r="W115" i="1"/>
  <c r="Y114" i="1"/>
  <c r="Y115" i="1" s="1"/>
  <c r="X114" i="1"/>
  <c r="X115" i="1" s="1"/>
  <c r="O114" i="1"/>
  <c r="W111" i="1"/>
  <c r="W110" i="1"/>
  <c r="Y109" i="1"/>
  <c r="X109" i="1"/>
  <c r="O109" i="1"/>
  <c r="Y108" i="1"/>
  <c r="X108" i="1"/>
  <c r="O108" i="1"/>
  <c r="Y107" i="1"/>
  <c r="X107" i="1"/>
  <c r="O107" i="1"/>
  <c r="Y106" i="1"/>
  <c r="Y110" i="1" s="1"/>
  <c r="X106" i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Y87" i="1" s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D7" i="1"/>
  <c r="P6" i="1"/>
  <c r="O2" i="1"/>
  <c r="Y123" i="1" l="1"/>
  <c r="X128" i="1"/>
  <c r="Y134" i="1"/>
  <c r="X146" i="1"/>
  <c r="X149" i="1"/>
  <c r="X154" i="1"/>
  <c r="X163" i="1"/>
  <c r="X174" i="1"/>
  <c r="X179" i="1"/>
  <c r="X184" i="1"/>
  <c r="X189" i="1"/>
  <c r="Y196" i="1"/>
  <c r="X214" i="1"/>
  <c r="X221" i="1"/>
  <c r="X88" i="1"/>
  <c r="X33" i="1"/>
  <c r="X50" i="1"/>
  <c r="X66" i="1"/>
  <c r="X78" i="1"/>
  <c r="X103" i="1"/>
  <c r="X110" i="1"/>
  <c r="X111" i="1"/>
  <c r="X124" i="1"/>
  <c r="X134" i="1"/>
  <c r="X135" i="1"/>
  <c r="Y167" i="1"/>
  <c r="X168" i="1"/>
  <c r="X196" i="1"/>
  <c r="X197" i="1"/>
  <c r="X203" i="1"/>
  <c r="Y203" i="1"/>
  <c r="Y213" i="1"/>
  <c r="Y221" i="1"/>
  <c r="X222" i="1"/>
  <c r="Y232" i="1"/>
  <c r="X238" i="1"/>
  <c r="X244" i="1"/>
  <c r="X249" i="1"/>
  <c r="X262" i="1"/>
  <c r="Y274" i="1"/>
  <c r="X274" i="1"/>
  <c r="Y297" i="1"/>
  <c r="W302" i="1"/>
  <c r="F10" i="1"/>
  <c r="J9" i="1"/>
  <c r="F9" i="1"/>
  <c r="A10" i="1"/>
  <c r="X32" i="1"/>
  <c r="X49" i="1"/>
  <c r="X162" i="1"/>
  <c r="H9" i="1"/>
  <c r="X301" i="1"/>
  <c r="X300" i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13" i="1"/>
  <c r="X227" i="1"/>
  <c r="X232" i="1"/>
  <c r="X258" i="1"/>
  <c r="X268" i="1"/>
  <c r="X297" i="1"/>
  <c r="X299" i="1" l="1"/>
  <c r="X302" i="1"/>
  <c r="B312" i="1"/>
  <c r="X303" i="1"/>
  <c r="A312" i="1"/>
  <c r="C312" i="1"/>
</calcChain>
</file>

<file path=xl/sharedStrings.xml><?xml version="1.0" encoding="utf-8"?>
<sst xmlns="http://schemas.openxmlformats.org/spreadsheetml/2006/main" count="1127" uniqueCount="425">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</sst>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1" fillId="0" borderId="15" xfId="0" applyFont="1" applyBorder="1" applyAlignment="1">
      <alignment horizontal="left" vertical="center" wrapText="1"/>
    </xf>
    <xf numFmtId="0" fontId="0" fillId="0" borderId="19" xfId="0" applyBorder="1"/>
    <xf numFmtId="0" fontId="2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1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2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0" t="s">
        <v>0</v>
      </c>
      <c r="E1" s="222"/>
      <c r="F1" s="222"/>
      <c r="G1" s="12" t="s">
        <v>1</v>
      </c>
      <c r="H1" s="280" t="s">
        <v>2</v>
      </c>
      <c r="I1" s="222"/>
      <c r="J1" s="222"/>
      <c r="K1" s="222"/>
      <c r="L1" s="222"/>
      <c r="M1" s="222"/>
      <c r="N1" s="222"/>
      <c r="O1" s="222"/>
      <c r="P1" s="222"/>
      <c r="Q1" s="221" t="s">
        <v>3</v>
      </c>
      <c r="R1" s="222"/>
      <c r="S1" s="2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329" t="s">
        <v>8</v>
      </c>
      <c r="B5" s="231"/>
      <c r="C5" s="229"/>
      <c r="D5" s="360"/>
      <c r="E5" s="361"/>
      <c r="F5" s="228" t="s">
        <v>9</v>
      </c>
      <c r="G5" s="229"/>
      <c r="H5" s="360" t="s">
        <v>424</v>
      </c>
      <c r="I5" s="376"/>
      <c r="J5" s="376"/>
      <c r="K5" s="376"/>
      <c r="L5" s="361"/>
      <c r="M5" s="62"/>
      <c r="O5" s="24" t="s">
        <v>10</v>
      </c>
      <c r="P5" s="232">
        <v>45432</v>
      </c>
      <c r="Q5" s="233"/>
      <c r="S5" s="282" t="s">
        <v>11</v>
      </c>
      <c r="T5" s="283"/>
      <c r="U5" s="286" t="s">
        <v>12</v>
      </c>
      <c r="V5" s="233"/>
      <c r="AA5" s="51"/>
      <c r="AB5" s="51"/>
      <c r="AC5" s="51"/>
    </row>
    <row r="6" spans="1:30" s="187" customFormat="1" ht="24" customHeight="1" x14ac:dyDescent="0.2">
      <c r="A6" s="329" t="s">
        <v>13</v>
      </c>
      <c r="B6" s="231"/>
      <c r="C6" s="229"/>
      <c r="D6" s="258" t="s">
        <v>14</v>
      </c>
      <c r="E6" s="259"/>
      <c r="F6" s="259"/>
      <c r="G6" s="259"/>
      <c r="H6" s="259"/>
      <c r="I6" s="259"/>
      <c r="J6" s="259"/>
      <c r="K6" s="259"/>
      <c r="L6" s="233"/>
      <c r="M6" s="63"/>
      <c r="O6" s="24" t="s">
        <v>15</v>
      </c>
      <c r="P6" s="386" t="str">
        <f>IF(P5=0," ",CHOOSE(WEEKDAY(P5,2),"Понедельник","Вторник","Среда","Четверг","Пятница","Суббота","Воскресенье"))</f>
        <v>Понедельник</v>
      </c>
      <c r="Q6" s="199"/>
      <c r="S6" s="381" t="s">
        <v>16</v>
      </c>
      <c r="T6" s="283"/>
      <c r="U6" s="309" t="s">
        <v>17</v>
      </c>
      <c r="V6" s="310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02" t="str">
        <f>IFERROR(VLOOKUP(DeliveryAddress,Table,3,0),1)</f>
        <v>1</v>
      </c>
      <c r="E7" s="303"/>
      <c r="F7" s="303"/>
      <c r="G7" s="303"/>
      <c r="H7" s="303"/>
      <c r="I7" s="303"/>
      <c r="J7" s="303"/>
      <c r="K7" s="303"/>
      <c r="L7" s="227"/>
      <c r="M7" s="64"/>
      <c r="O7" s="24"/>
      <c r="P7" s="42"/>
      <c r="Q7" s="42"/>
      <c r="S7" s="204"/>
      <c r="T7" s="283"/>
      <c r="U7" s="311"/>
      <c r="V7" s="312"/>
      <c r="AA7" s="51"/>
      <c r="AB7" s="51"/>
      <c r="AC7" s="51"/>
    </row>
    <row r="8" spans="1:30" s="187" customFormat="1" ht="25.5" customHeight="1" x14ac:dyDescent="0.2">
      <c r="A8" s="225" t="s">
        <v>18</v>
      </c>
      <c r="B8" s="211"/>
      <c r="C8" s="212"/>
      <c r="D8" s="347" t="s">
        <v>19</v>
      </c>
      <c r="E8" s="348"/>
      <c r="F8" s="348"/>
      <c r="G8" s="348"/>
      <c r="H8" s="348"/>
      <c r="I8" s="348"/>
      <c r="J8" s="348"/>
      <c r="K8" s="348"/>
      <c r="L8" s="349"/>
      <c r="M8" s="65"/>
      <c r="O8" s="24" t="s">
        <v>20</v>
      </c>
      <c r="P8" s="226">
        <v>0.375</v>
      </c>
      <c r="Q8" s="227"/>
      <c r="S8" s="204"/>
      <c r="T8" s="283"/>
      <c r="U8" s="311"/>
      <c r="V8" s="312"/>
      <c r="AA8" s="51"/>
      <c r="AB8" s="51"/>
      <c r="AC8" s="51"/>
    </row>
    <row r="9" spans="1:30" s="187" customFormat="1" ht="39.950000000000003" customHeight="1" x14ac:dyDescent="0.2">
      <c r="A9" s="2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62"/>
      <c r="E9" s="252"/>
      <c r="F9" s="2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51" t="str">
        <f>IF(AND($A$9="Тип доверенности/получателя при получении в адресе перегруза:",$D$9="Разовая доверенность"),"Введите ФИО","")</f>
        <v/>
      </c>
      <c r="I9" s="252"/>
      <c r="J9" s="2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2"/>
      <c r="L9" s="252"/>
      <c r="M9" s="185"/>
      <c r="O9" s="26" t="s">
        <v>21</v>
      </c>
      <c r="P9" s="331"/>
      <c r="Q9" s="224"/>
      <c r="S9" s="204"/>
      <c r="T9" s="283"/>
      <c r="U9" s="313"/>
      <c r="V9" s="314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2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62"/>
      <c r="E10" s="252"/>
      <c r="F10" s="2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272" t="str">
        <f>IFERROR(VLOOKUP($D$10,Proxy,2,FALSE),"")</f>
        <v/>
      </c>
      <c r="I10" s="204"/>
      <c r="J10" s="204"/>
      <c r="K10" s="204"/>
      <c r="L10" s="204"/>
      <c r="M10" s="186"/>
      <c r="O10" s="26" t="s">
        <v>22</v>
      </c>
      <c r="P10" s="288"/>
      <c r="Q10" s="289"/>
      <c r="T10" s="24" t="s">
        <v>23</v>
      </c>
      <c r="U10" s="374" t="s">
        <v>24</v>
      </c>
      <c r="V10" s="310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34"/>
      <c r="Q11" s="233"/>
      <c r="T11" s="24" t="s">
        <v>27</v>
      </c>
      <c r="U11" s="223" t="s">
        <v>28</v>
      </c>
      <c r="V11" s="224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230" t="s">
        <v>29</v>
      </c>
      <c r="B12" s="231"/>
      <c r="C12" s="231"/>
      <c r="D12" s="231"/>
      <c r="E12" s="231"/>
      <c r="F12" s="231"/>
      <c r="G12" s="231"/>
      <c r="H12" s="231"/>
      <c r="I12" s="231"/>
      <c r="J12" s="231"/>
      <c r="K12" s="231"/>
      <c r="L12" s="229"/>
      <c r="M12" s="66"/>
      <c r="O12" s="24" t="s">
        <v>30</v>
      </c>
      <c r="P12" s="226"/>
      <c r="Q12" s="227"/>
      <c r="R12" s="23"/>
      <c r="T12" s="24"/>
      <c r="U12" s="222"/>
      <c r="V12" s="204"/>
      <c r="AA12" s="51"/>
      <c r="AB12" s="51"/>
      <c r="AC12" s="51"/>
    </row>
    <row r="13" spans="1:30" s="187" customFormat="1" ht="23.25" customHeight="1" x14ac:dyDescent="0.2">
      <c r="A13" s="230" t="s">
        <v>31</v>
      </c>
      <c r="B13" s="231"/>
      <c r="C13" s="231"/>
      <c r="D13" s="231"/>
      <c r="E13" s="231"/>
      <c r="F13" s="231"/>
      <c r="G13" s="231"/>
      <c r="H13" s="231"/>
      <c r="I13" s="231"/>
      <c r="J13" s="231"/>
      <c r="K13" s="231"/>
      <c r="L13" s="229"/>
      <c r="M13" s="66"/>
      <c r="N13" s="26"/>
      <c r="O13" s="26" t="s">
        <v>32</v>
      </c>
      <c r="P13" s="223"/>
      <c r="Q13" s="224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230" t="s">
        <v>33</v>
      </c>
      <c r="B14" s="231"/>
      <c r="C14" s="231"/>
      <c r="D14" s="231"/>
      <c r="E14" s="231"/>
      <c r="F14" s="231"/>
      <c r="G14" s="231"/>
      <c r="H14" s="231"/>
      <c r="I14" s="231"/>
      <c r="J14" s="231"/>
      <c r="K14" s="231"/>
      <c r="L14" s="229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239" t="s">
        <v>34</v>
      </c>
      <c r="B15" s="231"/>
      <c r="C15" s="231"/>
      <c r="D15" s="231"/>
      <c r="E15" s="231"/>
      <c r="F15" s="231"/>
      <c r="G15" s="231"/>
      <c r="H15" s="231"/>
      <c r="I15" s="231"/>
      <c r="J15" s="231"/>
      <c r="K15" s="231"/>
      <c r="L15" s="229"/>
      <c r="M15" s="67"/>
      <c r="O15" s="342" t="s">
        <v>35</v>
      </c>
      <c r="P15" s="222"/>
      <c r="Q15" s="222"/>
      <c r="R15" s="222"/>
      <c r="S15" s="2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43"/>
      <c r="P16" s="343"/>
      <c r="Q16" s="343"/>
      <c r="R16" s="343"/>
      <c r="S16" s="34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13" t="s">
        <v>36</v>
      </c>
      <c r="B17" s="213" t="s">
        <v>37</v>
      </c>
      <c r="C17" s="326" t="s">
        <v>38</v>
      </c>
      <c r="D17" s="213" t="s">
        <v>39</v>
      </c>
      <c r="E17" s="214"/>
      <c r="F17" s="213" t="s">
        <v>40</v>
      </c>
      <c r="G17" s="213" t="s">
        <v>41</v>
      </c>
      <c r="H17" s="213" t="s">
        <v>42</v>
      </c>
      <c r="I17" s="213" t="s">
        <v>43</v>
      </c>
      <c r="J17" s="213" t="s">
        <v>44</v>
      </c>
      <c r="K17" s="213" t="s">
        <v>45</v>
      </c>
      <c r="L17" s="213" t="s">
        <v>46</v>
      </c>
      <c r="M17" s="213" t="s">
        <v>47</v>
      </c>
      <c r="N17" s="213" t="s">
        <v>48</v>
      </c>
      <c r="O17" s="213" t="s">
        <v>49</v>
      </c>
      <c r="P17" s="397"/>
      <c r="Q17" s="397"/>
      <c r="R17" s="397"/>
      <c r="S17" s="214"/>
      <c r="T17" s="235" t="s">
        <v>50</v>
      </c>
      <c r="U17" s="229"/>
      <c r="V17" s="213" t="s">
        <v>51</v>
      </c>
      <c r="W17" s="213" t="s">
        <v>52</v>
      </c>
      <c r="X17" s="218" t="s">
        <v>53</v>
      </c>
      <c r="Y17" s="213" t="s">
        <v>54</v>
      </c>
      <c r="Z17" s="276" t="s">
        <v>55</v>
      </c>
      <c r="AA17" s="276" t="s">
        <v>56</v>
      </c>
      <c r="AB17" s="276" t="s">
        <v>57</v>
      </c>
      <c r="AC17" s="355"/>
      <c r="AD17" s="356"/>
      <c r="AE17" s="345"/>
      <c r="BB17" s="234" t="s">
        <v>58</v>
      </c>
    </row>
    <row r="18" spans="1:54" ht="14.25" customHeight="1" x14ac:dyDescent="0.2">
      <c r="A18" s="217"/>
      <c r="B18" s="217"/>
      <c r="C18" s="217"/>
      <c r="D18" s="215"/>
      <c r="E18" s="216"/>
      <c r="F18" s="217"/>
      <c r="G18" s="217"/>
      <c r="H18" s="217"/>
      <c r="I18" s="217"/>
      <c r="J18" s="217"/>
      <c r="K18" s="217"/>
      <c r="L18" s="217"/>
      <c r="M18" s="217"/>
      <c r="N18" s="217"/>
      <c r="O18" s="215"/>
      <c r="P18" s="398"/>
      <c r="Q18" s="398"/>
      <c r="R18" s="398"/>
      <c r="S18" s="216"/>
      <c r="T18" s="188" t="s">
        <v>59</v>
      </c>
      <c r="U18" s="188" t="s">
        <v>60</v>
      </c>
      <c r="V18" s="217"/>
      <c r="W18" s="217"/>
      <c r="X18" s="219"/>
      <c r="Y18" s="217"/>
      <c r="Z18" s="277"/>
      <c r="AA18" s="277"/>
      <c r="AB18" s="357"/>
      <c r="AC18" s="358"/>
      <c r="AD18" s="359"/>
      <c r="AE18" s="346"/>
      <c r="BB18" s="204"/>
    </row>
    <row r="19" spans="1:54" ht="27.75" hidden="1" customHeight="1" x14ac:dyDescent="0.2">
      <c r="A19" s="236" t="s">
        <v>61</v>
      </c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48"/>
      <c r="AA19" s="48"/>
    </row>
    <row r="20" spans="1:54" ht="16.5" hidden="1" customHeight="1" x14ac:dyDescent="0.25">
      <c r="A20" s="203" t="s">
        <v>61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9"/>
      <c r="AA20" s="189"/>
    </row>
    <row r="21" spans="1:54" ht="14.25" hidden="1" customHeight="1" x14ac:dyDescent="0.25">
      <c r="A21" s="241" t="s">
        <v>62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90"/>
      <c r="AA21" s="190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198">
        <v>4607111035752</v>
      </c>
      <c r="E22" s="199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9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08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9"/>
      <c r="O23" s="210" t="s">
        <v>68</v>
      </c>
      <c r="P23" s="211"/>
      <c r="Q23" s="211"/>
      <c r="R23" s="211"/>
      <c r="S23" s="211"/>
      <c r="T23" s="211"/>
      <c r="U23" s="212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9"/>
      <c r="O24" s="210" t="s">
        <v>68</v>
      </c>
      <c r="P24" s="211"/>
      <c r="Q24" s="211"/>
      <c r="R24" s="211"/>
      <c r="S24" s="211"/>
      <c r="T24" s="211"/>
      <c r="U24" s="212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hidden="1" customHeight="1" x14ac:dyDescent="0.2">
      <c r="A25" s="236" t="s">
        <v>70</v>
      </c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48"/>
      <c r="AA25" s="48"/>
    </row>
    <row r="26" spans="1:54" ht="16.5" hidden="1" customHeight="1" x14ac:dyDescent="0.25">
      <c r="A26" s="203" t="s">
        <v>71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9"/>
      <c r="AA26" s="189"/>
    </row>
    <row r="27" spans="1:54" ht="14.25" hidden="1" customHeight="1" x14ac:dyDescent="0.25">
      <c r="A27" s="241" t="s">
        <v>72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90"/>
      <c r="AA27" s="190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198">
        <v>4607111036520</v>
      </c>
      <c r="E28" s="199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4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9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198">
        <v>4607111036605</v>
      </c>
      <c r="E29" s="199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38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9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198">
        <v>4607111036537</v>
      </c>
      <c r="E30" s="199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38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9"/>
      <c r="T30" s="34"/>
      <c r="U30" s="34"/>
      <c r="V30" s="35" t="s">
        <v>67</v>
      </c>
      <c r="W30" s="194">
        <v>56</v>
      </c>
      <c r="X30" s="195">
        <f>IFERROR(IF(W30="","",W30),"")</f>
        <v>56</v>
      </c>
      <c r="Y30" s="36">
        <f>IFERROR(IF(W30="","",W30*0.00936),"")</f>
        <v>0.52415999999999996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198">
        <v>4607111036599</v>
      </c>
      <c r="E31" s="199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39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9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08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9"/>
      <c r="O32" s="210" t="s">
        <v>68</v>
      </c>
      <c r="P32" s="211"/>
      <c r="Q32" s="211"/>
      <c r="R32" s="211"/>
      <c r="S32" s="211"/>
      <c r="T32" s="211"/>
      <c r="U32" s="212"/>
      <c r="V32" s="37" t="s">
        <v>67</v>
      </c>
      <c r="W32" s="196">
        <f>IFERROR(SUM(W28:W31),"0")</f>
        <v>56</v>
      </c>
      <c r="X32" s="196">
        <f>IFERROR(SUM(X28:X31),"0")</f>
        <v>56</v>
      </c>
      <c r="Y32" s="196">
        <f>IFERROR(IF(Y28="",0,Y28),"0")+IFERROR(IF(Y29="",0,Y29),"0")+IFERROR(IF(Y30="",0,Y30),"0")+IFERROR(IF(Y31="",0,Y31),"0")</f>
        <v>0.52415999999999996</v>
      </c>
      <c r="Z32" s="197"/>
      <c r="AA32" s="197"/>
    </row>
    <row r="33" spans="1:54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9"/>
      <c r="O33" s="210" t="s">
        <v>68</v>
      </c>
      <c r="P33" s="211"/>
      <c r="Q33" s="211"/>
      <c r="R33" s="211"/>
      <c r="S33" s="211"/>
      <c r="T33" s="211"/>
      <c r="U33" s="212"/>
      <c r="V33" s="37" t="s">
        <v>69</v>
      </c>
      <c r="W33" s="196">
        <f>IFERROR(SUMPRODUCT(W28:W31*H28:H31),"0")</f>
        <v>84</v>
      </c>
      <c r="X33" s="196">
        <f>IFERROR(SUMPRODUCT(X28:X31*H28:H31),"0")</f>
        <v>84</v>
      </c>
      <c r="Y33" s="37"/>
      <c r="Z33" s="197"/>
      <c r="AA33" s="197"/>
    </row>
    <row r="34" spans="1:54" ht="16.5" hidden="1" customHeight="1" x14ac:dyDescent="0.25">
      <c r="A34" s="203" t="s">
        <v>83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9"/>
      <c r="AA34" s="189"/>
    </row>
    <row r="35" spans="1:54" ht="14.25" hidden="1" customHeight="1" x14ac:dyDescent="0.25">
      <c r="A35" s="241" t="s">
        <v>62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90"/>
      <c r="AA35" s="190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198">
        <v>4607111036285</v>
      </c>
      <c r="E36" s="199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4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9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198">
        <v>4607111036308</v>
      </c>
      <c r="E37" s="199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23" t="s">
        <v>88</v>
      </c>
      <c r="P37" s="201"/>
      <c r="Q37" s="201"/>
      <c r="R37" s="201"/>
      <c r="S37" s="199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198">
        <v>4607111036315</v>
      </c>
      <c r="E38" s="199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9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198">
        <v>4607111036292</v>
      </c>
      <c r="E39" s="199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3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9"/>
      <c r="T39" s="34"/>
      <c r="U39" s="34"/>
      <c r="V39" s="35" t="s">
        <v>67</v>
      </c>
      <c r="W39" s="194">
        <v>42</v>
      </c>
      <c r="X39" s="195">
        <f>IFERROR(IF(W39="","",W39),"")</f>
        <v>42</v>
      </c>
      <c r="Y39" s="36">
        <f>IFERROR(IF(W39="","",W39*0.0155),"")</f>
        <v>0.65100000000000002</v>
      </c>
      <c r="Z39" s="56"/>
      <c r="AA39" s="57"/>
      <c r="AE39" s="61"/>
      <c r="BB39" s="76" t="s">
        <v>1</v>
      </c>
    </row>
    <row r="40" spans="1:54" x14ac:dyDescent="0.2">
      <c r="A40" s="208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9"/>
      <c r="O40" s="210" t="s">
        <v>68</v>
      </c>
      <c r="P40" s="211"/>
      <c r="Q40" s="211"/>
      <c r="R40" s="211"/>
      <c r="S40" s="211"/>
      <c r="T40" s="211"/>
      <c r="U40" s="212"/>
      <c r="V40" s="37" t="s">
        <v>67</v>
      </c>
      <c r="W40" s="196">
        <f>IFERROR(SUM(W36:W39),"0")</f>
        <v>42</v>
      </c>
      <c r="X40" s="196">
        <f>IFERROR(SUM(X36:X39),"0")</f>
        <v>42</v>
      </c>
      <c r="Y40" s="196">
        <f>IFERROR(IF(Y36="",0,Y36),"0")+IFERROR(IF(Y37="",0,Y37),"0")+IFERROR(IF(Y38="",0,Y38),"0")+IFERROR(IF(Y39="",0,Y39),"0")</f>
        <v>0.65100000000000002</v>
      </c>
      <c r="Z40" s="197"/>
      <c r="AA40" s="197"/>
    </row>
    <row r="41" spans="1:54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9"/>
      <c r="O41" s="210" t="s">
        <v>68</v>
      </c>
      <c r="P41" s="211"/>
      <c r="Q41" s="211"/>
      <c r="R41" s="211"/>
      <c r="S41" s="211"/>
      <c r="T41" s="211"/>
      <c r="U41" s="212"/>
      <c r="V41" s="37" t="s">
        <v>69</v>
      </c>
      <c r="W41" s="196">
        <f>IFERROR(SUMPRODUCT(W36:W39*H36:H39),"0")</f>
        <v>252</v>
      </c>
      <c r="X41" s="196">
        <f>IFERROR(SUMPRODUCT(X36:X39*H36:H39),"0")</f>
        <v>252</v>
      </c>
      <c r="Y41" s="37"/>
      <c r="Z41" s="197"/>
      <c r="AA41" s="197"/>
    </row>
    <row r="42" spans="1:54" ht="16.5" hidden="1" customHeight="1" x14ac:dyDescent="0.25">
      <c r="A42" s="203" t="s">
        <v>93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9"/>
      <c r="AA42" s="189"/>
    </row>
    <row r="43" spans="1:54" ht="14.25" hidden="1" customHeight="1" x14ac:dyDescent="0.25">
      <c r="A43" s="241" t="s">
        <v>94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90"/>
      <c r="AA43" s="190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198">
        <v>4607111038579</v>
      </c>
      <c r="E44" s="199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390" t="s">
        <v>98</v>
      </c>
      <c r="P44" s="201"/>
      <c r="Q44" s="201"/>
      <c r="R44" s="201"/>
      <c r="S44" s="199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198">
        <v>4607111038968</v>
      </c>
      <c r="E45" s="199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01" t="s">
        <v>102</v>
      </c>
      <c r="P45" s="201"/>
      <c r="Q45" s="201"/>
      <c r="R45" s="201"/>
      <c r="S45" s="199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198">
        <v>4607111038951</v>
      </c>
      <c r="E46" s="199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29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199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hidden="1" customHeight="1" x14ac:dyDescent="0.25">
      <c r="A47" s="54" t="s">
        <v>105</v>
      </c>
      <c r="B47" s="54" t="s">
        <v>106</v>
      </c>
      <c r="C47" s="31">
        <v>4301190022</v>
      </c>
      <c r="D47" s="198">
        <v>4607111037053</v>
      </c>
      <c r="E47" s="199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29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9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hidden="1" customHeight="1" x14ac:dyDescent="0.25">
      <c r="A48" s="54" t="s">
        <v>107</v>
      </c>
      <c r="B48" s="54" t="s">
        <v>108</v>
      </c>
      <c r="C48" s="31">
        <v>4301190023</v>
      </c>
      <c r="D48" s="198">
        <v>4607111037060</v>
      </c>
      <c r="E48" s="199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9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hidden="1" x14ac:dyDescent="0.2">
      <c r="A49" s="208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9"/>
      <c r="O49" s="210" t="s">
        <v>68</v>
      </c>
      <c r="P49" s="211"/>
      <c r="Q49" s="211"/>
      <c r="R49" s="211"/>
      <c r="S49" s="211"/>
      <c r="T49" s="211"/>
      <c r="U49" s="212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hidden="1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9"/>
      <c r="O50" s="210" t="s">
        <v>68</v>
      </c>
      <c r="P50" s="211"/>
      <c r="Q50" s="211"/>
      <c r="R50" s="211"/>
      <c r="S50" s="211"/>
      <c r="T50" s="211"/>
      <c r="U50" s="212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hidden="1" customHeight="1" x14ac:dyDescent="0.25">
      <c r="A51" s="203" t="s">
        <v>109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189"/>
      <c r="AA51" s="189"/>
    </row>
    <row r="52" spans="1:54" ht="14.25" hidden="1" customHeight="1" x14ac:dyDescent="0.25">
      <c r="A52" s="241" t="s">
        <v>62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90"/>
      <c r="AA52" s="190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198">
        <v>4607111037190</v>
      </c>
      <c r="E53" s="199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36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199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hidden="1" customHeight="1" x14ac:dyDescent="0.25">
      <c r="A54" s="54" t="s">
        <v>112</v>
      </c>
      <c r="B54" s="54" t="s">
        <v>113</v>
      </c>
      <c r="C54" s="31">
        <v>4301070972</v>
      </c>
      <c r="D54" s="198">
        <v>4607111037183</v>
      </c>
      <c r="E54" s="199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20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199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114</v>
      </c>
      <c r="B55" s="54" t="s">
        <v>115</v>
      </c>
      <c r="C55" s="31">
        <v>4301070970</v>
      </c>
      <c r="D55" s="198">
        <v>4607111037091</v>
      </c>
      <c r="E55" s="199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199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116</v>
      </c>
      <c r="B56" s="54" t="s">
        <v>117</v>
      </c>
      <c r="C56" s="31">
        <v>4301070971</v>
      </c>
      <c r="D56" s="198">
        <v>4607111036902</v>
      </c>
      <c r="E56" s="199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39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199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198">
        <v>4607111036858</v>
      </c>
      <c r="E57" s="199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37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199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198">
        <v>4607111036889</v>
      </c>
      <c r="E58" s="199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3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199"/>
      <c r="T58" s="34"/>
      <c r="U58" s="34"/>
      <c r="V58" s="35" t="s">
        <v>67</v>
      </c>
      <c r="W58" s="194">
        <v>8</v>
      </c>
      <c r="X58" s="195">
        <f t="shared" si="0"/>
        <v>8</v>
      </c>
      <c r="Y58" s="36">
        <f t="shared" si="1"/>
        <v>0.124</v>
      </c>
      <c r="Z58" s="56"/>
      <c r="AA58" s="57"/>
      <c r="AE58" s="61"/>
      <c r="BB58" s="87" t="s">
        <v>1</v>
      </c>
    </row>
    <row r="59" spans="1:54" x14ac:dyDescent="0.2">
      <c r="A59" s="208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9"/>
      <c r="O59" s="210" t="s">
        <v>68</v>
      </c>
      <c r="P59" s="211"/>
      <c r="Q59" s="211"/>
      <c r="R59" s="211"/>
      <c r="S59" s="211"/>
      <c r="T59" s="211"/>
      <c r="U59" s="212"/>
      <c r="V59" s="37" t="s">
        <v>67</v>
      </c>
      <c r="W59" s="196">
        <f>IFERROR(SUM(W53:W58),"0")</f>
        <v>8</v>
      </c>
      <c r="X59" s="196">
        <f>IFERROR(SUM(X53:X58),"0")</f>
        <v>8</v>
      </c>
      <c r="Y59" s="196">
        <f>IFERROR(IF(Y53="",0,Y53),"0")+IFERROR(IF(Y54="",0,Y54),"0")+IFERROR(IF(Y55="",0,Y55),"0")+IFERROR(IF(Y56="",0,Y56),"0")+IFERROR(IF(Y57="",0,Y57),"0")+IFERROR(IF(Y58="",0,Y58),"0")</f>
        <v>0.124</v>
      </c>
      <c r="Z59" s="197"/>
      <c r="AA59" s="197"/>
    </row>
    <row r="60" spans="1:54" x14ac:dyDescent="0.2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9"/>
      <c r="O60" s="210" t="s">
        <v>68</v>
      </c>
      <c r="P60" s="211"/>
      <c r="Q60" s="211"/>
      <c r="R60" s="211"/>
      <c r="S60" s="211"/>
      <c r="T60" s="211"/>
      <c r="U60" s="212"/>
      <c r="V60" s="37" t="s">
        <v>69</v>
      </c>
      <c r="W60" s="196">
        <f>IFERROR(SUMPRODUCT(W53:W58*H53:H58),"0")</f>
        <v>57.6</v>
      </c>
      <c r="X60" s="196">
        <f>IFERROR(SUMPRODUCT(X53:X58*H53:H58),"0")</f>
        <v>57.6</v>
      </c>
      <c r="Y60" s="37"/>
      <c r="Z60" s="197"/>
      <c r="AA60" s="197"/>
    </row>
    <row r="61" spans="1:54" ht="16.5" hidden="1" customHeight="1" x14ac:dyDescent="0.25">
      <c r="A61" s="203" t="s">
        <v>122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189"/>
      <c r="AA61" s="189"/>
    </row>
    <row r="62" spans="1:54" ht="14.25" hidden="1" customHeight="1" x14ac:dyDescent="0.25">
      <c r="A62" s="241" t="s">
        <v>62</v>
      </c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190"/>
      <c r="AA62" s="190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198">
        <v>4607111037411</v>
      </c>
      <c r="E63" s="199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3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199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198">
        <v>4607111036728</v>
      </c>
      <c r="E64" s="199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23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199"/>
      <c r="T64" s="34"/>
      <c r="U64" s="34"/>
      <c r="V64" s="35" t="s">
        <v>67</v>
      </c>
      <c r="W64" s="194">
        <v>481</v>
      </c>
      <c r="X64" s="195">
        <f>IFERROR(IF(W64="","",W64),"")</f>
        <v>481</v>
      </c>
      <c r="Y64" s="36">
        <f>IFERROR(IF(W64="","",W64*0.00866),"")</f>
        <v>4.1654599999999995</v>
      </c>
      <c r="Z64" s="56"/>
      <c r="AA64" s="57"/>
      <c r="AE64" s="61"/>
      <c r="BB64" s="89" t="s">
        <v>1</v>
      </c>
    </row>
    <row r="65" spans="1:54" x14ac:dyDescent="0.2">
      <c r="A65" s="208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9"/>
      <c r="O65" s="210" t="s">
        <v>68</v>
      </c>
      <c r="P65" s="211"/>
      <c r="Q65" s="211"/>
      <c r="R65" s="211"/>
      <c r="S65" s="211"/>
      <c r="T65" s="211"/>
      <c r="U65" s="212"/>
      <c r="V65" s="37" t="s">
        <v>67</v>
      </c>
      <c r="W65" s="196">
        <f>IFERROR(SUM(W63:W64),"0")</f>
        <v>481</v>
      </c>
      <c r="X65" s="196">
        <f>IFERROR(SUM(X63:X64),"0")</f>
        <v>481</v>
      </c>
      <c r="Y65" s="196">
        <f>IFERROR(IF(Y63="",0,Y63),"0")+IFERROR(IF(Y64="",0,Y64),"0")</f>
        <v>4.1654599999999995</v>
      </c>
      <c r="Z65" s="197"/>
      <c r="AA65" s="197"/>
    </row>
    <row r="66" spans="1:54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9"/>
      <c r="O66" s="210" t="s">
        <v>68</v>
      </c>
      <c r="P66" s="211"/>
      <c r="Q66" s="211"/>
      <c r="R66" s="211"/>
      <c r="S66" s="211"/>
      <c r="T66" s="211"/>
      <c r="U66" s="212"/>
      <c r="V66" s="37" t="s">
        <v>69</v>
      </c>
      <c r="W66" s="196">
        <f>IFERROR(SUMPRODUCT(W63:W64*H63:H64),"0")</f>
        <v>2405</v>
      </c>
      <c r="X66" s="196">
        <f>IFERROR(SUMPRODUCT(X63:X64*H63:H64),"0")</f>
        <v>2405</v>
      </c>
      <c r="Y66" s="37"/>
      <c r="Z66" s="197"/>
      <c r="AA66" s="197"/>
    </row>
    <row r="67" spans="1:54" ht="16.5" hidden="1" customHeight="1" x14ac:dyDescent="0.25">
      <c r="A67" s="203" t="s">
        <v>128</v>
      </c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189"/>
      <c r="AA67" s="189"/>
    </row>
    <row r="68" spans="1:54" ht="14.25" hidden="1" customHeight="1" x14ac:dyDescent="0.25">
      <c r="A68" s="241" t="s">
        <v>129</v>
      </c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190"/>
      <c r="AA68" s="190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198">
        <v>4607111033659</v>
      </c>
      <c r="E69" s="199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24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199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08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9"/>
      <c r="O70" s="210" t="s">
        <v>68</v>
      </c>
      <c r="P70" s="211"/>
      <c r="Q70" s="211"/>
      <c r="R70" s="211"/>
      <c r="S70" s="211"/>
      <c r="T70" s="211"/>
      <c r="U70" s="212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hidden="1" x14ac:dyDescent="0.2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9"/>
      <c r="O71" s="210" t="s">
        <v>68</v>
      </c>
      <c r="P71" s="211"/>
      <c r="Q71" s="211"/>
      <c r="R71" s="211"/>
      <c r="S71" s="211"/>
      <c r="T71" s="211"/>
      <c r="U71" s="212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hidden="1" customHeight="1" x14ac:dyDescent="0.25">
      <c r="A72" s="203" t="s">
        <v>132</v>
      </c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189"/>
      <c r="AA72" s="189"/>
    </row>
    <row r="73" spans="1:54" ht="14.25" hidden="1" customHeight="1" x14ac:dyDescent="0.25">
      <c r="A73" s="241" t="s">
        <v>133</v>
      </c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190"/>
      <c r="AA73" s="190"/>
    </row>
    <row r="74" spans="1:54" ht="27" hidden="1" customHeight="1" x14ac:dyDescent="0.25">
      <c r="A74" s="54" t="s">
        <v>134</v>
      </c>
      <c r="B74" s="54" t="s">
        <v>135</v>
      </c>
      <c r="C74" s="31">
        <v>4301131012</v>
      </c>
      <c r="D74" s="198">
        <v>4607111034137</v>
      </c>
      <c r="E74" s="199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1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199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198">
        <v>4607111034137</v>
      </c>
      <c r="E75" s="199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370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199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hidden="1" customHeight="1" x14ac:dyDescent="0.25">
      <c r="A76" s="54" t="s">
        <v>138</v>
      </c>
      <c r="B76" s="54" t="s">
        <v>139</v>
      </c>
      <c r="C76" s="31">
        <v>4301131011</v>
      </c>
      <c r="D76" s="198">
        <v>4607111034120</v>
      </c>
      <c r="E76" s="199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28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199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hidden="1" x14ac:dyDescent="0.2">
      <c r="A77" s="208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9"/>
      <c r="O77" s="210" t="s">
        <v>68</v>
      </c>
      <c r="P77" s="211"/>
      <c r="Q77" s="211"/>
      <c r="R77" s="211"/>
      <c r="S77" s="211"/>
      <c r="T77" s="211"/>
      <c r="U77" s="212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hidden="1" x14ac:dyDescent="0.2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9"/>
      <c r="O78" s="210" t="s">
        <v>68</v>
      </c>
      <c r="P78" s="211"/>
      <c r="Q78" s="211"/>
      <c r="R78" s="211"/>
      <c r="S78" s="211"/>
      <c r="T78" s="211"/>
      <c r="U78" s="212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hidden="1" customHeight="1" x14ac:dyDescent="0.25">
      <c r="A79" s="203" t="s">
        <v>140</v>
      </c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189"/>
      <c r="AA79" s="189"/>
    </row>
    <row r="80" spans="1:54" ht="14.25" hidden="1" customHeight="1" x14ac:dyDescent="0.25">
      <c r="A80" s="241" t="s">
        <v>129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90"/>
      <c r="AA80" s="190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198">
        <v>4607111036407</v>
      </c>
      <c r="E81" s="199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37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199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hidden="1" customHeight="1" x14ac:dyDescent="0.25">
      <c r="A82" s="54" t="s">
        <v>143</v>
      </c>
      <c r="B82" s="54" t="s">
        <v>144</v>
      </c>
      <c r="C82" s="31">
        <v>4301135122</v>
      </c>
      <c r="D82" s="198">
        <v>4607111033628</v>
      </c>
      <c r="E82" s="199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1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199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198">
        <v>4607111033451</v>
      </c>
      <c r="E83" s="199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199"/>
      <c r="T83" s="34"/>
      <c r="U83" s="34"/>
      <c r="V83" s="35" t="s">
        <v>67</v>
      </c>
      <c r="W83" s="194">
        <v>61</v>
      </c>
      <c r="X83" s="195">
        <f t="shared" si="2"/>
        <v>61</v>
      </c>
      <c r="Y83" s="36">
        <f t="shared" si="3"/>
        <v>1.0906800000000001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198">
        <v>4607111035141</v>
      </c>
      <c r="E84" s="199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3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199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198">
        <v>4607111035028</v>
      </c>
      <c r="E85" s="199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39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199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198">
        <v>4607111033444</v>
      </c>
      <c r="E86" s="199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199"/>
      <c r="T86" s="34"/>
      <c r="U86" s="34"/>
      <c r="V86" s="35" t="s">
        <v>67</v>
      </c>
      <c r="W86" s="194">
        <v>101</v>
      </c>
      <c r="X86" s="195">
        <f t="shared" si="2"/>
        <v>101</v>
      </c>
      <c r="Y86" s="36">
        <f t="shared" si="3"/>
        <v>1.8058799999999999</v>
      </c>
      <c r="Z86" s="56"/>
      <c r="AA86" s="57"/>
      <c r="AE86" s="61"/>
      <c r="BB86" s="99" t="s">
        <v>76</v>
      </c>
    </row>
    <row r="87" spans="1:54" x14ac:dyDescent="0.2">
      <c r="A87" s="208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9"/>
      <c r="O87" s="210" t="s">
        <v>68</v>
      </c>
      <c r="P87" s="211"/>
      <c r="Q87" s="211"/>
      <c r="R87" s="211"/>
      <c r="S87" s="211"/>
      <c r="T87" s="211"/>
      <c r="U87" s="212"/>
      <c r="V87" s="37" t="s">
        <v>67</v>
      </c>
      <c r="W87" s="196">
        <f>IFERROR(SUM(W81:W86),"0")</f>
        <v>162</v>
      </c>
      <c r="X87" s="196">
        <f>IFERROR(SUM(X81:X86),"0")</f>
        <v>162</v>
      </c>
      <c r="Y87" s="196">
        <f>IFERROR(IF(Y81="",0,Y81),"0")+IFERROR(IF(Y82="",0,Y82),"0")+IFERROR(IF(Y83="",0,Y83),"0")+IFERROR(IF(Y84="",0,Y84),"0")+IFERROR(IF(Y85="",0,Y85),"0")+IFERROR(IF(Y86="",0,Y86),"0")</f>
        <v>2.89656</v>
      </c>
      <c r="Z87" s="197"/>
      <c r="AA87" s="197"/>
    </row>
    <row r="88" spans="1:54" x14ac:dyDescent="0.2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9"/>
      <c r="O88" s="210" t="s">
        <v>68</v>
      </c>
      <c r="P88" s="211"/>
      <c r="Q88" s="211"/>
      <c r="R88" s="211"/>
      <c r="S88" s="211"/>
      <c r="T88" s="211"/>
      <c r="U88" s="212"/>
      <c r="V88" s="37" t="s">
        <v>69</v>
      </c>
      <c r="W88" s="196">
        <f>IFERROR(SUMPRODUCT(W81:W86*H81:H86),"0")</f>
        <v>583.20000000000005</v>
      </c>
      <c r="X88" s="196">
        <f>IFERROR(SUMPRODUCT(X81:X86*H81:H86),"0")</f>
        <v>583.20000000000005</v>
      </c>
      <c r="Y88" s="37"/>
      <c r="Z88" s="197"/>
      <c r="AA88" s="197"/>
    </row>
    <row r="89" spans="1:54" ht="16.5" hidden="1" customHeight="1" x14ac:dyDescent="0.25">
      <c r="A89" s="203" t="s">
        <v>153</v>
      </c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189"/>
      <c r="AA89" s="189"/>
    </row>
    <row r="90" spans="1:54" ht="14.25" hidden="1" customHeight="1" x14ac:dyDescent="0.25">
      <c r="A90" s="241" t="s">
        <v>153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90"/>
      <c r="AA90" s="190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198">
        <v>4607025784012</v>
      </c>
      <c r="E91" s="199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39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199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198">
        <v>4607025784319</v>
      </c>
      <c r="E92" s="199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38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199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198">
        <v>4607111035370</v>
      </c>
      <c r="E93" s="199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199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idden="1" x14ac:dyDescent="0.2">
      <c r="A94" s="208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9"/>
      <c r="O94" s="210" t="s">
        <v>68</v>
      </c>
      <c r="P94" s="211"/>
      <c r="Q94" s="211"/>
      <c r="R94" s="211"/>
      <c r="S94" s="211"/>
      <c r="T94" s="211"/>
      <c r="U94" s="212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hidden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9"/>
      <c r="O95" s="210" t="s">
        <v>68</v>
      </c>
      <c r="P95" s="211"/>
      <c r="Q95" s="211"/>
      <c r="R95" s="211"/>
      <c r="S95" s="211"/>
      <c r="T95" s="211"/>
      <c r="U95" s="212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hidden="1" customHeight="1" x14ac:dyDescent="0.25">
      <c r="A96" s="203" t="s">
        <v>160</v>
      </c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189"/>
      <c r="AA96" s="189"/>
    </row>
    <row r="97" spans="1:54" ht="14.25" hidden="1" customHeight="1" x14ac:dyDescent="0.25">
      <c r="A97" s="241" t="s">
        <v>62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27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199"/>
      <c r="T98" s="34"/>
      <c r="U98" s="34"/>
      <c r="V98" s="35" t="s">
        <v>67</v>
      </c>
      <c r="W98" s="194">
        <v>26</v>
      </c>
      <c r="X98" s="195">
        <f>IFERROR(IF(W98="","",W98),"")</f>
        <v>26</v>
      </c>
      <c r="Y98" s="36">
        <f>IFERROR(IF(W98="","",W98*0.0155),"")</f>
        <v>0.40300000000000002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199"/>
      <c r="T99" s="34"/>
      <c r="U99" s="34"/>
      <c r="V99" s="35" t="s">
        <v>67</v>
      </c>
      <c r="W99" s="194">
        <v>217</v>
      </c>
      <c r="X99" s="195">
        <f>IFERROR(IF(W99="","",W99),"")</f>
        <v>217</v>
      </c>
      <c r="Y99" s="36">
        <f>IFERROR(IF(W99="","",W99*0.0155),"")</f>
        <v>3.3635000000000002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33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199"/>
      <c r="T100" s="34"/>
      <c r="U100" s="34"/>
      <c r="V100" s="35" t="s">
        <v>67</v>
      </c>
      <c r="W100" s="194">
        <v>33</v>
      </c>
      <c r="X100" s="195">
        <f>IFERROR(IF(W100="","",W100),"")</f>
        <v>33</v>
      </c>
      <c r="Y100" s="36">
        <f>IFERROR(IF(W100="","",W100*0.0155),"")</f>
        <v>0.51149999999999995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25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199"/>
      <c r="T101" s="34"/>
      <c r="U101" s="34"/>
      <c r="V101" s="35" t="s">
        <v>67</v>
      </c>
      <c r="W101" s="194">
        <v>158</v>
      </c>
      <c r="X101" s="195">
        <f>IFERROR(IF(W101="","",W101),"")</f>
        <v>158</v>
      </c>
      <c r="Y101" s="36">
        <f>IFERROR(IF(W101="","",W101*0.0155),"")</f>
        <v>2.4489999999999998</v>
      </c>
      <c r="Z101" s="56"/>
      <c r="AA101" s="57"/>
      <c r="AE101" s="61"/>
      <c r="BB101" s="106" t="s">
        <v>1</v>
      </c>
    </row>
    <row r="102" spans="1:54" x14ac:dyDescent="0.2">
      <c r="A102" s="208"/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9"/>
      <c r="O102" s="210" t="s">
        <v>68</v>
      </c>
      <c r="P102" s="211"/>
      <c r="Q102" s="211"/>
      <c r="R102" s="211"/>
      <c r="S102" s="211"/>
      <c r="T102" s="211"/>
      <c r="U102" s="212"/>
      <c r="V102" s="37" t="s">
        <v>67</v>
      </c>
      <c r="W102" s="196">
        <f>IFERROR(SUM(W98:W101),"0")</f>
        <v>434</v>
      </c>
      <c r="X102" s="196">
        <f>IFERROR(SUM(X98:X101),"0")</f>
        <v>434</v>
      </c>
      <c r="Y102" s="196">
        <f>IFERROR(IF(Y98="",0,Y98),"0")+IFERROR(IF(Y99="",0,Y99),"0")+IFERROR(IF(Y100="",0,Y100),"0")+IFERROR(IF(Y101="",0,Y101),"0")</f>
        <v>6.7270000000000003</v>
      </c>
      <c r="Z102" s="197"/>
      <c r="AA102" s="197"/>
    </row>
    <row r="103" spans="1:54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9"/>
      <c r="O103" s="210" t="s">
        <v>68</v>
      </c>
      <c r="P103" s="211"/>
      <c r="Q103" s="211"/>
      <c r="R103" s="211"/>
      <c r="S103" s="211"/>
      <c r="T103" s="211"/>
      <c r="U103" s="212"/>
      <c r="V103" s="37" t="s">
        <v>69</v>
      </c>
      <c r="W103" s="196">
        <f>IFERROR(SUMPRODUCT(W98:W101*H98:H101),"0")</f>
        <v>3105.92</v>
      </c>
      <c r="X103" s="196">
        <f>IFERROR(SUMPRODUCT(X98:X101*H98:H101),"0")</f>
        <v>3105.92</v>
      </c>
      <c r="Y103" s="37"/>
      <c r="Z103" s="197"/>
      <c r="AA103" s="197"/>
    </row>
    <row r="104" spans="1:54" ht="16.5" hidden="1" customHeight="1" x14ac:dyDescent="0.25">
      <c r="A104" s="203" t="s">
        <v>169</v>
      </c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189"/>
      <c r="AA104" s="189"/>
    </row>
    <row r="105" spans="1:54" ht="14.25" hidden="1" customHeight="1" x14ac:dyDescent="0.25">
      <c r="A105" s="241" t="s">
        <v>129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90"/>
      <c r="AA105" s="190"/>
    </row>
    <row r="106" spans="1:54" ht="27" hidden="1" customHeight="1" x14ac:dyDescent="0.25">
      <c r="A106" s="54" t="s">
        <v>170</v>
      </c>
      <c r="B106" s="54" t="s">
        <v>171</v>
      </c>
      <c r="C106" s="31">
        <v>4301135166</v>
      </c>
      <c r="D106" s="198">
        <v>4607111034014</v>
      </c>
      <c r="E106" s="199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362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199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hidden="1" customHeight="1" x14ac:dyDescent="0.25">
      <c r="A107" s="54" t="s">
        <v>172</v>
      </c>
      <c r="B107" s="54" t="s">
        <v>173</v>
      </c>
      <c r="C107" s="31">
        <v>4301135185</v>
      </c>
      <c r="D107" s="198">
        <v>4607111034014</v>
      </c>
      <c r="E107" s="199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246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199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198">
        <v>4607111034014</v>
      </c>
      <c r="E108" s="199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2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9"/>
      <c r="T108" s="34"/>
      <c r="U108" s="34"/>
      <c r="V108" s="35" t="s">
        <v>67</v>
      </c>
      <c r="W108" s="194">
        <v>78</v>
      </c>
      <c r="X108" s="195">
        <f>IFERROR(IF(W108="","",W108),"")</f>
        <v>78</v>
      </c>
      <c r="Y108" s="36">
        <f>IFERROR(IF(W108="","",W108*0.01788),"")</f>
        <v>1.3946400000000001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198">
        <v>4607111033994</v>
      </c>
      <c r="E109" s="199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29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199"/>
      <c r="T109" s="34"/>
      <c r="U109" s="34"/>
      <c r="V109" s="35" t="s">
        <v>67</v>
      </c>
      <c r="W109" s="194">
        <v>59</v>
      </c>
      <c r="X109" s="195">
        <f>IFERROR(IF(W109="","",W109),"")</f>
        <v>59</v>
      </c>
      <c r="Y109" s="36">
        <f>IFERROR(IF(W109="","",W109*0.01788),"")</f>
        <v>1.0549200000000001</v>
      </c>
      <c r="Z109" s="56"/>
      <c r="AA109" s="57"/>
      <c r="AE109" s="61"/>
      <c r="BB109" s="110" t="s">
        <v>76</v>
      </c>
    </row>
    <row r="110" spans="1:54" x14ac:dyDescent="0.2">
      <c r="A110" s="208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9"/>
      <c r="O110" s="210" t="s">
        <v>68</v>
      </c>
      <c r="P110" s="211"/>
      <c r="Q110" s="211"/>
      <c r="R110" s="211"/>
      <c r="S110" s="211"/>
      <c r="T110" s="211"/>
      <c r="U110" s="212"/>
      <c r="V110" s="37" t="s">
        <v>67</v>
      </c>
      <c r="W110" s="196">
        <f>IFERROR(SUM(W106:W109),"0")</f>
        <v>137</v>
      </c>
      <c r="X110" s="196">
        <f>IFERROR(SUM(X106:X109),"0")</f>
        <v>137</v>
      </c>
      <c r="Y110" s="196">
        <f>IFERROR(IF(Y106="",0,Y106),"0")+IFERROR(IF(Y107="",0,Y107),"0")+IFERROR(IF(Y108="",0,Y108),"0")+IFERROR(IF(Y109="",0,Y109),"0")</f>
        <v>2.44956</v>
      </c>
      <c r="Z110" s="197"/>
      <c r="AA110" s="197"/>
    </row>
    <row r="111" spans="1:54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9"/>
      <c r="O111" s="210" t="s">
        <v>68</v>
      </c>
      <c r="P111" s="211"/>
      <c r="Q111" s="211"/>
      <c r="R111" s="211"/>
      <c r="S111" s="211"/>
      <c r="T111" s="211"/>
      <c r="U111" s="212"/>
      <c r="V111" s="37" t="s">
        <v>69</v>
      </c>
      <c r="W111" s="196">
        <f>IFERROR(SUMPRODUCT(W106:W109*H106:H109),"0")</f>
        <v>411</v>
      </c>
      <c r="X111" s="196">
        <f>IFERROR(SUMPRODUCT(X106:X109*H106:H109),"0")</f>
        <v>411</v>
      </c>
      <c r="Y111" s="37"/>
      <c r="Z111" s="197"/>
      <c r="AA111" s="197"/>
    </row>
    <row r="112" spans="1:54" ht="16.5" hidden="1" customHeight="1" x14ac:dyDescent="0.25">
      <c r="A112" s="203" t="s">
        <v>178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9"/>
      <c r="AA112" s="189"/>
    </row>
    <row r="113" spans="1:54" ht="14.25" hidden="1" customHeight="1" x14ac:dyDescent="0.25">
      <c r="A113" s="241" t="s">
        <v>129</v>
      </c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198">
        <v>4607111034199</v>
      </c>
      <c r="E114" s="199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24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9"/>
      <c r="T114" s="34"/>
      <c r="U114" s="34"/>
      <c r="V114" s="35" t="s">
        <v>67</v>
      </c>
      <c r="W114" s="194">
        <v>30</v>
      </c>
      <c r="X114" s="195">
        <f>IFERROR(IF(W114="","",W114),"")</f>
        <v>30</v>
      </c>
      <c r="Y114" s="36">
        <f>IFERROR(IF(W114="","",W114*0.01788),"")</f>
        <v>0.53639999999999999</v>
      </c>
      <c r="Z114" s="56"/>
      <c r="AA114" s="57"/>
      <c r="AE114" s="61"/>
      <c r="BB114" s="111" t="s">
        <v>76</v>
      </c>
    </row>
    <row r="115" spans="1:54" x14ac:dyDescent="0.2">
      <c r="A115" s="208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9"/>
      <c r="O115" s="210" t="s">
        <v>68</v>
      </c>
      <c r="P115" s="211"/>
      <c r="Q115" s="211"/>
      <c r="R115" s="211"/>
      <c r="S115" s="211"/>
      <c r="T115" s="211"/>
      <c r="U115" s="212"/>
      <c r="V115" s="37" t="s">
        <v>67</v>
      </c>
      <c r="W115" s="196">
        <f>IFERROR(SUM(W114:W114),"0")</f>
        <v>30</v>
      </c>
      <c r="X115" s="196">
        <f>IFERROR(SUM(X114:X114),"0")</f>
        <v>30</v>
      </c>
      <c r="Y115" s="196">
        <f>IFERROR(IF(Y114="",0,Y114),"0")</f>
        <v>0.53639999999999999</v>
      </c>
      <c r="Z115" s="197"/>
      <c r="AA115" s="197"/>
    </row>
    <row r="116" spans="1:54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9"/>
      <c r="O116" s="210" t="s">
        <v>68</v>
      </c>
      <c r="P116" s="211"/>
      <c r="Q116" s="211"/>
      <c r="R116" s="211"/>
      <c r="S116" s="211"/>
      <c r="T116" s="211"/>
      <c r="U116" s="212"/>
      <c r="V116" s="37" t="s">
        <v>69</v>
      </c>
      <c r="W116" s="196">
        <f>IFERROR(SUMPRODUCT(W114:W114*H114:H114),"0")</f>
        <v>90</v>
      </c>
      <c r="X116" s="196">
        <f>IFERROR(SUMPRODUCT(X114:X114*H114:H114),"0")</f>
        <v>90</v>
      </c>
      <c r="Y116" s="37"/>
      <c r="Z116" s="197"/>
      <c r="AA116" s="197"/>
    </row>
    <row r="117" spans="1:54" ht="16.5" hidden="1" customHeight="1" x14ac:dyDescent="0.25">
      <c r="A117" s="203" t="s">
        <v>181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9"/>
      <c r="AA117" s="189"/>
    </row>
    <row r="118" spans="1:54" ht="14.25" hidden="1" customHeight="1" x14ac:dyDescent="0.25">
      <c r="A118" s="241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90"/>
      <c r="AA118" s="190"/>
    </row>
    <row r="119" spans="1:54" ht="27" hidden="1" customHeight="1" x14ac:dyDescent="0.25">
      <c r="A119" s="54" t="s">
        <v>182</v>
      </c>
      <c r="B119" s="54" t="s">
        <v>183</v>
      </c>
      <c r="C119" s="31">
        <v>4301130006</v>
      </c>
      <c r="D119" s="198">
        <v>4607111034670</v>
      </c>
      <c r="E119" s="199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199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hidden="1" customHeight="1" x14ac:dyDescent="0.25">
      <c r="A120" s="54" t="s">
        <v>185</v>
      </c>
      <c r="B120" s="54" t="s">
        <v>186</v>
      </c>
      <c r="C120" s="31">
        <v>4301130003</v>
      </c>
      <c r="D120" s="198">
        <v>4607111034687</v>
      </c>
      <c r="E120" s="199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36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199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4301135181</v>
      </c>
      <c r="D121" s="198">
        <v>4607111034380</v>
      </c>
      <c r="E121" s="199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2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199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hidden="1" customHeight="1" x14ac:dyDescent="0.25">
      <c r="A122" s="54" t="s">
        <v>189</v>
      </c>
      <c r="B122" s="54" t="s">
        <v>190</v>
      </c>
      <c r="C122" s="31">
        <v>4301135180</v>
      </c>
      <c r="D122" s="198">
        <v>4607111034397</v>
      </c>
      <c r="E122" s="199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24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199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hidden="1" x14ac:dyDescent="0.2">
      <c r="A123" s="208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9"/>
      <c r="O123" s="210" t="s">
        <v>68</v>
      </c>
      <c r="P123" s="211"/>
      <c r="Q123" s="211"/>
      <c r="R123" s="211"/>
      <c r="S123" s="211"/>
      <c r="T123" s="211"/>
      <c r="U123" s="212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hidden="1" x14ac:dyDescent="0.2">
      <c r="A124" s="204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9"/>
      <c r="O124" s="210" t="s">
        <v>68</v>
      </c>
      <c r="P124" s="211"/>
      <c r="Q124" s="211"/>
      <c r="R124" s="211"/>
      <c r="S124" s="211"/>
      <c r="T124" s="211"/>
      <c r="U124" s="212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hidden="1" customHeight="1" x14ac:dyDescent="0.25">
      <c r="A125" s="203" t="s">
        <v>191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9"/>
      <c r="AA125" s="189"/>
    </row>
    <row r="126" spans="1:54" ht="14.25" hidden="1" customHeight="1" x14ac:dyDescent="0.25">
      <c r="A126" s="241" t="s">
        <v>129</v>
      </c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190"/>
      <c r="AA126" s="190"/>
    </row>
    <row r="127" spans="1:54" ht="27" hidden="1" customHeight="1" x14ac:dyDescent="0.25">
      <c r="A127" s="54" t="s">
        <v>192</v>
      </c>
      <c r="B127" s="54" t="s">
        <v>193</v>
      </c>
      <c r="C127" s="31">
        <v>4301135134</v>
      </c>
      <c r="D127" s="198">
        <v>4607111035806</v>
      </c>
      <c r="E127" s="199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24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199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hidden="1" x14ac:dyDescent="0.2">
      <c r="A128" s="208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9"/>
      <c r="O128" s="210" t="s">
        <v>68</v>
      </c>
      <c r="P128" s="211"/>
      <c r="Q128" s="211"/>
      <c r="R128" s="211"/>
      <c r="S128" s="211"/>
      <c r="T128" s="211"/>
      <c r="U128" s="212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hidden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9"/>
      <c r="O129" s="210" t="s">
        <v>68</v>
      </c>
      <c r="P129" s="211"/>
      <c r="Q129" s="211"/>
      <c r="R129" s="211"/>
      <c r="S129" s="211"/>
      <c r="T129" s="211"/>
      <c r="U129" s="212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hidden="1" customHeight="1" x14ac:dyDescent="0.25">
      <c r="A130" s="203" t="s">
        <v>194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9"/>
      <c r="AA130" s="189"/>
    </row>
    <row r="131" spans="1:54" ht="14.25" hidden="1" customHeight="1" x14ac:dyDescent="0.25">
      <c r="A131" s="241" t="s">
        <v>195</v>
      </c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190"/>
      <c r="AA131" s="190"/>
    </row>
    <row r="132" spans="1:54" ht="27" hidden="1" customHeight="1" x14ac:dyDescent="0.25">
      <c r="A132" s="54" t="s">
        <v>196</v>
      </c>
      <c r="B132" s="54" t="s">
        <v>197</v>
      </c>
      <c r="C132" s="31">
        <v>4301070768</v>
      </c>
      <c r="D132" s="198">
        <v>4607111035639</v>
      </c>
      <c r="E132" s="199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26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199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hidden="1" customHeight="1" x14ac:dyDescent="0.25">
      <c r="A133" s="54" t="s">
        <v>199</v>
      </c>
      <c r="B133" s="54" t="s">
        <v>200</v>
      </c>
      <c r="C133" s="31">
        <v>4301070797</v>
      </c>
      <c r="D133" s="198">
        <v>4607111035646</v>
      </c>
      <c r="E133" s="199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25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199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hidden="1" x14ac:dyDescent="0.2">
      <c r="A134" s="208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9"/>
      <c r="O134" s="210" t="s">
        <v>68</v>
      </c>
      <c r="P134" s="211"/>
      <c r="Q134" s="211"/>
      <c r="R134" s="211"/>
      <c r="S134" s="211"/>
      <c r="T134" s="211"/>
      <c r="U134" s="212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hidden="1" x14ac:dyDescent="0.2">
      <c r="A135" s="204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9"/>
      <c r="O135" s="210" t="s">
        <v>68</v>
      </c>
      <c r="P135" s="211"/>
      <c r="Q135" s="211"/>
      <c r="R135" s="211"/>
      <c r="S135" s="211"/>
      <c r="T135" s="211"/>
      <c r="U135" s="212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hidden="1" customHeight="1" x14ac:dyDescent="0.25">
      <c r="A136" s="203" t="s">
        <v>202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9"/>
      <c r="AA136" s="189"/>
    </row>
    <row r="137" spans="1:54" ht="14.25" hidden="1" customHeight="1" x14ac:dyDescent="0.25">
      <c r="A137" s="241" t="s">
        <v>129</v>
      </c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190"/>
      <c r="AA137" s="190"/>
    </row>
    <row r="138" spans="1:54" ht="27" hidden="1" customHeight="1" x14ac:dyDescent="0.25">
      <c r="A138" s="54" t="s">
        <v>203</v>
      </c>
      <c r="B138" s="54" t="s">
        <v>204</v>
      </c>
      <c r="C138" s="31">
        <v>4301135133</v>
      </c>
      <c r="D138" s="198">
        <v>4607111036568</v>
      </c>
      <c r="E138" s="199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28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199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hidden="1" x14ac:dyDescent="0.2">
      <c r="A139" s="208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9"/>
      <c r="O139" s="210" t="s">
        <v>68</v>
      </c>
      <c r="P139" s="211"/>
      <c r="Q139" s="211"/>
      <c r="R139" s="211"/>
      <c r="S139" s="211"/>
      <c r="T139" s="211"/>
      <c r="U139" s="212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hidden="1" x14ac:dyDescent="0.2">
      <c r="A140" s="204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9"/>
      <c r="O140" s="210" t="s">
        <v>68</v>
      </c>
      <c r="P140" s="211"/>
      <c r="Q140" s="211"/>
      <c r="R140" s="211"/>
      <c r="S140" s="211"/>
      <c r="T140" s="211"/>
      <c r="U140" s="212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hidden="1" customHeight="1" x14ac:dyDescent="0.2">
      <c r="A141" s="236" t="s">
        <v>205</v>
      </c>
      <c r="B141" s="237"/>
      <c r="C141" s="237"/>
      <c r="D141" s="237"/>
      <c r="E141" s="237"/>
      <c r="F141" s="237"/>
      <c r="G141" s="237"/>
      <c r="H141" s="237"/>
      <c r="I141" s="237"/>
      <c r="J141" s="237"/>
      <c r="K141" s="237"/>
      <c r="L141" s="237"/>
      <c r="M141" s="237"/>
      <c r="N141" s="237"/>
      <c r="O141" s="237"/>
      <c r="P141" s="237"/>
      <c r="Q141" s="237"/>
      <c r="R141" s="237"/>
      <c r="S141" s="237"/>
      <c r="T141" s="237"/>
      <c r="U141" s="237"/>
      <c r="V141" s="237"/>
      <c r="W141" s="237"/>
      <c r="X141" s="237"/>
      <c r="Y141" s="237"/>
      <c r="Z141" s="48"/>
      <c r="AA141" s="48"/>
    </row>
    <row r="142" spans="1:54" ht="16.5" hidden="1" customHeight="1" x14ac:dyDescent="0.25">
      <c r="A142" s="203" t="s">
        <v>206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9"/>
      <c r="AA142" s="189"/>
    </row>
    <row r="143" spans="1:54" ht="14.25" hidden="1" customHeight="1" x14ac:dyDescent="0.25">
      <c r="A143" s="241" t="s">
        <v>153</v>
      </c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190"/>
      <c r="AA143" s="190"/>
    </row>
    <row r="144" spans="1:54" ht="27" hidden="1" customHeight="1" x14ac:dyDescent="0.25">
      <c r="A144" s="54" t="s">
        <v>207</v>
      </c>
      <c r="B144" s="54" t="s">
        <v>208</v>
      </c>
      <c r="C144" s="31">
        <v>4301136001</v>
      </c>
      <c r="D144" s="198">
        <v>4607111035714</v>
      </c>
      <c r="E144" s="199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372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199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hidden="1" x14ac:dyDescent="0.2">
      <c r="A145" s="208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9"/>
      <c r="O145" s="210" t="s">
        <v>68</v>
      </c>
      <c r="P145" s="211"/>
      <c r="Q145" s="211"/>
      <c r="R145" s="211"/>
      <c r="S145" s="211"/>
      <c r="T145" s="211"/>
      <c r="U145" s="212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hidden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9"/>
      <c r="O146" s="210" t="s">
        <v>68</v>
      </c>
      <c r="P146" s="211"/>
      <c r="Q146" s="211"/>
      <c r="R146" s="211"/>
      <c r="S146" s="211"/>
      <c r="T146" s="211"/>
      <c r="U146" s="212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hidden="1" customHeight="1" x14ac:dyDescent="0.25">
      <c r="A147" s="241" t="s">
        <v>129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90"/>
      <c r="AA147" s="190"/>
    </row>
    <row r="148" spans="1:54" ht="16.5" hidden="1" customHeight="1" x14ac:dyDescent="0.25">
      <c r="A148" s="54" t="s">
        <v>209</v>
      </c>
      <c r="B148" s="54" t="s">
        <v>210</v>
      </c>
      <c r="C148" s="31">
        <v>4301135317</v>
      </c>
      <c r="D148" s="198">
        <v>4607111039057</v>
      </c>
      <c r="E148" s="199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278" t="s">
        <v>211</v>
      </c>
      <c r="P148" s="201"/>
      <c r="Q148" s="201"/>
      <c r="R148" s="201"/>
      <c r="S148" s="199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hidden="1" x14ac:dyDescent="0.2">
      <c r="A149" s="208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9"/>
      <c r="O149" s="210" t="s">
        <v>68</v>
      </c>
      <c r="P149" s="211"/>
      <c r="Q149" s="211"/>
      <c r="R149" s="211"/>
      <c r="S149" s="211"/>
      <c r="T149" s="211"/>
      <c r="U149" s="212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9"/>
      <c r="O150" s="210" t="s">
        <v>68</v>
      </c>
      <c r="P150" s="211"/>
      <c r="Q150" s="211"/>
      <c r="R150" s="211"/>
      <c r="S150" s="211"/>
      <c r="T150" s="211"/>
      <c r="U150" s="212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hidden="1" customHeight="1" x14ac:dyDescent="0.25">
      <c r="A151" s="203" t="s">
        <v>212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9"/>
      <c r="AA151" s="189"/>
    </row>
    <row r="152" spans="1:54" ht="14.25" hidden="1" customHeight="1" x14ac:dyDescent="0.25">
      <c r="A152" s="241" t="s">
        <v>195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90"/>
      <c r="AA152" s="190"/>
    </row>
    <row r="153" spans="1:54" ht="16.5" hidden="1" customHeight="1" x14ac:dyDescent="0.25">
      <c r="A153" s="54" t="s">
        <v>213</v>
      </c>
      <c r="B153" s="54" t="s">
        <v>214</v>
      </c>
      <c r="C153" s="31">
        <v>4301071010</v>
      </c>
      <c r="D153" s="198">
        <v>4607111037701</v>
      </c>
      <c r="E153" s="199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29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199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hidden="1" x14ac:dyDescent="0.2">
      <c r="A154" s="208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9"/>
      <c r="O154" s="210" t="s">
        <v>68</v>
      </c>
      <c r="P154" s="211"/>
      <c r="Q154" s="211"/>
      <c r="R154" s="211"/>
      <c r="S154" s="211"/>
      <c r="T154" s="211"/>
      <c r="U154" s="212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hidden="1" x14ac:dyDescent="0.2">
      <c r="A155" s="204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9"/>
      <c r="O155" s="210" t="s">
        <v>68</v>
      </c>
      <c r="P155" s="211"/>
      <c r="Q155" s="211"/>
      <c r="R155" s="211"/>
      <c r="S155" s="211"/>
      <c r="T155" s="211"/>
      <c r="U155" s="212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hidden="1" customHeight="1" x14ac:dyDescent="0.25">
      <c r="A156" s="203" t="s">
        <v>215</v>
      </c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189"/>
      <c r="AA156" s="189"/>
    </row>
    <row r="157" spans="1:54" ht="14.25" hidden="1" customHeight="1" x14ac:dyDescent="0.25">
      <c r="A157" s="241" t="s">
        <v>62</v>
      </c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190"/>
      <c r="AA157" s="190"/>
    </row>
    <row r="158" spans="1:54" ht="16.5" hidden="1" customHeight="1" x14ac:dyDescent="0.25">
      <c r="A158" s="54" t="s">
        <v>216</v>
      </c>
      <c r="B158" s="54" t="s">
        <v>217</v>
      </c>
      <c r="C158" s="31">
        <v>4301071026</v>
      </c>
      <c r="D158" s="198">
        <v>4607111036384</v>
      </c>
      <c r="E158" s="199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291" t="s">
        <v>218</v>
      </c>
      <c r="P158" s="201"/>
      <c r="Q158" s="201"/>
      <c r="R158" s="201"/>
      <c r="S158" s="199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hidden="1" customHeight="1" x14ac:dyDescent="0.25">
      <c r="A159" s="54" t="s">
        <v>219</v>
      </c>
      <c r="B159" s="54" t="s">
        <v>220</v>
      </c>
      <c r="C159" s="31">
        <v>4301070956</v>
      </c>
      <c r="D159" s="198">
        <v>4640242180250</v>
      </c>
      <c r="E159" s="199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08" t="s">
        <v>221</v>
      </c>
      <c r="P159" s="201"/>
      <c r="Q159" s="201"/>
      <c r="R159" s="201"/>
      <c r="S159" s="199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198">
        <v>4607111036216</v>
      </c>
      <c r="E160" s="199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3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199"/>
      <c r="T160" s="34"/>
      <c r="U160" s="34"/>
      <c r="V160" s="35" t="s">
        <v>67</v>
      </c>
      <c r="W160" s="194">
        <v>129</v>
      </c>
      <c r="X160" s="195">
        <f>IFERROR(IF(W160="","",W160),"")</f>
        <v>129</v>
      </c>
      <c r="Y160" s="36">
        <f>IFERROR(IF(W160="","",W160*0.00866),"")</f>
        <v>1.1171399999999998</v>
      </c>
      <c r="Z160" s="56"/>
      <c r="AA160" s="57"/>
      <c r="AE160" s="61"/>
      <c r="BB160" s="125" t="s">
        <v>1</v>
      </c>
    </row>
    <row r="161" spans="1:54" ht="27" hidden="1" customHeight="1" x14ac:dyDescent="0.25">
      <c r="A161" s="54" t="s">
        <v>224</v>
      </c>
      <c r="B161" s="54" t="s">
        <v>225</v>
      </c>
      <c r="C161" s="31">
        <v>4301071027</v>
      </c>
      <c r="D161" s="198">
        <v>4607111036278</v>
      </c>
      <c r="E161" s="199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270" t="s">
        <v>226</v>
      </c>
      <c r="P161" s="201"/>
      <c r="Q161" s="201"/>
      <c r="R161" s="201"/>
      <c r="S161" s="199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08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9"/>
      <c r="O162" s="210" t="s">
        <v>68</v>
      </c>
      <c r="P162" s="211"/>
      <c r="Q162" s="211"/>
      <c r="R162" s="211"/>
      <c r="S162" s="211"/>
      <c r="T162" s="211"/>
      <c r="U162" s="212"/>
      <c r="V162" s="37" t="s">
        <v>67</v>
      </c>
      <c r="W162" s="196">
        <f>IFERROR(SUM(W158:W161),"0")</f>
        <v>129</v>
      </c>
      <c r="X162" s="196">
        <f>IFERROR(SUM(X158:X161),"0")</f>
        <v>129</v>
      </c>
      <c r="Y162" s="196">
        <f>IFERROR(IF(Y158="",0,Y158),"0")+IFERROR(IF(Y159="",0,Y159),"0")+IFERROR(IF(Y160="",0,Y160),"0")+IFERROR(IF(Y161="",0,Y161),"0")</f>
        <v>1.1171399999999998</v>
      </c>
      <c r="Z162" s="197"/>
      <c r="AA162" s="197"/>
    </row>
    <row r="163" spans="1:54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9"/>
      <c r="O163" s="210" t="s">
        <v>68</v>
      </c>
      <c r="P163" s="211"/>
      <c r="Q163" s="211"/>
      <c r="R163" s="211"/>
      <c r="S163" s="211"/>
      <c r="T163" s="211"/>
      <c r="U163" s="212"/>
      <c r="V163" s="37" t="s">
        <v>69</v>
      </c>
      <c r="W163" s="196">
        <f>IFERROR(SUMPRODUCT(W158:W161*H158:H161),"0")</f>
        <v>645</v>
      </c>
      <c r="X163" s="196">
        <f>IFERROR(SUMPRODUCT(X158:X161*H158:H161),"0")</f>
        <v>645</v>
      </c>
      <c r="Y163" s="37"/>
      <c r="Z163" s="197"/>
      <c r="AA163" s="197"/>
    </row>
    <row r="164" spans="1:54" ht="14.25" hidden="1" customHeight="1" x14ac:dyDescent="0.25">
      <c r="A164" s="241" t="s">
        <v>227</v>
      </c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190"/>
      <c r="AA164" s="190"/>
    </row>
    <row r="165" spans="1:54" ht="27" hidden="1" customHeight="1" x14ac:dyDescent="0.25">
      <c r="A165" s="54" t="s">
        <v>228</v>
      </c>
      <c r="B165" s="54" t="s">
        <v>229</v>
      </c>
      <c r="C165" s="31">
        <v>4301080153</v>
      </c>
      <c r="D165" s="198">
        <v>4607111036827</v>
      </c>
      <c r="E165" s="199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199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hidden="1" customHeight="1" x14ac:dyDescent="0.25">
      <c r="A166" s="54" t="s">
        <v>230</v>
      </c>
      <c r="B166" s="54" t="s">
        <v>231</v>
      </c>
      <c r="C166" s="31">
        <v>4301080154</v>
      </c>
      <c r="D166" s="198">
        <v>4607111036834</v>
      </c>
      <c r="E166" s="199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199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idden="1" x14ac:dyDescent="0.2">
      <c r="A167" s="208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9"/>
      <c r="O167" s="210" t="s">
        <v>68</v>
      </c>
      <c r="P167" s="211"/>
      <c r="Q167" s="211"/>
      <c r="R167" s="211"/>
      <c r="S167" s="211"/>
      <c r="T167" s="211"/>
      <c r="U167" s="212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hidden="1" x14ac:dyDescent="0.2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09"/>
      <c r="O168" s="210" t="s">
        <v>68</v>
      </c>
      <c r="P168" s="211"/>
      <c r="Q168" s="211"/>
      <c r="R168" s="211"/>
      <c r="S168" s="211"/>
      <c r="T168" s="211"/>
      <c r="U168" s="212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hidden="1" customHeight="1" x14ac:dyDescent="0.2">
      <c r="A169" s="236" t="s">
        <v>232</v>
      </c>
      <c r="B169" s="237"/>
      <c r="C169" s="237"/>
      <c r="D169" s="237"/>
      <c r="E169" s="237"/>
      <c r="F169" s="237"/>
      <c r="G169" s="237"/>
      <c r="H169" s="237"/>
      <c r="I169" s="237"/>
      <c r="J169" s="237"/>
      <c r="K169" s="237"/>
      <c r="L169" s="237"/>
      <c r="M169" s="237"/>
      <c r="N169" s="237"/>
      <c r="O169" s="237"/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48"/>
      <c r="AA169" s="48"/>
    </row>
    <row r="170" spans="1:54" ht="16.5" hidden="1" customHeight="1" x14ac:dyDescent="0.25">
      <c r="A170" s="203" t="s">
        <v>233</v>
      </c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189"/>
      <c r="AA170" s="189"/>
    </row>
    <row r="171" spans="1:54" ht="14.25" hidden="1" customHeight="1" x14ac:dyDescent="0.25">
      <c r="A171" s="241" t="s">
        <v>72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198">
        <v>4607111035721</v>
      </c>
      <c r="E172" s="199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404" t="s">
        <v>236</v>
      </c>
      <c r="P172" s="201"/>
      <c r="Q172" s="201"/>
      <c r="R172" s="201"/>
      <c r="S172" s="199"/>
      <c r="T172" s="34"/>
      <c r="U172" s="34"/>
      <c r="V172" s="35" t="s">
        <v>67</v>
      </c>
      <c r="W172" s="194">
        <v>55</v>
      </c>
      <c r="X172" s="195">
        <f>IFERROR(IF(W172="","",W172),"")</f>
        <v>55</v>
      </c>
      <c r="Y172" s="36">
        <f>IFERROR(IF(W172="","",W172*0.01788),"")</f>
        <v>0.98340000000000005</v>
      </c>
      <c r="Z172" s="56"/>
      <c r="AA172" s="57"/>
      <c r="AE172" s="61"/>
      <c r="BB172" s="129" t="s">
        <v>76</v>
      </c>
    </row>
    <row r="173" spans="1:54" ht="27" hidden="1" customHeight="1" x14ac:dyDescent="0.25">
      <c r="A173" s="54" t="s">
        <v>237</v>
      </c>
      <c r="B173" s="54" t="s">
        <v>238</v>
      </c>
      <c r="C173" s="31">
        <v>4301132100</v>
      </c>
      <c r="D173" s="198">
        <v>4607111035691</v>
      </c>
      <c r="E173" s="199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338" t="s">
        <v>239</v>
      </c>
      <c r="P173" s="201"/>
      <c r="Q173" s="201"/>
      <c r="R173" s="201"/>
      <c r="S173" s="199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x14ac:dyDescent="0.2">
      <c r="A174" s="208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9"/>
      <c r="O174" s="210" t="s">
        <v>68</v>
      </c>
      <c r="P174" s="211"/>
      <c r="Q174" s="211"/>
      <c r="R174" s="211"/>
      <c r="S174" s="211"/>
      <c r="T174" s="211"/>
      <c r="U174" s="212"/>
      <c r="V174" s="37" t="s">
        <v>67</v>
      </c>
      <c r="W174" s="196">
        <f>IFERROR(SUM(W172:W173),"0")</f>
        <v>55</v>
      </c>
      <c r="X174" s="196">
        <f>IFERROR(SUM(X172:X173),"0")</f>
        <v>55</v>
      </c>
      <c r="Y174" s="196">
        <f>IFERROR(IF(Y172="",0,Y172),"0")+IFERROR(IF(Y173="",0,Y173),"0")</f>
        <v>0.98340000000000005</v>
      </c>
      <c r="Z174" s="197"/>
      <c r="AA174" s="197"/>
    </row>
    <row r="175" spans="1:54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9"/>
      <c r="O175" s="210" t="s">
        <v>68</v>
      </c>
      <c r="P175" s="211"/>
      <c r="Q175" s="211"/>
      <c r="R175" s="211"/>
      <c r="S175" s="211"/>
      <c r="T175" s="211"/>
      <c r="U175" s="212"/>
      <c r="V175" s="37" t="s">
        <v>69</v>
      </c>
      <c r="W175" s="196">
        <f>IFERROR(SUMPRODUCT(W172:W173*H172:H173),"0")</f>
        <v>165</v>
      </c>
      <c r="X175" s="196">
        <f>IFERROR(SUMPRODUCT(X172:X173*H172:H173),"0")</f>
        <v>165</v>
      </c>
      <c r="Y175" s="37"/>
      <c r="Z175" s="197"/>
      <c r="AA175" s="197"/>
    </row>
    <row r="176" spans="1:54" ht="16.5" hidden="1" customHeight="1" x14ac:dyDescent="0.25">
      <c r="A176" s="203" t="s">
        <v>240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9"/>
      <c r="AA176" s="189"/>
    </row>
    <row r="177" spans="1:54" ht="14.25" hidden="1" customHeight="1" x14ac:dyDescent="0.25">
      <c r="A177" s="241" t="s">
        <v>240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90"/>
      <c r="AA177" s="190"/>
    </row>
    <row r="178" spans="1:54" ht="27" hidden="1" customHeight="1" x14ac:dyDescent="0.25">
      <c r="A178" s="54" t="s">
        <v>241</v>
      </c>
      <c r="B178" s="54" t="s">
        <v>242</v>
      </c>
      <c r="C178" s="31">
        <v>4301133002</v>
      </c>
      <c r="D178" s="198">
        <v>4607111035783</v>
      </c>
      <c r="E178" s="199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2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199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hidden="1" x14ac:dyDescent="0.2">
      <c r="A179" s="208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9"/>
      <c r="O179" s="210" t="s">
        <v>68</v>
      </c>
      <c r="P179" s="211"/>
      <c r="Q179" s="211"/>
      <c r="R179" s="211"/>
      <c r="S179" s="211"/>
      <c r="T179" s="211"/>
      <c r="U179" s="212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9"/>
      <c r="O180" s="210" t="s">
        <v>68</v>
      </c>
      <c r="P180" s="211"/>
      <c r="Q180" s="211"/>
      <c r="R180" s="211"/>
      <c r="S180" s="211"/>
      <c r="T180" s="211"/>
      <c r="U180" s="212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hidden="1" customHeight="1" x14ac:dyDescent="0.25">
      <c r="A181" s="203" t="s">
        <v>232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9"/>
      <c r="AA181" s="189"/>
    </row>
    <row r="182" spans="1:54" ht="14.25" hidden="1" customHeight="1" x14ac:dyDescent="0.25">
      <c r="A182" s="241" t="s">
        <v>243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90"/>
      <c r="AA182" s="190"/>
    </row>
    <row r="183" spans="1:54" ht="27" hidden="1" customHeight="1" x14ac:dyDescent="0.25">
      <c r="A183" s="54" t="s">
        <v>244</v>
      </c>
      <c r="B183" s="54" t="s">
        <v>245</v>
      </c>
      <c r="C183" s="31">
        <v>4301051319</v>
      </c>
      <c r="D183" s="198">
        <v>4680115881204</v>
      </c>
      <c r="E183" s="199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249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199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hidden="1" x14ac:dyDescent="0.2">
      <c r="A184" s="208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9"/>
      <c r="O184" s="210" t="s">
        <v>68</v>
      </c>
      <c r="P184" s="211"/>
      <c r="Q184" s="211"/>
      <c r="R184" s="211"/>
      <c r="S184" s="211"/>
      <c r="T184" s="211"/>
      <c r="U184" s="212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hidden="1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9"/>
      <c r="O185" s="210" t="s">
        <v>68</v>
      </c>
      <c r="P185" s="211"/>
      <c r="Q185" s="211"/>
      <c r="R185" s="211"/>
      <c r="S185" s="211"/>
      <c r="T185" s="211"/>
      <c r="U185" s="212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hidden="1" customHeight="1" x14ac:dyDescent="0.25">
      <c r="A186" s="203" t="s">
        <v>248</v>
      </c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189"/>
      <c r="AA186" s="189"/>
    </row>
    <row r="187" spans="1:54" ht="14.25" hidden="1" customHeight="1" x14ac:dyDescent="0.25">
      <c r="A187" s="241" t="s">
        <v>72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198">
        <v>4607111038487</v>
      </c>
      <c r="E188" s="199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6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199"/>
      <c r="T188" s="34"/>
      <c r="U188" s="34"/>
      <c r="V188" s="35" t="s">
        <v>67</v>
      </c>
      <c r="W188" s="194">
        <v>7</v>
      </c>
      <c r="X188" s="195">
        <f>IFERROR(IF(W188="","",W188),"")</f>
        <v>7</v>
      </c>
      <c r="Y188" s="36">
        <f>IFERROR(IF(W188="","",W188*0.01788),"")</f>
        <v>0.12515999999999999</v>
      </c>
      <c r="Z188" s="56"/>
      <c r="AA188" s="57"/>
      <c r="AE188" s="61"/>
      <c r="BB188" s="133" t="s">
        <v>76</v>
      </c>
    </row>
    <row r="189" spans="1:54" x14ac:dyDescent="0.2">
      <c r="A189" s="208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9"/>
      <c r="O189" s="210" t="s">
        <v>68</v>
      </c>
      <c r="P189" s="211"/>
      <c r="Q189" s="211"/>
      <c r="R189" s="211"/>
      <c r="S189" s="211"/>
      <c r="T189" s="211"/>
      <c r="U189" s="212"/>
      <c r="V189" s="37" t="s">
        <v>67</v>
      </c>
      <c r="W189" s="196">
        <f>IFERROR(SUM(W188:W188),"0")</f>
        <v>7</v>
      </c>
      <c r="X189" s="196">
        <f>IFERROR(SUM(X188:X188),"0")</f>
        <v>7</v>
      </c>
      <c r="Y189" s="196">
        <f>IFERROR(IF(Y188="",0,Y188),"0")</f>
        <v>0.12515999999999999</v>
      </c>
      <c r="Z189" s="197"/>
      <c r="AA189" s="197"/>
    </row>
    <row r="190" spans="1:54" x14ac:dyDescent="0.2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9"/>
      <c r="O190" s="210" t="s">
        <v>68</v>
      </c>
      <c r="P190" s="211"/>
      <c r="Q190" s="211"/>
      <c r="R190" s="211"/>
      <c r="S190" s="211"/>
      <c r="T190" s="211"/>
      <c r="U190" s="212"/>
      <c r="V190" s="37" t="s">
        <v>69</v>
      </c>
      <c r="W190" s="196">
        <f>IFERROR(SUMPRODUCT(W188:W188*H188:H188),"0")</f>
        <v>21</v>
      </c>
      <c r="X190" s="196">
        <f>IFERROR(SUMPRODUCT(X188:X188*H188:H188),"0")</f>
        <v>21</v>
      </c>
      <c r="Y190" s="37"/>
      <c r="Z190" s="197"/>
      <c r="AA190" s="197"/>
    </row>
    <row r="191" spans="1:54" ht="27.75" hidden="1" customHeight="1" x14ac:dyDescent="0.2">
      <c r="A191" s="236" t="s">
        <v>251</v>
      </c>
      <c r="B191" s="237"/>
      <c r="C191" s="237"/>
      <c r="D191" s="237"/>
      <c r="E191" s="237"/>
      <c r="F191" s="237"/>
      <c r="G191" s="237"/>
      <c r="H191" s="237"/>
      <c r="I191" s="237"/>
      <c r="J191" s="237"/>
      <c r="K191" s="237"/>
      <c r="L191" s="237"/>
      <c r="M191" s="237"/>
      <c r="N191" s="237"/>
      <c r="O191" s="237"/>
      <c r="P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48"/>
      <c r="AA191" s="48"/>
    </row>
    <row r="192" spans="1:54" ht="16.5" hidden="1" customHeight="1" x14ac:dyDescent="0.25">
      <c r="A192" s="203" t="s">
        <v>252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9"/>
      <c r="AA192" s="189"/>
    </row>
    <row r="193" spans="1:54" ht="14.25" hidden="1" customHeight="1" x14ac:dyDescent="0.25">
      <c r="A193" s="241" t="s">
        <v>62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90"/>
      <c r="AA193" s="190"/>
    </row>
    <row r="194" spans="1:54" ht="16.5" hidden="1" customHeight="1" x14ac:dyDescent="0.25">
      <c r="A194" s="54" t="s">
        <v>253</v>
      </c>
      <c r="B194" s="54" t="s">
        <v>254</v>
      </c>
      <c r="C194" s="31">
        <v>4301070913</v>
      </c>
      <c r="D194" s="198">
        <v>4607111036957</v>
      </c>
      <c r="E194" s="199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2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199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hidden="1" customHeight="1" x14ac:dyDescent="0.25">
      <c r="A195" s="54" t="s">
        <v>255</v>
      </c>
      <c r="B195" s="54" t="s">
        <v>256</v>
      </c>
      <c r="C195" s="31">
        <v>4301070912</v>
      </c>
      <c r="D195" s="198">
        <v>4607111037213</v>
      </c>
      <c r="E195" s="199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380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199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idden="1" x14ac:dyDescent="0.2">
      <c r="A196" s="208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9"/>
      <c r="O196" s="210" t="s">
        <v>68</v>
      </c>
      <c r="P196" s="211"/>
      <c r="Q196" s="211"/>
      <c r="R196" s="211"/>
      <c r="S196" s="211"/>
      <c r="T196" s="211"/>
      <c r="U196" s="212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hidden="1" x14ac:dyDescent="0.2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9"/>
      <c r="O197" s="210" t="s">
        <v>68</v>
      </c>
      <c r="P197" s="211"/>
      <c r="Q197" s="211"/>
      <c r="R197" s="211"/>
      <c r="S197" s="211"/>
      <c r="T197" s="211"/>
      <c r="U197" s="212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hidden="1" customHeight="1" x14ac:dyDescent="0.25">
      <c r="A198" s="203" t="s">
        <v>257</v>
      </c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189"/>
      <c r="AA198" s="189"/>
    </row>
    <row r="199" spans="1:54" ht="14.25" hidden="1" customHeight="1" x14ac:dyDescent="0.25">
      <c r="A199" s="241" t="s">
        <v>62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198">
        <v>4607111037022</v>
      </c>
      <c r="E200" s="199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38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199"/>
      <c r="T200" s="34"/>
      <c r="U200" s="34"/>
      <c r="V200" s="35" t="s">
        <v>67</v>
      </c>
      <c r="W200" s="194">
        <v>73</v>
      </c>
      <c r="X200" s="195">
        <f>IFERROR(IF(W200="","",W200),"")</f>
        <v>73</v>
      </c>
      <c r="Y200" s="36">
        <f>IFERROR(IF(W200="","",W200*0.0155),"")</f>
        <v>1.1315</v>
      </c>
      <c r="Z200" s="56"/>
      <c r="AA200" s="57"/>
      <c r="AE200" s="61"/>
      <c r="BB200" s="136" t="s">
        <v>1</v>
      </c>
    </row>
    <row r="201" spans="1:54" ht="27" hidden="1" customHeight="1" x14ac:dyDescent="0.25">
      <c r="A201" s="54" t="s">
        <v>260</v>
      </c>
      <c r="B201" s="54" t="s">
        <v>261</v>
      </c>
      <c r="C201" s="31">
        <v>4301070990</v>
      </c>
      <c r="D201" s="198">
        <v>4607111038494</v>
      </c>
      <c r="E201" s="199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199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4301070966</v>
      </c>
      <c r="D202" s="198">
        <v>4607111038135</v>
      </c>
      <c r="E202" s="199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3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199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08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9"/>
      <c r="O203" s="210" t="s">
        <v>68</v>
      </c>
      <c r="P203" s="211"/>
      <c r="Q203" s="211"/>
      <c r="R203" s="211"/>
      <c r="S203" s="211"/>
      <c r="T203" s="211"/>
      <c r="U203" s="212"/>
      <c r="V203" s="37" t="s">
        <v>67</v>
      </c>
      <c r="W203" s="196">
        <f>IFERROR(SUM(W200:W202),"0")</f>
        <v>73</v>
      </c>
      <c r="X203" s="196">
        <f>IFERROR(SUM(X200:X202),"0")</f>
        <v>73</v>
      </c>
      <c r="Y203" s="196">
        <f>IFERROR(IF(Y200="",0,Y200),"0")+IFERROR(IF(Y201="",0,Y201),"0")+IFERROR(IF(Y202="",0,Y202),"0")</f>
        <v>1.1315</v>
      </c>
      <c r="Z203" s="197"/>
      <c r="AA203" s="197"/>
    </row>
    <row r="204" spans="1:54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9"/>
      <c r="O204" s="210" t="s">
        <v>68</v>
      </c>
      <c r="P204" s="211"/>
      <c r="Q204" s="211"/>
      <c r="R204" s="211"/>
      <c r="S204" s="211"/>
      <c r="T204" s="211"/>
      <c r="U204" s="212"/>
      <c r="V204" s="37" t="s">
        <v>69</v>
      </c>
      <c r="W204" s="196">
        <f>IFERROR(SUMPRODUCT(W200:W202*H200:H202),"0")</f>
        <v>408.79999999999995</v>
      </c>
      <c r="X204" s="196">
        <f>IFERROR(SUMPRODUCT(X200:X202*H200:H202),"0")</f>
        <v>408.79999999999995</v>
      </c>
      <c r="Y204" s="37"/>
      <c r="Z204" s="197"/>
      <c r="AA204" s="197"/>
    </row>
    <row r="205" spans="1:54" ht="16.5" hidden="1" customHeight="1" x14ac:dyDescent="0.25">
      <c r="A205" s="203" t="s">
        <v>264</v>
      </c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189"/>
      <c r="AA205" s="189"/>
    </row>
    <row r="206" spans="1:54" ht="14.25" hidden="1" customHeight="1" x14ac:dyDescent="0.25">
      <c r="A206" s="241" t="s">
        <v>62</v>
      </c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190"/>
      <c r="AA206" s="190"/>
    </row>
    <row r="207" spans="1:54" ht="27" hidden="1" customHeight="1" x14ac:dyDescent="0.25">
      <c r="A207" s="54" t="s">
        <v>265</v>
      </c>
      <c r="B207" s="54" t="s">
        <v>266</v>
      </c>
      <c r="C207" s="31">
        <v>4301070996</v>
      </c>
      <c r="D207" s="198">
        <v>4607111038654</v>
      </c>
      <c r="E207" s="199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199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hidden="1" customHeight="1" x14ac:dyDescent="0.25">
      <c r="A208" s="54" t="s">
        <v>267</v>
      </c>
      <c r="B208" s="54" t="s">
        <v>268</v>
      </c>
      <c r="C208" s="31">
        <v>4301070997</v>
      </c>
      <c r="D208" s="198">
        <v>4607111038586</v>
      </c>
      <c r="E208" s="199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37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199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4301070962</v>
      </c>
      <c r="D209" s="198">
        <v>4607111038609</v>
      </c>
      <c r="E209" s="199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28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199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4301070963</v>
      </c>
      <c r="D210" s="198">
        <v>4607111038630</v>
      </c>
      <c r="E210" s="199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199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4301070959</v>
      </c>
      <c r="D211" s="198">
        <v>4607111038616</v>
      </c>
      <c r="E211" s="199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22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199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4301070960</v>
      </c>
      <c r="D212" s="198">
        <v>4607111038623</v>
      </c>
      <c r="E212" s="199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27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199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idden="1" x14ac:dyDescent="0.2">
      <c r="A213" s="208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9"/>
      <c r="O213" s="210" t="s">
        <v>68</v>
      </c>
      <c r="P213" s="211"/>
      <c r="Q213" s="211"/>
      <c r="R213" s="211"/>
      <c r="S213" s="211"/>
      <c r="T213" s="211"/>
      <c r="U213" s="212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hidden="1" x14ac:dyDescent="0.2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9"/>
      <c r="O214" s="210" t="s">
        <v>68</v>
      </c>
      <c r="P214" s="211"/>
      <c r="Q214" s="211"/>
      <c r="R214" s="211"/>
      <c r="S214" s="211"/>
      <c r="T214" s="211"/>
      <c r="U214" s="212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hidden="1" customHeight="1" x14ac:dyDescent="0.25">
      <c r="A215" s="203" t="s">
        <v>277</v>
      </c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189"/>
      <c r="AA215" s="189"/>
    </row>
    <row r="216" spans="1:54" ht="14.25" hidden="1" customHeight="1" x14ac:dyDescent="0.25">
      <c r="A216" s="241" t="s">
        <v>62</v>
      </c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190"/>
      <c r="AA216" s="190"/>
    </row>
    <row r="217" spans="1:54" ht="27" hidden="1" customHeight="1" x14ac:dyDescent="0.25">
      <c r="A217" s="54" t="s">
        <v>278</v>
      </c>
      <c r="B217" s="54" t="s">
        <v>279</v>
      </c>
      <c r="C217" s="31">
        <v>4301070915</v>
      </c>
      <c r="D217" s="198">
        <v>4607111035882</v>
      </c>
      <c r="E217" s="199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3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199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198">
        <v>4607111035905</v>
      </c>
      <c r="E218" s="199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2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199"/>
      <c r="T218" s="34"/>
      <c r="U218" s="34"/>
      <c r="V218" s="35" t="s">
        <v>67</v>
      </c>
      <c r="W218" s="194">
        <v>35</v>
      </c>
      <c r="X218" s="195">
        <f>IFERROR(IF(W218="","",W218),"")</f>
        <v>35</v>
      </c>
      <c r="Y218" s="36">
        <f>IFERROR(IF(W218="","",W218*0.0155),"")</f>
        <v>0.54249999999999998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4301070917</v>
      </c>
      <c r="D219" s="198">
        <v>4607111035912</v>
      </c>
      <c r="E219" s="199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3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199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198">
        <v>4607111035929</v>
      </c>
      <c r="E220" s="199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3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199"/>
      <c r="T220" s="34"/>
      <c r="U220" s="34"/>
      <c r="V220" s="35" t="s">
        <v>67</v>
      </c>
      <c r="W220" s="194">
        <v>34</v>
      </c>
      <c r="X220" s="195">
        <f>IFERROR(IF(W220="","",W220),"")</f>
        <v>34</v>
      </c>
      <c r="Y220" s="36">
        <f>IFERROR(IF(W220="","",W220*0.0155),"")</f>
        <v>0.52700000000000002</v>
      </c>
      <c r="Z220" s="56"/>
      <c r="AA220" s="57"/>
      <c r="AE220" s="61"/>
      <c r="BB220" s="148" t="s">
        <v>1</v>
      </c>
    </row>
    <row r="221" spans="1:54" x14ac:dyDescent="0.2">
      <c r="A221" s="208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9"/>
      <c r="O221" s="210" t="s">
        <v>68</v>
      </c>
      <c r="P221" s="211"/>
      <c r="Q221" s="211"/>
      <c r="R221" s="211"/>
      <c r="S221" s="211"/>
      <c r="T221" s="211"/>
      <c r="U221" s="212"/>
      <c r="V221" s="37" t="s">
        <v>67</v>
      </c>
      <c r="W221" s="196">
        <f>IFERROR(SUM(W217:W220),"0")</f>
        <v>69</v>
      </c>
      <c r="X221" s="196">
        <f>IFERROR(SUM(X217:X220),"0")</f>
        <v>69</v>
      </c>
      <c r="Y221" s="196">
        <f>IFERROR(IF(Y217="",0,Y217),"0")+IFERROR(IF(Y218="",0,Y218),"0")+IFERROR(IF(Y219="",0,Y219),"0")+IFERROR(IF(Y220="",0,Y220),"0")</f>
        <v>1.0695000000000001</v>
      </c>
      <c r="Z221" s="197"/>
      <c r="AA221" s="197"/>
    </row>
    <row r="222" spans="1:54" x14ac:dyDescent="0.2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9"/>
      <c r="O222" s="210" t="s">
        <v>68</v>
      </c>
      <c r="P222" s="211"/>
      <c r="Q222" s="211"/>
      <c r="R222" s="211"/>
      <c r="S222" s="211"/>
      <c r="T222" s="211"/>
      <c r="U222" s="212"/>
      <c r="V222" s="37" t="s">
        <v>69</v>
      </c>
      <c r="W222" s="196">
        <f>IFERROR(SUMPRODUCT(W217:W220*H217:H220),"0")</f>
        <v>496.8</v>
      </c>
      <c r="X222" s="196">
        <f>IFERROR(SUMPRODUCT(X217:X220*H217:H220),"0")</f>
        <v>496.8</v>
      </c>
      <c r="Y222" s="37"/>
      <c r="Z222" s="197"/>
      <c r="AA222" s="197"/>
    </row>
    <row r="223" spans="1:54" ht="16.5" hidden="1" customHeight="1" x14ac:dyDescent="0.25">
      <c r="A223" s="203" t="s">
        <v>286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9"/>
      <c r="AA223" s="189"/>
    </row>
    <row r="224" spans="1:54" ht="14.25" hidden="1" customHeight="1" x14ac:dyDescent="0.25">
      <c r="A224" s="241" t="s">
        <v>243</v>
      </c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190"/>
      <c r="AA224" s="190"/>
    </row>
    <row r="225" spans="1:54" ht="27" hidden="1" customHeight="1" x14ac:dyDescent="0.25">
      <c r="A225" s="54" t="s">
        <v>287</v>
      </c>
      <c r="B225" s="54" t="s">
        <v>288</v>
      </c>
      <c r="C225" s="31">
        <v>4301051320</v>
      </c>
      <c r="D225" s="198">
        <v>4680115881334</v>
      </c>
      <c r="E225" s="199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27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199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hidden="1" x14ac:dyDescent="0.2">
      <c r="A226" s="208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9"/>
      <c r="O226" s="210" t="s">
        <v>68</v>
      </c>
      <c r="P226" s="211"/>
      <c r="Q226" s="211"/>
      <c r="R226" s="211"/>
      <c r="S226" s="211"/>
      <c r="T226" s="211"/>
      <c r="U226" s="212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9"/>
      <c r="O227" s="210" t="s">
        <v>68</v>
      </c>
      <c r="P227" s="211"/>
      <c r="Q227" s="211"/>
      <c r="R227" s="211"/>
      <c r="S227" s="211"/>
      <c r="T227" s="211"/>
      <c r="U227" s="212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hidden="1" customHeight="1" x14ac:dyDescent="0.25">
      <c r="A228" s="203" t="s">
        <v>289</v>
      </c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189"/>
      <c r="AA228" s="189"/>
    </row>
    <row r="229" spans="1:54" ht="14.25" hidden="1" customHeight="1" x14ac:dyDescent="0.25">
      <c r="A229" s="241" t="s">
        <v>62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90"/>
      <c r="AA229" s="190"/>
    </row>
    <row r="230" spans="1:54" ht="16.5" hidden="1" customHeight="1" x14ac:dyDescent="0.25">
      <c r="A230" s="54" t="s">
        <v>290</v>
      </c>
      <c r="B230" s="54" t="s">
        <v>291</v>
      </c>
      <c r="C230" s="31">
        <v>4301070874</v>
      </c>
      <c r="D230" s="198">
        <v>4607111035332</v>
      </c>
      <c r="E230" s="199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3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199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hidden="1" customHeight="1" x14ac:dyDescent="0.25">
      <c r="A231" s="54" t="s">
        <v>292</v>
      </c>
      <c r="B231" s="54" t="s">
        <v>293</v>
      </c>
      <c r="C231" s="31">
        <v>4301071000</v>
      </c>
      <c r="D231" s="198">
        <v>4607111038708</v>
      </c>
      <c r="E231" s="199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2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199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idden="1" x14ac:dyDescent="0.2">
      <c r="A232" s="208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9"/>
      <c r="O232" s="210" t="s">
        <v>68</v>
      </c>
      <c r="P232" s="211"/>
      <c r="Q232" s="211"/>
      <c r="R232" s="211"/>
      <c r="S232" s="211"/>
      <c r="T232" s="211"/>
      <c r="U232" s="212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hidden="1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9"/>
      <c r="O233" s="210" t="s">
        <v>68</v>
      </c>
      <c r="P233" s="211"/>
      <c r="Q233" s="211"/>
      <c r="R233" s="211"/>
      <c r="S233" s="211"/>
      <c r="T233" s="211"/>
      <c r="U233" s="212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hidden="1" customHeight="1" x14ac:dyDescent="0.2">
      <c r="A234" s="236" t="s">
        <v>294</v>
      </c>
      <c r="B234" s="237"/>
      <c r="C234" s="237"/>
      <c r="D234" s="237"/>
      <c r="E234" s="237"/>
      <c r="F234" s="237"/>
      <c r="G234" s="237"/>
      <c r="H234" s="237"/>
      <c r="I234" s="237"/>
      <c r="J234" s="237"/>
      <c r="K234" s="237"/>
      <c r="L234" s="237"/>
      <c r="M234" s="237"/>
      <c r="N234" s="237"/>
      <c r="O234" s="237"/>
      <c r="P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48"/>
      <c r="AA234" s="48"/>
    </row>
    <row r="235" spans="1:54" ht="16.5" hidden="1" customHeight="1" x14ac:dyDescent="0.25">
      <c r="A235" s="203" t="s">
        <v>295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9"/>
      <c r="AA235" s="189"/>
    </row>
    <row r="236" spans="1:54" ht="14.25" hidden="1" customHeight="1" x14ac:dyDescent="0.25">
      <c r="A236" s="241" t="s">
        <v>62</v>
      </c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190"/>
      <c r="AA236" s="190"/>
    </row>
    <row r="237" spans="1:54" ht="27" hidden="1" customHeight="1" x14ac:dyDescent="0.25">
      <c r="A237" s="54" t="s">
        <v>296</v>
      </c>
      <c r="B237" s="54" t="s">
        <v>297</v>
      </c>
      <c r="C237" s="31">
        <v>4301070941</v>
      </c>
      <c r="D237" s="198">
        <v>4607111036162</v>
      </c>
      <c r="E237" s="199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34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199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hidden="1" x14ac:dyDescent="0.2">
      <c r="A238" s="208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9"/>
      <c r="O238" s="210" t="s">
        <v>68</v>
      </c>
      <c r="P238" s="211"/>
      <c r="Q238" s="211"/>
      <c r="R238" s="211"/>
      <c r="S238" s="211"/>
      <c r="T238" s="211"/>
      <c r="U238" s="212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9"/>
      <c r="O239" s="210" t="s">
        <v>68</v>
      </c>
      <c r="P239" s="211"/>
      <c r="Q239" s="211"/>
      <c r="R239" s="211"/>
      <c r="S239" s="211"/>
      <c r="T239" s="211"/>
      <c r="U239" s="212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hidden="1" customHeight="1" x14ac:dyDescent="0.2">
      <c r="A240" s="236" t="s">
        <v>298</v>
      </c>
      <c r="B240" s="237"/>
      <c r="C240" s="237"/>
      <c r="D240" s="237"/>
      <c r="E240" s="237"/>
      <c r="F240" s="237"/>
      <c r="G240" s="237"/>
      <c r="H240" s="237"/>
      <c r="I240" s="237"/>
      <c r="J240" s="237"/>
      <c r="K240" s="237"/>
      <c r="L240" s="237"/>
      <c r="M240" s="237"/>
      <c r="N240" s="237"/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48"/>
      <c r="AA240" s="48"/>
    </row>
    <row r="241" spans="1:54" ht="16.5" hidden="1" customHeight="1" x14ac:dyDescent="0.25">
      <c r="A241" s="203" t="s">
        <v>299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9"/>
      <c r="AA241" s="189"/>
    </row>
    <row r="242" spans="1:54" ht="14.25" hidden="1" customHeight="1" x14ac:dyDescent="0.25">
      <c r="A242" s="241" t="s">
        <v>62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198">
        <v>4607111035899</v>
      </c>
      <c r="E243" s="199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25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199"/>
      <c r="T243" s="34"/>
      <c r="U243" s="34"/>
      <c r="V243" s="35" t="s">
        <v>67</v>
      </c>
      <c r="W243" s="194">
        <v>304</v>
      </c>
      <c r="X243" s="195">
        <f>IFERROR(IF(W243="","",W243),"")</f>
        <v>304</v>
      </c>
      <c r="Y243" s="36">
        <f>IFERROR(IF(W243="","",W243*0.0155),"")</f>
        <v>4.7119999999999997</v>
      </c>
      <c r="Z243" s="56"/>
      <c r="AA243" s="57"/>
      <c r="AE243" s="61"/>
      <c r="BB243" s="153" t="s">
        <v>1</v>
      </c>
    </row>
    <row r="244" spans="1:54" x14ac:dyDescent="0.2">
      <c r="A244" s="208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9"/>
      <c r="O244" s="210" t="s">
        <v>68</v>
      </c>
      <c r="P244" s="211"/>
      <c r="Q244" s="211"/>
      <c r="R244" s="211"/>
      <c r="S244" s="211"/>
      <c r="T244" s="211"/>
      <c r="U244" s="212"/>
      <c r="V244" s="37" t="s">
        <v>67</v>
      </c>
      <c r="W244" s="196">
        <f>IFERROR(SUM(W243:W243),"0")</f>
        <v>304</v>
      </c>
      <c r="X244" s="196">
        <f>IFERROR(SUM(X243:X243),"0")</f>
        <v>304</v>
      </c>
      <c r="Y244" s="196">
        <f>IFERROR(IF(Y243="",0,Y243),"0")</f>
        <v>4.7119999999999997</v>
      </c>
      <c r="Z244" s="197"/>
      <c r="AA244" s="197"/>
    </row>
    <row r="245" spans="1:54" x14ac:dyDescent="0.2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9"/>
      <c r="O245" s="210" t="s">
        <v>68</v>
      </c>
      <c r="P245" s="211"/>
      <c r="Q245" s="211"/>
      <c r="R245" s="211"/>
      <c r="S245" s="211"/>
      <c r="T245" s="211"/>
      <c r="U245" s="212"/>
      <c r="V245" s="37" t="s">
        <v>69</v>
      </c>
      <c r="W245" s="196">
        <f>IFERROR(SUMPRODUCT(W243:W243*H243:H243),"0")</f>
        <v>1520</v>
      </c>
      <c r="X245" s="196">
        <f>IFERROR(SUMPRODUCT(X243:X243*H243:H243),"0")</f>
        <v>1520</v>
      </c>
      <c r="Y245" s="37"/>
      <c r="Z245" s="197"/>
      <c r="AA245" s="197"/>
    </row>
    <row r="246" spans="1:54" ht="16.5" hidden="1" customHeight="1" x14ac:dyDescent="0.25">
      <c r="A246" s="203" t="s">
        <v>302</v>
      </c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189"/>
      <c r="AA246" s="189"/>
    </row>
    <row r="247" spans="1:54" ht="14.25" hidden="1" customHeight="1" x14ac:dyDescent="0.25">
      <c r="A247" s="241" t="s">
        <v>62</v>
      </c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190"/>
      <c r="AA247" s="190"/>
    </row>
    <row r="248" spans="1:54" ht="27" hidden="1" customHeight="1" x14ac:dyDescent="0.25">
      <c r="A248" s="54" t="s">
        <v>303</v>
      </c>
      <c r="B248" s="54" t="s">
        <v>304</v>
      </c>
      <c r="C248" s="31">
        <v>4301070870</v>
      </c>
      <c r="D248" s="198">
        <v>4607111036711</v>
      </c>
      <c r="E248" s="199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25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199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hidden="1" x14ac:dyDescent="0.2">
      <c r="A249" s="208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9"/>
      <c r="O249" s="210" t="s">
        <v>68</v>
      </c>
      <c r="P249" s="211"/>
      <c r="Q249" s="211"/>
      <c r="R249" s="211"/>
      <c r="S249" s="211"/>
      <c r="T249" s="211"/>
      <c r="U249" s="212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hidden="1" x14ac:dyDescent="0.2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9"/>
      <c r="O250" s="210" t="s">
        <v>68</v>
      </c>
      <c r="P250" s="211"/>
      <c r="Q250" s="211"/>
      <c r="R250" s="211"/>
      <c r="S250" s="211"/>
      <c r="T250" s="211"/>
      <c r="U250" s="212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hidden="1" customHeight="1" x14ac:dyDescent="0.2">
      <c r="A251" s="236" t="s">
        <v>305</v>
      </c>
      <c r="B251" s="237"/>
      <c r="C251" s="237"/>
      <c r="D251" s="237"/>
      <c r="E251" s="237"/>
      <c r="F251" s="237"/>
      <c r="G251" s="237"/>
      <c r="H251" s="237"/>
      <c r="I251" s="237"/>
      <c r="J251" s="237"/>
      <c r="K251" s="237"/>
      <c r="L251" s="237"/>
      <c r="M251" s="237"/>
      <c r="N251" s="237"/>
      <c r="O251" s="237"/>
      <c r="P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48"/>
      <c r="AA251" s="48"/>
    </row>
    <row r="252" spans="1:54" ht="16.5" hidden="1" customHeight="1" x14ac:dyDescent="0.25">
      <c r="A252" s="203" t="s">
        <v>306</v>
      </c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189"/>
      <c r="AA252" s="189"/>
    </row>
    <row r="253" spans="1:54" ht="14.25" hidden="1" customHeight="1" x14ac:dyDescent="0.25">
      <c r="A253" s="241" t="s">
        <v>62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90"/>
      <c r="AA253" s="190"/>
    </row>
    <row r="254" spans="1:54" ht="27" hidden="1" customHeight="1" x14ac:dyDescent="0.25">
      <c r="A254" s="54" t="s">
        <v>307</v>
      </c>
      <c r="B254" s="54" t="s">
        <v>308</v>
      </c>
      <c r="C254" s="31">
        <v>4301071014</v>
      </c>
      <c r="D254" s="198">
        <v>4640242181264</v>
      </c>
      <c r="E254" s="199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00" t="s">
        <v>309</v>
      </c>
      <c r="P254" s="201"/>
      <c r="Q254" s="201"/>
      <c r="R254" s="201"/>
      <c r="S254" s="199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hidden="1" customHeight="1" x14ac:dyDescent="0.25">
      <c r="A255" s="54" t="s">
        <v>310</v>
      </c>
      <c r="B255" s="54" t="s">
        <v>311</v>
      </c>
      <c r="C255" s="31">
        <v>4301071021</v>
      </c>
      <c r="D255" s="198">
        <v>4640242181325</v>
      </c>
      <c r="E255" s="199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337" t="s">
        <v>312</v>
      </c>
      <c r="P255" s="201"/>
      <c r="Q255" s="201"/>
      <c r="R255" s="201"/>
      <c r="S255" s="199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313</v>
      </c>
      <c r="B256" s="54" t="s">
        <v>314</v>
      </c>
      <c r="C256" s="31">
        <v>4301070993</v>
      </c>
      <c r="D256" s="198">
        <v>4640242180670</v>
      </c>
      <c r="E256" s="199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06" t="s">
        <v>315</v>
      </c>
      <c r="P256" s="201"/>
      <c r="Q256" s="201"/>
      <c r="R256" s="201"/>
      <c r="S256" s="199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idden="1" x14ac:dyDescent="0.2">
      <c r="A257" s="208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9"/>
      <c r="O257" s="210" t="s">
        <v>68</v>
      </c>
      <c r="P257" s="211"/>
      <c r="Q257" s="211"/>
      <c r="R257" s="211"/>
      <c r="S257" s="211"/>
      <c r="T257" s="211"/>
      <c r="U257" s="212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hidden="1" x14ac:dyDescent="0.2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9"/>
      <c r="O258" s="210" t="s">
        <v>68</v>
      </c>
      <c r="P258" s="211"/>
      <c r="Q258" s="211"/>
      <c r="R258" s="211"/>
      <c r="S258" s="211"/>
      <c r="T258" s="211"/>
      <c r="U258" s="212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hidden="1" customHeight="1" x14ac:dyDescent="0.25">
      <c r="A259" s="203" t="s">
        <v>316</v>
      </c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189"/>
      <c r="AA259" s="189"/>
    </row>
    <row r="260" spans="1:54" ht="14.25" hidden="1" customHeight="1" x14ac:dyDescent="0.25">
      <c r="A260" s="241" t="s">
        <v>133</v>
      </c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198">
        <v>4640242180427</v>
      </c>
      <c r="E261" s="199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19" t="s">
        <v>319</v>
      </c>
      <c r="P261" s="201"/>
      <c r="Q261" s="201"/>
      <c r="R261" s="201"/>
      <c r="S261" s="199"/>
      <c r="T261" s="34"/>
      <c r="U261" s="34"/>
      <c r="V261" s="35" t="s">
        <v>67</v>
      </c>
      <c r="W261" s="194">
        <v>54</v>
      </c>
      <c r="X261" s="195">
        <f>IFERROR(IF(W261="","",W261),"")</f>
        <v>54</v>
      </c>
      <c r="Y261" s="36">
        <f>IFERROR(IF(W261="","",W261*0.00502),"")</f>
        <v>0.27107999999999999</v>
      </c>
      <c r="Z261" s="56"/>
      <c r="AA261" s="57"/>
      <c r="AE261" s="61"/>
      <c r="BB261" s="158" t="s">
        <v>76</v>
      </c>
    </row>
    <row r="262" spans="1:54" x14ac:dyDescent="0.2">
      <c r="A262" s="208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9"/>
      <c r="O262" s="210" t="s">
        <v>68</v>
      </c>
      <c r="P262" s="211"/>
      <c r="Q262" s="211"/>
      <c r="R262" s="211"/>
      <c r="S262" s="211"/>
      <c r="T262" s="211"/>
      <c r="U262" s="212"/>
      <c r="V262" s="37" t="s">
        <v>67</v>
      </c>
      <c r="W262" s="196">
        <f>IFERROR(SUM(W261:W261),"0")</f>
        <v>54</v>
      </c>
      <c r="X262" s="196">
        <f>IFERROR(SUM(X261:X261),"0")</f>
        <v>54</v>
      </c>
      <c r="Y262" s="196">
        <f>IFERROR(IF(Y261="",0,Y261),"0")</f>
        <v>0.27107999999999999</v>
      </c>
      <c r="Z262" s="197"/>
      <c r="AA262" s="197"/>
    </row>
    <row r="263" spans="1:54" x14ac:dyDescent="0.2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9"/>
      <c r="O263" s="210" t="s">
        <v>68</v>
      </c>
      <c r="P263" s="211"/>
      <c r="Q263" s="211"/>
      <c r="R263" s="211"/>
      <c r="S263" s="211"/>
      <c r="T263" s="211"/>
      <c r="U263" s="212"/>
      <c r="V263" s="37" t="s">
        <v>69</v>
      </c>
      <c r="W263" s="196">
        <f>IFERROR(SUMPRODUCT(W261:W261*H261:H261),"0")</f>
        <v>97.2</v>
      </c>
      <c r="X263" s="196">
        <f>IFERROR(SUMPRODUCT(X261:X261*H261:H261),"0")</f>
        <v>97.2</v>
      </c>
      <c r="Y263" s="37"/>
      <c r="Z263" s="197"/>
      <c r="AA263" s="197"/>
    </row>
    <row r="264" spans="1:54" ht="14.25" hidden="1" customHeight="1" x14ac:dyDescent="0.25">
      <c r="A264" s="241" t="s">
        <v>72</v>
      </c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198">
        <v>4640242180397</v>
      </c>
      <c r="E265" s="199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389" t="s">
        <v>322</v>
      </c>
      <c r="P265" s="201"/>
      <c r="Q265" s="201"/>
      <c r="R265" s="201"/>
      <c r="S265" s="199"/>
      <c r="T265" s="34"/>
      <c r="U265" s="34"/>
      <c r="V265" s="35" t="s">
        <v>67</v>
      </c>
      <c r="W265" s="194">
        <v>109</v>
      </c>
      <c r="X265" s="195">
        <f>IFERROR(IF(W265="","",W265),"")</f>
        <v>109</v>
      </c>
      <c r="Y265" s="36">
        <f>IFERROR(IF(W265="","",W265*0.0155),"")</f>
        <v>1.6895</v>
      </c>
      <c r="Z265" s="56"/>
      <c r="AA265" s="57"/>
      <c r="AE265" s="61"/>
      <c r="BB265" s="159" t="s">
        <v>76</v>
      </c>
    </row>
    <row r="266" spans="1:54" ht="27" hidden="1" customHeight="1" x14ac:dyDescent="0.25">
      <c r="A266" s="54" t="s">
        <v>323</v>
      </c>
      <c r="B266" s="54" t="s">
        <v>324</v>
      </c>
      <c r="C266" s="31">
        <v>4301132104</v>
      </c>
      <c r="D266" s="198">
        <v>4640242181219</v>
      </c>
      <c r="E266" s="199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5" t="s">
        <v>325</v>
      </c>
      <c r="P266" s="201"/>
      <c r="Q266" s="201"/>
      <c r="R266" s="201"/>
      <c r="S266" s="199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08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9"/>
      <c r="O267" s="210" t="s">
        <v>68</v>
      </c>
      <c r="P267" s="211"/>
      <c r="Q267" s="211"/>
      <c r="R267" s="211"/>
      <c r="S267" s="211"/>
      <c r="T267" s="211"/>
      <c r="U267" s="212"/>
      <c r="V267" s="37" t="s">
        <v>67</v>
      </c>
      <c r="W267" s="196">
        <f>IFERROR(SUM(W265:W266),"0")</f>
        <v>109</v>
      </c>
      <c r="X267" s="196">
        <f>IFERROR(SUM(X265:X266),"0")</f>
        <v>109</v>
      </c>
      <c r="Y267" s="196">
        <f>IFERROR(IF(Y265="",0,Y265),"0")+IFERROR(IF(Y266="",0,Y266),"0")</f>
        <v>1.6895</v>
      </c>
      <c r="Z267" s="197"/>
      <c r="AA267" s="197"/>
    </row>
    <row r="268" spans="1:54" x14ac:dyDescent="0.2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9"/>
      <c r="O268" s="210" t="s">
        <v>68</v>
      </c>
      <c r="P268" s="211"/>
      <c r="Q268" s="211"/>
      <c r="R268" s="211"/>
      <c r="S268" s="211"/>
      <c r="T268" s="211"/>
      <c r="U268" s="212"/>
      <c r="V268" s="37" t="s">
        <v>69</v>
      </c>
      <c r="W268" s="196">
        <f>IFERROR(SUMPRODUCT(W265:W266*H265:H266),"0")</f>
        <v>654</v>
      </c>
      <c r="X268" s="196">
        <f>IFERROR(SUMPRODUCT(X265:X266*H265:H266),"0")</f>
        <v>654</v>
      </c>
      <c r="Y268" s="37"/>
      <c r="Z268" s="197"/>
      <c r="AA268" s="197"/>
    </row>
    <row r="269" spans="1:54" ht="14.25" hidden="1" customHeight="1" x14ac:dyDescent="0.25">
      <c r="A269" s="241" t="s">
        <v>153</v>
      </c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190"/>
      <c r="AA269" s="190"/>
    </row>
    <row r="270" spans="1:54" ht="27" hidden="1" customHeight="1" x14ac:dyDescent="0.25">
      <c r="A270" s="54" t="s">
        <v>326</v>
      </c>
      <c r="B270" s="54" t="s">
        <v>327</v>
      </c>
      <c r="C270" s="31">
        <v>4301136028</v>
      </c>
      <c r="D270" s="198">
        <v>4640242180304</v>
      </c>
      <c r="E270" s="199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401" t="s">
        <v>328</v>
      </c>
      <c r="P270" s="201"/>
      <c r="Q270" s="201"/>
      <c r="R270" s="201"/>
      <c r="S270" s="199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hidden="1" customHeight="1" x14ac:dyDescent="0.25">
      <c r="A271" s="54" t="s">
        <v>329</v>
      </c>
      <c r="B271" s="54" t="s">
        <v>330</v>
      </c>
      <c r="C271" s="31">
        <v>4301136027</v>
      </c>
      <c r="D271" s="198">
        <v>4640242180298</v>
      </c>
      <c r="E271" s="199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369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199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198">
        <v>4640242180236</v>
      </c>
      <c r="E272" s="199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266" t="s">
        <v>333</v>
      </c>
      <c r="P272" s="201"/>
      <c r="Q272" s="201"/>
      <c r="R272" s="201"/>
      <c r="S272" s="199"/>
      <c r="T272" s="34"/>
      <c r="U272" s="34"/>
      <c r="V272" s="35" t="s">
        <v>67</v>
      </c>
      <c r="W272" s="194">
        <v>112</v>
      </c>
      <c r="X272" s="195">
        <f>IFERROR(IF(W272="","",W272),"")</f>
        <v>112</v>
      </c>
      <c r="Y272" s="36">
        <f>IFERROR(IF(W272="","",W272*0.0155),"")</f>
        <v>1.736</v>
      </c>
      <c r="Z272" s="56"/>
      <c r="AA272" s="57"/>
      <c r="AE272" s="61"/>
      <c r="BB272" s="163" t="s">
        <v>76</v>
      </c>
    </row>
    <row r="273" spans="1:54" ht="27" hidden="1" customHeight="1" x14ac:dyDescent="0.25">
      <c r="A273" s="54" t="s">
        <v>334</v>
      </c>
      <c r="B273" s="54" t="s">
        <v>335</v>
      </c>
      <c r="C273" s="31">
        <v>4301136029</v>
      </c>
      <c r="D273" s="198">
        <v>4640242180410</v>
      </c>
      <c r="E273" s="199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37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199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08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9"/>
      <c r="O274" s="210" t="s">
        <v>68</v>
      </c>
      <c r="P274" s="211"/>
      <c r="Q274" s="211"/>
      <c r="R274" s="211"/>
      <c r="S274" s="211"/>
      <c r="T274" s="211"/>
      <c r="U274" s="212"/>
      <c r="V274" s="37" t="s">
        <v>67</v>
      </c>
      <c r="W274" s="196">
        <f>IFERROR(SUM(W270:W273),"0")</f>
        <v>112</v>
      </c>
      <c r="X274" s="196">
        <f>IFERROR(SUM(X270:X273),"0")</f>
        <v>112</v>
      </c>
      <c r="Y274" s="196">
        <f>IFERROR(IF(Y270="",0,Y270),"0")+IFERROR(IF(Y271="",0,Y271),"0")+IFERROR(IF(Y272="",0,Y272),"0")+IFERROR(IF(Y273="",0,Y273),"0")</f>
        <v>1.736</v>
      </c>
      <c r="Z274" s="197"/>
      <c r="AA274" s="197"/>
    </row>
    <row r="275" spans="1:54" x14ac:dyDescent="0.2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9"/>
      <c r="O275" s="210" t="s">
        <v>68</v>
      </c>
      <c r="P275" s="211"/>
      <c r="Q275" s="211"/>
      <c r="R275" s="211"/>
      <c r="S275" s="211"/>
      <c r="T275" s="211"/>
      <c r="U275" s="212"/>
      <c r="V275" s="37" t="s">
        <v>69</v>
      </c>
      <c r="W275" s="196">
        <f>IFERROR(SUMPRODUCT(W270:W273*H270:H273),"0")</f>
        <v>560</v>
      </c>
      <c r="X275" s="196">
        <f>IFERROR(SUMPRODUCT(X270:X273*H270:H273),"0")</f>
        <v>560</v>
      </c>
      <c r="Y275" s="37"/>
      <c r="Z275" s="197"/>
      <c r="AA275" s="197"/>
    </row>
    <row r="276" spans="1:54" ht="14.25" hidden="1" customHeight="1" x14ac:dyDescent="0.25">
      <c r="A276" s="241" t="s">
        <v>129</v>
      </c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190"/>
      <c r="AA276" s="190"/>
    </row>
    <row r="277" spans="1:54" ht="27" hidden="1" customHeight="1" x14ac:dyDescent="0.25">
      <c r="A277" s="54" t="s">
        <v>336</v>
      </c>
      <c r="B277" s="54" t="s">
        <v>337</v>
      </c>
      <c r="C277" s="31">
        <v>4301135191</v>
      </c>
      <c r="D277" s="198">
        <v>4640242180373</v>
      </c>
      <c r="E277" s="199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202" t="s">
        <v>338</v>
      </c>
      <c r="P277" s="201"/>
      <c r="Q277" s="201"/>
      <c r="R277" s="201"/>
      <c r="S277" s="199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198">
        <v>4640242180366</v>
      </c>
      <c r="E278" s="199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15" t="s">
        <v>341</v>
      </c>
      <c r="P278" s="201"/>
      <c r="Q278" s="201"/>
      <c r="R278" s="201"/>
      <c r="S278" s="199"/>
      <c r="T278" s="34"/>
      <c r="U278" s="34"/>
      <c r="V278" s="35" t="s">
        <v>67</v>
      </c>
      <c r="W278" s="194">
        <v>9</v>
      </c>
      <c r="X278" s="195">
        <f t="shared" si="6"/>
        <v>9</v>
      </c>
      <c r="Y278" s="36">
        <f t="shared" si="7"/>
        <v>8.4240000000000009E-2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342</v>
      </c>
      <c r="B279" s="54" t="s">
        <v>343</v>
      </c>
      <c r="C279" s="31">
        <v>4301135188</v>
      </c>
      <c r="D279" s="198">
        <v>4640242180335</v>
      </c>
      <c r="E279" s="199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1" t="s">
        <v>344</v>
      </c>
      <c r="P279" s="201"/>
      <c r="Q279" s="201"/>
      <c r="R279" s="201"/>
      <c r="S279" s="199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hidden="1" customHeight="1" x14ac:dyDescent="0.25">
      <c r="A280" s="54" t="s">
        <v>345</v>
      </c>
      <c r="B280" s="54" t="s">
        <v>346</v>
      </c>
      <c r="C280" s="31">
        <v>4301135189</v>
      </c>
      <c r="D280" s="198">
        <v>4640242180342</v>
      </c>
      <c r="E280" s="199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29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199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4301135190</v>
      </c>
      <c r="D281" s="198">
        <v>4640242180359</v>
      </c>
      <c r="E281" s="199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05" t="s">
        <v>349</v>
      </c>
      <c r="P281" s="201"/>
      <c r="Q281" s="201"/>
      <c r="R281" s="201"/>
      <c r="S281" s="199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350</v>
      </c>
      <c r="B282" s="54" t="s">
        <v>351</v>
      </c>
      <c r="C282" s="31">
        <v>4301135187</v>
      </c>
      <c r="D282" s="198">
        <v>4640242180328</v>
      </c>
      <c r="E282" s="199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295" t="s">
        <v>352</v>
      </c>
      <c r="P282" s="201"/>
      <c r="Q282" s="201"/>
      <c r="R282" s="201"/>
      <c r="S282" s="199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198">
        <v>4640242180311</v>
      </c>
      <c r="E283" s="199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269" t="s">
        <v>355</v>
      </c>
      <c r="P283" s="201"/>
      <c r="Q283" s="201"/>
      <c r="R283" s="201"/>
      <c r="S283" s="199"/>
      <c r="T283" s="34"/>
      <c r="U283" s="34"/>
      <c r="V283" s="35" t="s">
        <v>67</v>
      </c>
      <c r="W283" s="194">
        <v>109</v>
      </c>
      <c r="X283" s="195">
        <f t="shared" si="6"/>
        <v>109</v>
      </c>
      <c r="Y283" s="36">
        <f>IFERROR(IF(W283="","",W283*0.0155),"")</f>
        <v>1.6895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198">
        <v>4640242180380</v>
      </c>
      <c r="E284" s="199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382" t="s">
        <v>358</v>
      </c>
      <c r="P284" s="201"/>
      <c r="Q284" s="201"/>
      <c r="R284" s="201"/>
      <c r="S284" s="199"/>
      <c r="T284" s="34"/>
      <c r="U284" s="34"/>
      <c r="V284" s="35" t="s">
        <v>67</v>
      </c>
      <c r="W284" s="194">
        <v>51</v>
      </c>
      <c r="X284" s="195">
        <f t="shared" si="6"/>
        <v>51</v>
      </c>
      <c r="Y284" s="36">
        <f>IFERROR(IF(W284="","",W284*0.00502),"")</f>
        <v>0.25602000000000003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198">
        <v>4640242180380</v>
      </c>
      <c r="E285" s="199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275" t="s">
        <v>361</v>
      </c>
      <c r="P285" s="201"/>
      <c r="Q285" s="201"/>
      <c r="R285" s="201"/>
      <c r="S285" s="199"/>
      <c r="T285" s="34"/>
      <c r="U285" s="34"/>
      <c r="V285" s="35" t="s">
        <v>67</v>
      </c>
      <c r="W285" s="194">
        <v>65</v>
      </c>
      <c r="X285" s="195">
        <f t="shared" si="6"/>
        <v>65</v>
      </c>
      <c r="Y285" s="36">
        <f>IFERROR(IF(W285="","",W285*0.00936),"")</f>
        <v>0.60840000000000005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198">
        <v>4640242180403</v>
      </c>
      <c r="E286" s="199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406" t="s">
        <v>364</v>
      </c>
      <c r="P286" s="201"/>
      <c r="Q286" s="201"/>
      <c r="R286" s="201"/>
      <c r="S286" s="199"/>
      <c r="T286" s="34"/>
      <c r="U286" s="34"/>
      <c r="V286" s="35" t="s">
        <v>67</v>
      </c>
      <c r="W286" s="194">
        <v>10</v>
      </c>
      <c r="X286" s="195">
        <f t="shared" si="6"/>
        <v>10</v>
      </c>
      <c r="Y286" s="36">
        <f>IFERROR(IF(W286="","",W286*0.00936),"")</f>
        <v>9.3600000000000003E-2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365</v>
      </c>
      <c r="B287" s="54" t="s">
        <v>366</v>
      </c>
      <c r="C287" s="31">
        <v>4301135304</v>
      </c>
      <c r="D287" s="198">
        <v>4640242181240</v>
      </c>
      <c r="E287" s="199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340" t="s">
        <v>367</v>
      </c>
      <c r="P287" s="201"/>
      <c r="Q287" s="201"/>
      <c r="R287" s="201"/>
      <c r="S287" s="199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368</v>
      </c>
      <c r="B288" s="54" t="s">
        <v>369</v>
      </c>
      <c r="C288" s="31">
        <v>4301135310</v>
      </c>
      <c r="D288" s="198">
        <v>4640242181318</v>
      </c>
      <c r="E288" s="199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271" t="s">
        <v>370</v>
      </c>
      <c r="P288" s="201"/>
      <c r="Q288" s="201"/>
      <c r="R288" s="201"/>
      <c r="S288" s="199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371</v>
      </c>
      <c r="B289" s="54" t="s">
        <v>372</v>
      </c>
      <c r="C289" s="31">
        <v>4301135306</v>
      </c>
      <c r="D289" s="198">
        <v>4640242181578</v>
      </c>
      <c r="E289" s="199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352" t="s">
        <v>373</v>
      </c>
      <c r="P289" s="201"/>
      <c r="Q289" s="201"/>
      <c r="R289" s="201"/>
      <c r="S289" s="199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374</v>
      </c>
      <c r="B290" s="54" t="s">
        <v>375</v>
      </c>
      <c r="C290" s="31">
        <v>4301135305</v>
      </c>
      <c r="D290" s="198">
        <v>4640242181394</v>
      </c>
      <c r="E290" s="199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35" t="s">
        <v>376</v>
      </c>
      <c r="P290" s="201"/>
      <c r="Q290" s="201"/>
      <c r="R290" s="201"/>
      <c r="S290" s="199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377</v>
      </c>
      <c r="B291" s="54" t="s">
        <v>378</v>
      </c>
      <c r="C291" s="31">
        <v>4301135309</v>
      </c>
      <c r="D291" s="198">
        <v>4640242181332</v>
      </c>
      <c r="E291" s="199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403" t="s">
        <v>379</v>
      </c>
      <c r="P291" s="201"/>
      <c r="Q291" s="201"/>
      <c r="R291" s="201"/>
      <c r="S291" s="199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380</v>
      </c>
      <c r="B292" s="54" t="s">
        <v>381</v>
      </c>
      <c r="C292" s="31">
        <v>4301135308</v>
      </c>
      <c r="D292" s="198">
        <v>4640242181349</v>
      </c>
      <c r="E292" s="199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350" t="s">
        <v>382</v>
      </c>
      <c r="P292" s="201"/>
      <c r="Q292" s="201"/>
      <c r="R292" s="201"/>
      <c r="S292" s="199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383</v>
      </c>
      <c r="B293" s="54" t="s">
        <v>384</v>
      </c>
      <c r="C293" s="31">
        <v>4301135307</v>
      </c>
      <c r="D293" s="198">
        <v>4640242181370</v>
      </c>
      <c r="E293" s="199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378" t="s">
        <v>385</v>
      </c>
      <c r="P293" s="201"/>
      <c r="Q293" s="201"/>
      <c r="R293" s="201"/>
      <c r="S293" s="199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386</v>
      </c>
      <c r="B294" s="54" t="s">
        <v>387</v>
      </c>
      <c r="C294" s="31">
        <v>4301135318</v>
      </c>
      <c r="D294" s="198">
        <v>4607111037480</v>
      </c>
      <c r="E294" s="199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265" t="s">
        <v>388</v>
      </c>
      <c r="P294" s="201"/>
      <c r="Q294" s="201"/>
      <c r="R294" s="201"/>
      <c r="S294" s="199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389</v>
      </c>
      <c r="B295" s="54" t="s">
        <v>390</v>
      </c>
      <c r="C295" s="31">
        <v>4301135319</v>
      </c>
      <c r="D295" s="198">
        <v>4607111037473</v>
      </c>
      <c r="E295" s="199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293" t="s">
        <v>391</v>
      </c>
      <c r="P295" s="201"/>
      <c r="Q295" s="201"/>
      <c r="R295" s="201"/>
      <c r="S295" s="199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392</v>
      </c>
      <c r="B296" s="54" t="s">
        <v>393</v>
      </c>
      <c r="C296" s="31">
        <v>4301135198</v>
      </c>
      <c r="D296" s="198">
        <v>4640242180663</v>
      </c>
      <c r="E296" s="199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367" t="s">
        <v>394</v>
      </c>
      <c r="P296" s="201"/>
      <c r="Q296" s="201"/>
      <c r="R296" s="201"/>
      <c r="S296" s="199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08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9"/>
      <c r="O297" s="210" t="s">
        <v>68</v>
      </c>
      <c r="P297" s="211"/>
      <c r="Q297" s="211"/>
      <c r="R297" s="211"/>
      <c r="S297" s="211"/>
      <c r="T297" s="211"/>
      <c r="U297" s="212"/>
      <c r="V297" s="37" t="s">
        <v>67</v>
      </c>
      <c r="W297" s="196">
        <f>IFERROR(SUM(W277:W296),"0")</f>
        <v>244</v>
      </c>
      <c r="X297" s="196">
        <f>IFERROR(SUM(X277:X296),"0")</f>
        <v>244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2.73176</v>
      </c>
      <c r="Z297" s="197"/>
      <c r="AA297" s="197"/>
    </row>
    <row r="298" spans="1:54" x14ac:dyDescent="0.2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9"/>
      <c r="O298" s="210" t="s">
        <v>68</v>
      </c>
      <c r="P298" s="211"/>
      <c r="Q298" s="211"/>
      <c r="R298" s="211"/>
      <c r="S298" s="211"/>
      <c r="T298" s="211"/>
      <c r="U298" s="212"/>
      <c r="V298" s="37" t="s">
        <v>69</v>
      </c>
      <c r="W298" s="196">
        <f>IFERROR(SUMPRODUCT(W277:W296*H277:H296),"0")</f>
        <v>995.09999999999991</v>
      </c>
      <c r="X298" s="196">
        <f>IFERROR(SUMPRODUCT(X277:X296*H277:H296),"0")</f>
        <v>995.09999999999991</v>
      </c>
      <c r="Y298" s="37"/>
      <c r="Z298" s="197"/>
      <c r="AA298" s="197"/>
    </row>
    <row r="299" spans="1:54" ht="15" customHeight="1" x14ac:dyDescent="0.2">
      <c r="A299" s="35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83"/>
      <c r="O299" s="260" t="s">
        <v>395</v>
      </c>
      <c r="P299" s="231"/>
      <c r="Q299" s="231"/>
      <c r="R299" s="231"/>
      <c r="S299" s="231"/>
      <c r="T299" s="231"/>
      <c r="U299" s="229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12551.62</v>
      </c>
      <c r="X299" s="196">
        <f>IFERROR(X24+X33+X41+X50+X60+X66+X71+X78+X88+X95+X103+X111+X116+X124+X129+X135+X140+X146+X150+X155+X163+X168+X175+X180+X185+X190+X197+X204+X214+X222+X227+X233+X239+X245+X250+X258+X263+X268+X275+X298,"0")</f>
        <v>12551.62</v>
      </c>
      <c r="Y299" s="37"/>
      <c r="Z299" s="197"/>
      <c r="AA299" s="197"/>
    </row>
    <row r="300" spans="1:54" x14ac:dyDescent="0.2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83"/>
      <c r="O300" s="260" t="s">
        <v>396</v>
      </c>
      <c r="P300" s="231"/>
      <c r="Q300" s="231"/>
      <c r="R300" s="231"/>
      <c r="S300" s="231"/>
      <c r="T300" s="231"/>
      <c r="U300" s="229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13336.127799999998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13336.127799999998</v>
      </c>
      <c r="Y300" s="37"/>
      <c r="Z300" s="197"/>
      <c r="AA300" s="197"/>
    </row>
    <row r="301" spans="1:54" x14ac:dyDescent="0.2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83"/>
      <c r="O301" s="260" t="s">
        <v>397</v>
      </c>
      <c r="P301" s="231"/>
      <c r="Q301" s="231"/>
      <c r="R301" s="231"/>
      <c r="S301" s="231"/>
      <c r="T301" s="231"/>
      <c r="U301" s="229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27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27</v>
      </c>
      <c r="Y301" s="37"/>
      <c r="Z301" s="197"/>
      <c r="AA301" s="197"/>
    </row>
    <row r="302" spans="1:54" x14ac:dyDescent="0.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83"/>
      <c r="O302" s="260" t="s">
        <v>399</v>
      </c>
      <c r="P302" s="231"/>
      <c r="Q302" s="231"/>
      <c r="R302" s="231"/>
      <c r="S302" s="231"/>
      <c r="T302" s="231"/>
      <c r="U302" s="229"/>
      <c r="V302" s="37" t="s">
        <v>69</v>
      </c>
      <c r="W302" s="196">
        <f>GrossWeightTotal+PalletQtyTotal*25</f>
        <v>14011.127799999998</v>
      </c>
      <c r="X302" s="196">
        <f>GrossWeightTotalR+PalletQtyTotalR*25</f>
        <v>14011.127799999998</v>
      </c>
      <c r="Y302" s="37"/>
      <c r="Z302" s="197"/>
      <c r="AA302" s="197"/>
    </row>
    <row r="303" spans="1:54" x14ac:dyDescent="0.2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83"/>
      <c r="O303" s="260" t="s">
        <v>400</v>
      </c>
      <c r="P303" s="231"/>
      <c r="Q303" s="231"/>
      <c r="R303" s="231"/>
      <c r="S303" s="231"/>
      <c r="T303" s="231"/>
      <c r="U303" s="229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2506</v>
      </c>
      <c r="X303" s="196">
        <f>IFERROR(X23+X32+X40+X49+X59+X65+X70+X77+X87+X94+X102+X110+X115+X123+X128+X134+X139+X145+X149+X154+X162+X167+X174+X179+X184+X189+X196+X203+X213+X221+X226+X232+X238+X244+X249+X257+X262+X267+X274+X297,"0")</f>
        <v>2506</v>
      </c>
      <c r="Y303" s="37"/>
      <c r="Z303" s="197"/>
      <c r="AA303" s="197"/>
    </row>
    <row r="304" spans="1:54" ht="14.25" hidden="1" customHeight="1" x14ac:dyDescent="0.2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83"/>
      <c r="O304" s="260" t="s">
        <v>401</v>
      </c>
      <c r="P304" s="231"/>
      <c r="Q304" s="231"/>
      <c r="R304" s="231"/>
      <c r="S304" s="231"/>
      <c r="T304" s="231"/>
      <c r="U304" s="229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33.641179999999999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6" t="s">
        <v>70</v>
      </c>
      <c r="D306" s="267"/>
      <c r="E306" s="267"/>
      <c r="F306" s="267"/>
      <c r="G306" s="267"/>
      <c r="H306" s="267"/>
      <c r="I306" s="267"/>
      <c r="J306" s="267"/>
      <c r="K306" s="267"/>
      <c r="L306" s="267"/>
      <c r="M306" s="267"/>
      <c r="N306" s="267"/>
      <c r="O306" s="267"/>
      <c r="P306" s="267"/>
      <c r="Q306" s="267"/>
      <c r="R306" s="267"/>
      <c r="S306" s="268"/>
      <c r="T306" s="206" t="s">
        <v>205</v>
      </c>
      <c r="U306" s="267"/>
      <c r="V306" s="268"/>
      <c r="W306" s="206" t="s">
        <v>232</v>
      </c>
      <c r="X306" s="267"/>
      <c r="Y306" s="267"/>
      <c r="Z306" s="268"/>
      <c r="AA306" s="206" t="s">
        <v>251</v>
      </c>
      <c r="AB306" s="267"/>
      <c r="AC306" s="267"/>
      <c r="AD306" s="267"/>
      <c r="AE306" s="267"/>
      <c r="AF306" s="268"/>
      <c r="AG306" s="191" t="s">
        <v>294</v>
      </c>
      <c r="AH306" s="206" t="s">
        <v>298</v>
      </c>
      <c r="AI306" s="268"/>
      <c r="AJ306" s="206" t="s">
        <v>305</v>
      </c>
      <c r="AK306" s="268"/>
    </row>
    <row r="307" spans="1:37" ht="14.25" customHeight="1" thickTop="1" x14ac:dyDescent="0.2">
      <c r="A307" s="253" t="s">
        <v>404</v>
      </c>
      <c r="B307" s="206" t="s">
        <v>61</v>
      </c>
      <c r="C307" s="206" t="s">
        <v>71</v>
      </c>
      <c r="D307" s="206" t="s">
        <v>83</v>
      </c>
      <c r="E307" s="206" t="s">
        <v>93</v>
      </c>
      <c r="F307" s="206" t="s">
        <v>109</v>
      </c>
      <c r="G307" s="206" t="s">
        <v>122</v>
      </c>
      <c r="H307" s="206" t="s">
        <v>128</v>
      </c>
      <c r="I307" s="206" t="s">
        <v>132</v>
      </c>
      <c r="J307" s="206" t="s">
        <v>140</v>
      </c>
      <c r="K307" s="206" t="s">
        <v>153</v>
      </c>
      <c r="L307" s="206" t="s">
        <v>160</v>
      </c>
      <c r="M307" s="192"/>
      <c r="N307" s="206" t="s">
        <v>169</v>
      </c>
      <c r="O307" s="206" t="s">
        <v>178</v>
      </c>
      <c r="P307" s="206" t="s">
        <v>181</v>
      </c>
      <c r="Q307" s="206" t="s">
        <v>191</v>
      </c>
      <c r="R307" s="206" t="s">
        <v>194</v>
      </c>
      <c r="S307" s="206" t="s">
        <v>202</v>
      </c>
      <c r="T307" s="206" t="s">
        <v>206</v>
      </c>
      <c r="U307" s="206" t="s">
        <v>212</v>
      </c>
      <c r="V307" s="206" t="s">
        <v>215</v>
      </c>
      <c r="W307" s="206" t="s">
        <v>233</v>
      </c>
      <c r="X307" s="206" t="s">
        <v>240</v>
      </c>
      <c r="Y307" s="206" t="s">
        <v>232</v>
      </c>
      <c r="Z307" s="206" t="s">
        <v>248</v>
      </c>
      <c r="AA307" s="206" t="s">
        <v>252</v>
      </c>
      <c r="AB307" s="206" t="s">
        <v>257</v>
      </c>
      <c r="AC307" s="206" t="s">
        <v>264</v>
      </c>
      <c r="AD307" s="206" t="s">
        <v>277</v>
      </c>
      <c r="AE307" s="206" t="s">
        <v>286</v>
      </c>
      <c r="AF307" s="206" t="s">
        <v>289</v>
      </c>
      <c r="AG307" s="206" t="s">
        <v>295</v>
      </c>
      <c r="AH307" s="206" t="s">
        <v>299</v>
      </c>
      <c r="AI307" s="206" t="s">
        <v>302</v>
      </c>
      <c r="AJ307" s="206" t="s">
        <v>306</v>
      </c>
      <c r="AK307" s="206" t="s">
        <v>316</v>
      </c>
    </row>
    <row r="308" spans="1:37" ht="13.5" customHeight="1" thickBot="1" x14ac:dyDescent="0.25">
      <c r="A308" s="254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192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  <c r="AA308" s="207"/>
      <c r="AB308" s="207"/>
      <c r="AC308" s="207"/>
      <c r="AD308" s="207"/>
      <c r="AE308" s="207"/>
      <c r="AF308" s="207"/>
      <c r="AG308" s="207"/>
      <c r="AH308" s="207"/>
      <c r="AI308" s="207"/>
      <c r="AJ308" s="207"/>
      <c r="AK308" s="207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84</v>
      </c>
      <c r="D309" s="46">
        <f>IFERROR(W36*H36,"0")+IFERROR(W37*H37,"0")+IFERROR(W38*H38,"0")+IFERROR(W39*H39,"0")</f>
        <v>252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57.6</v>
      </c>
      <c r="G309" s="46">
        <f>IFERROR(W63*H63,"0")+IFERROR(W64*H64,"0")</f>
        <v>2405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583.20000000000005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3105.92</v>
      </c>
      <c r="M309" s="192"/>
      <c r="N309" s="46">
        <f>IFERROR(W106*H106,"0")+IFERROR(W107*H107,"0")+IFERROR(W108*H108,"0")+IFERROR(W109*H109,"0")</f>
        <v>411</v>
      </c>
      <c r="O309" s="46">
        <f>IFERROR(W114*H114,"0")</f>
        <v>90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645</v>
      </c>
      <c r="W309" s="46">
        <f>IFERROR(W172*H172,"0")+IFERROR(W173*H173,"0")</f>
        <v>165</v>
      </c>
      <c r="X309" s="46">
        <f>IFERROR(W178*H178,"0")</f>
        <v>0</v>
      </c>
      <c r="Y309" s="46">
        <f>IFERROR(W183*H183,"0")</f>
        <v>0</v>
      </c>
      <c r="Z309" s="46">
        <f>IFERROR(W188*H188,"0")</f>
        <v>21</v>
      </c>
      <c r="AA309" s="46">
        <f>IFERROR(W194*H194,"0")+IFERROR(W195*H195,"0")</f>
        <v>0</v>
      </c>
      <c r="AB309" s="46">
        <f>IFERROR(W200*H200,"0")+IFERROR(W201*H201,"0")+IFERROR(W202*H202,"0")</f>
        <v>408.79999999999995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496.8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1520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2306.3000000000002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8891.1200000000008</v>
      </c>
      <c r="B312" s="60">
        <f>SUMPRODUCT(--(BB:BB="ПГП"),--(V:V="кор"),H:H,X:X)+SUMPRODUCT(--(BB:BB="ПГП"),--(V:V="кг"),X:X)</f>
        <v>3660.5000000000005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30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520,00"/>
        <filter val="10,00"/>
        <filter val="101,00"/>
        <filter val="109,00"/>
        <filter val="112,00"/>
        <filter val="12 551,62"/>
        <filter val="129,00"/>
        <filter val="13 336,13"/>
        <filter val="137,00"/>
        <filter val="14 011,13"/>
        <filter val="158,00"/>
        <filter val="162,00"/>
        <filter val="165,00"/>
        <filter val="2 405,00"/>
        <filter val="2 506,00"/>
        <filter val="21,00"/>
        <filter val="217,00"/>
        <filter val="244,00"/>
        <filter val="252,00"/>
        <filter val="26,00"/>
        <filter val="27"/>
        <filter val="3 105,92"/>
        <filter val="30,00"/>
        <filter val="304,00"/>
        <filter val="33,00"/>
        <filter val="34,00"/>
        <filter val="35,00"/>
        <filter val="408,80"/>
        <filter val="411,00"/>
        <filter val="42,00"/>
        <filter val="434,00"/>
        <filter val="481,00"/>
        <filter val="496,80"/>
        <filter val="51,00"/>
        <filter val="54,00"/>
        <filter val="55,00"/>
        <filter val="56,00"/>
        <filter val="560,00"/>
        <filter val="57,60"/>
        <filter val="583,20"/>
        <filter val="59,00"/>
        <filter val="61,00"/>
        <filter val="645,00"/>
        <filter val="65,00"/>
        <filter val="654,00"/>
        <filter val="69,00"/>
        <filter val="7,00"/>
        <filter val="73,00"/>
        <filter val="78,00"/>
        <filter val="8,00"/>
        <filter val="84,00"/>
        <filter val="9,00"/>
        <filter val="90,00"/>
        <filter val="97,20"/>
        <filter val="995,10"/>
      </filters>
    </filterColumn>
  </autoFilter>
  <mergeCells count="552"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A117:Y117"/>
    <mergeCell ref="A157:Y157"/>
    <mergeCell ref="O127:S127"/>
    <mergeCell ref="O114:S114"/>
    <mergeCell ref="D165:E165"/>
    <mergeCell ref="O103:U103"/>
    <mergeCell ref="O168:U168"/>
    <mergeCell ref="A128:N129"/>
    <mergeCell ref="D29:E29"/>
    <mergeCell ref="O167:U167"/>
    <mergeCell ref="O38:S38"/>
    <mergeCell ref="O178:S178"/>
    <mergeCell ref="A104:Y104"/>
    <mergeCell ref="D99:E99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F5:G5"/>
    <mergeCell ref="A14:L14"/>
    <mergeCell ref="O245:U245"/>
    <mergeCell ref="A257:N258"/>
    <mergeCell ref="A246:Y246"/>
    <mergeCell ref="A235:Y235"/>
    <mergeCell ref="D218:E218"/>
    <mergeCell ref="A13:L13"/>
    <mergeCell ref="P5:Q5"/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