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8E6FEC-4B32-4849-9490-A37BD12F91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BO203" i="1" s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102" i="1" l="1"/>
  <c r="BM102" i="1"/>
  <c r="Y102" i="1"/>
  <c r="BO126" i="1"/>
  <c r="BM126" i="1"/>
  <c r="Y126" i="1"/>
  <c r="BO158" i="1"/>
  <c r="BM158" i="1"/>
  <c r="Y158" i="1"/>
  <c r="BO187" i="1"/>
  <c r="BM187" i="1"/>
  <c r="Y187" i="1"/>
  <c r="BO210" i="1"/>
  <c r="BM210" i="1"/>
  <c r="Y210" i="1"/>
  <c r="BO236" i="1"/>
  <c r="BM236" i="1"/>
  <c r="Y236" i="1"/>
  <c r="BO265" i="1"/>
  <c r="BM265" i="1"/>
  <c r="Y265" i="1"/>
  <c r="BO304" i="1"/>
  <c r="BM304" i="1"/>
  <c r="Y304" i="1"/>
  <c r="X310" i="1"/>
  <c r="BO309" i="1"/>
  <c r="BM309" i="1"/>
  <c r="Y309" i="1"/>
  <c r="Y310" i="1" s="1"/>
  <c r="BO313" i="1"/>
  <c r="BM313" i="1"/>
  <c r="Y313" i="1"/>
  <c r="BO337" i="1"/>
  <c r="BM337" i="1"/>
  <c r="Y337" i="1"/>
  <c r="BO374" i="1"/>
  <c r="BM374" i="1"/>
  <c r="Y374" i="1"/>
  <c r="BO406" i="1"/>
  <c r="BM406" i="1"/>
  <c r="Y406" i="1"/>
  <c r="BO467" i="1"/>
  <c r="BM467" i="1"/>
  <c r="Y467" i="1"/>
  <c r="B550" i="1"/>
  <c r="W542" i="1"/>
  <c r="Y31" i="1"/>
  <c r="BM31" i="1"/>
  <c r="E550" i="1"/>
  <c r="Y72" i="1"/>
  <c r="BM72" i="1"/>
  <c r="Y80" i="1"/>
  <c r="BM80" i="1"/>
  <c r="Y92" i="1"/>
  <c r="BM92" i="1"/>
  <c r="BO114" i="1"/>
  <c r="BM114" i="1"/>
  <c r="Y114" i="1"/>
  <c r="BO145" i="1"/>
  <c r="BM145" i="1"/>
  <c r="Y145" i="1"/>
  <c r="BO177" i="1"/>
  <c r="BM177" i="1"/>
  <c r="Y177" i="1"/>
  <c r="BO195" i="1"/>
  <c r="BM195" i="1"/>
  <c r="Y195" i="1"/>
  <c r="BO225" i="1"/>
  <c r="BM225" i="1"/>
  <c r="Y225" i="1"/>
  <c r="BO244" i="1"/>
  <c r="BM244" i="1"/>
  <c r="Y244" i="1"/>
  <c r="BO287" i="1"/>
  <c r="BM287" i="1"/>
  <c r="Y287" i="1"/>
  <c r="BO332" i="1"/>
  <c r="BM332" i="1"/>
  <c r="Y332" i="1"/>
  <c r="BO360" i="1"/>
  <c r="BM360" i="1"/>
  <c r="Y360" i="1"/>
  <c r="BO394" i="1"/>
  <c r="BM394" i="1"/>
  <c r="Y394" i="1"/>
  <c r="BO430" i="1"/>
  <c r="BM430" i="1"/>
  <c r="Y430" i="1"/>
  <c r="BO483" i="1"/>
  <c r="BM483" i="1"/>
  <c r="Y483" i="1"/>
  <c r="X104" i="1"/>
  <c r="X160" i="1"/>
  <c r="I550" i="1"/>
  <c r="X199" i="1"/>
  <c r="X283" i="1"/>
  <c r="BO343" i="1"/>
  <c r="BM343" i="1"/>
  <c r="X355" i="1"/>
  <c r="X354" i="1"/>
  <c r="BO353" i="1"/>
  <c r="BM353" i="1"/>
  <c r="Y353" i="1"/>
  <c r="Y354" i="1" s="1"/>
  <c r="X364" i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W543" i="1" s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85" i="1"/>
  <c r="BM185" i="1"/>
  <c r="Y189" i="1"/>
  <c r="BM189" i="1"/>
  <c r="Y193" i="1"/>
  <c r="BM193" i="1"/>
  <c r="Y197" i="1"/>
  <c r="BM197" i="1"/>
  <c r="X205" i="1"/>
  <c r="Y203" i="1"/>
  <c r="BM203" i="1"/>
  <c r="J550" i="1"/>
  <c r="Y212" i="1"/>
  <c r="BM212" i="1"/>
  <c r="Y218" i="1"/>
  <c r="BM218" i="1"/>
  <c r="BO218" i="1"/>
  <c r="X231" i="1"/>
  <c r="Y227" i="1"/>
  <c r="BM227" i="1"/>
  <c r="Y234" i="1"/>
  <c r="BM234" i="1"/>
  <c r="Y238" i="1"/>
  <c r="BM238" i="1"/>
  <c r="Y242" i="1"/>
  <c r="BM242" i="1"/>
  <c r="Y246" i="1"/>
  <c r="BM246" i="1"/>
  <c r="X259" i="1"/>
  <c r="Y263" i="1"/>
  <c r="BM263" i="1"/>
  <c r="Y267" i="1"/>
  <c r="BM267" i="1"/>
  <c r="Y275" i="1"/>
  <c r="BM275" i="1"/>
  <c r="Y280" i="1"/>
  <c r="BM280" i="1"/>
  <c r="BO280" i="1"/>
  <c r="Y281" i="1"/>
  <c r="BM281" i="1"/>
  <c r="Y294" i="1"/>
  <c r="BM294" i="1"/>
  <c r="Y298" i="1"/>
  <c r="BM298" i="1"/>
  <c r="Y315" i="1"/>
  <c r="BM315" i="1"/>
  <c r="Y330" i="1"/>
  <c r="BM330" i="1"/>
  <c r="Y334" i="1"/>
  <c r="BM334" i="1"/>
  <c r="Y335" i="1"/>
  <c r="BM335" i="1"/>
  <c r="Y343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368" i="1"/>
  <c r="F9" i="1"/>
  <c r="J9" i="1"/>
  <c r="F10" i="1"/>
  <c r="X24" i="1"/>
  <c r="X34" i="1"/>
  <c r="X54" i="1"/>
  <c r="X62" i="1"/>
  <c r="X93" i="1"/>
  <c r="X140" i="1"/>
  <c r="X148" i="1"/>
  <c r="X161" i="1"/>
  <c r="X166" i="1"/>
  <c r="X172" i="1"/>
  <c r="X198" i="1"/>
  <c r="X221" i="1"/>
  <c r="X230" i="1"/>
  <c r="X249" i="1"/>
  <c r="X253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X87" i="1"/>
  <c r="X103" i="1"/>
  <c r="X121" i="1"/>
  <c r="X131" i="1"/>
  <c r="X178" i="1"/>
  <c r="X206" i="1"/>
  <c r="X215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Y259" i="1" s="1"/>
  <c r="BM255" i="1"/>
  <c r="BO255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X350" i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Y418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289" i="1" l="1"/>
  <c r="Y205" i="1"/>
  <c r="Y198" i="1"/>
  <c r="Y103" i="1"/>
  <c r="Y485" i="1"/>
  <c r="Y248" i="1"/>
  <c r="Y34" i="1"/>
  <c r="Y523" i="1"/>
  <c r="Y507" i="1"/>
  <c r="Y514" i="1"/>
  <c r="Y402" i="1"/>
  <c r="Y339" i="1"/>
  <c r="Y230" i="1"/>
  <c r="Y215" i="1"/>
  <c r="Y160" i="1"/>
  <c r="Y147" i="1"/>
  <c r="Y139" i="1"/>
  <c r="Y120" i="1"/>
  <c r="X540" i="1"/>
  <c r="X542" i="1"/>
  <c r="Y538" i="1"/>
  <c r="Y491" i="1"/>
  <c r="Y434" i="1"/>
  <c r="Y277" i="1"/>
  <c r="X541" i="1"/>
  <c r="Y471" i="1"/>
  <c r="Y454" i="1"/>
  <c r="Y300" i="1"/>
  <c r="Y271" i="1"/>
  <c r="X544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<sst xmlns="http://schemas.openxmlformats.org/spreadsheetml/2006/main" count="2317" uniqueCount="760">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</sst>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45432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Понедельник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0.33333333333333331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50</v>
      </c>
      <c r="X51" s="374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64"/>
      <c r="BB51" s="77" t="s">
        <v>1</v>
      </c>
      <c r="BL51" s="64">
        <f>IFERROR(W51*I51/H51,"0")</f>
        <v>52.222222222222221</v>
      </c>
      <c r="BM51" s="64">
        <f>IFERROR(X51*I51/H51,"0")</f>
        <v>56.4</v>
      </c>
      <c r="BN51" s="64">
        <f>IFERROR(1/J51*(W51/H51),"0")</f>
        <v>8.2671957671957674E-2</v>
      </c>
      <c r="BO51" s="64">
        <f>IFERROR(1/J51*(X51/H51),"0")</f>
        <v>8.9285714285714274E-2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67.5</v>
      </c>
      <c r="X52" s="374">
        <f>IFERROR(IF(W52="",0,CEILING((W52/$H52),1)*$H52),"")</f>
        <v>67.5</v>
      </c>
      <c r="Y52" s="36">
        <f>IFERROR(IF(X52=0,"",ROUNDUP(X52/H52,0)*0.00753),"")</f>
        <v>0.18825</v>
      </c>
      <c r="Z52" s="56"/>
      <c r="AA52" s="57"/>
      <c r="AE52" s="64"/>
      <c r="BB52" s="78" t="s">
        <v>1</v>
      </c>
      <c r="BL52" s="64">
        <f>IFERROR(W52*I52/H52,"0")</f>
        <v>72.5</v>
      </c>
      <c r="BM52" s="64">
        <f>IFERROR(X52*I52/H52,"0")</f>
        <v>72.5</v>
      </c>
      <c r="BN52" s="64">
        <f>IFERROR(1/J52*(W52/H52),"0")</f>
        <v>0.16025641025641024</v>
      </c>
      <c r="BO52" s="64">
        <f>IFERROR(1/J52*(X52/H52),"0")</f>
        <v>0.16025641025641024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29.62962962962963</v>
      </c>
      <c r="X53" s="375">
        <f>IFERROR(X51/H51,"0")+IFERROR(X52/H52,"0")</f>
        <v>30</v>
      </c>
      <c r="Y53" s="375">
        <f>IFERROR(IF(Y51="",0,Y51),"0")+IFERROR(IF(Y52="",0,Y52),"0")</f>
        <v>0.29699999999999999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117.5</v>
      </c>
      <c r="X54" s="375">
        <f>IFERROR(SUM(X51:X52),"0")</f>
        <v>121.5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100</v>
      </c>
      <c r="X57" s="374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180</v>
      </c>
      <c r="X59" s="374">
        <f>IFERROR(IF(W59="",0,CEILING((W59/$H59),1)*$H59),"")</f>
        <v>180</v>
      </c>
      <c r="Y59" s="36">
        <f>IFERROR(IF(X59=0,"",ROUNDUP(X59/H59,0)*0.00937),"")</f>
        <v>0.37480000000000002</v>
      </c>
      <c r="Z59" s="56"/>
      <c r="AA59" s="57"/>
      <c r="AE59" s="64"/>
      <c r="BB59" s="81" t="s">
        <v>1</v>
      </c>
      <c r="BL59" s="64">
        <f>IFERROR(W59*I59/H59,"0")</f>
        <v>189.60000000000002</v>
      </c>
      <c r="BM59" s="64">
        <f>IFERROR(X59*I59/H59,"0")</f>
        <v>189.60000000000002</v>
      </c>
      <c r="BN59" s="64">
        <f>IFERROR(1/J59*(W59/H59),"0")</f>
        <v>0.33333333333333331</v>
      </c>
      <c r="BO59" s="64">
        <f>IFERROR(1/J59*(X59/H59),"0")</f>
        <v>0.33333333333333331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49.25925925925926</v>
      </c>
      <c r="X61" s="375">
        <f>IFERROR(X57/H57,"0")+IFERROR(X58/H58,"0")+IFERROR(X59/H59,"0")+IFERROR(X60/H60,"0")</f>
        <v>50</v>
      </c>
      <c r="Y61" s="375">
        <f>IFERROR(IF(Y57="",0,Y57),"0")+IFERROR(IF(Y58="",0,Y58),"0")+IFERROR(IF(Y59="",0,Y59),"0")+IFERROR(IF(Y60="",0,Y60),"0")</f>
        <v>0.59230000000000005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280</v>
      </c>
      <c r="X62" s="375">
        <f>IFERROR(SUM(X57:X60),"0")</f>
        <v>288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60</v>
      </c>
      <c r="X67" s="374">
        <f t="shared" si="6"/>
        <v>67.199999999999989</v>
      </c>
      <c r="Y67" s="36">
        <f t="shared" si="7"/>
        <v>0.1305</v>
      </c>
      <c r="Z67" s="56"/>
      <c r="AA67" s="57"/>
      <c r="AE67" s="64"/>
      <c r="BB67" s="85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100</v>
      </c>
      <c r="X69" s="374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20</v>
      </c>
      <c r="X70" s="374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20.857142857142858</v>
      </c>
      <c r="BM70" s="64">
        <f t="shared" si="9"/>
        <v>23.360000000000003</v>
      </c>
      <c r="BN70" s="64">
        <f t="shared" si="10"/>
        <v>3.1887755102040817E-2</v>
      </c>
      <c r="BO70" s="64">
        <f t="shared" si="11"/>
        <v>3.5714285714285712E-2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20</v>
      </c>
      <c r="X72" s="374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225</v>
      </c>
      <c r="X79" s="374">
        <f t="shared" si="6"/>
        <v>225</v>
      </c>
      <c r="Y79" s="36">
        <f t="shared" si="12"/>
        <v>0.46849999999999997</v>
      </c>
      <c r="Z79" s="56"/>
      <c r="AA79" s="57"/>
      <c r="AE79" s="64"/>
      <c r="BB79" s="97" t="s">
        <v>1</v>
      </c>
      <c r="BL79" s="64">
        <f t="shared" si="8"/>
        <v>235.5</v>
      </c>
      <c r="BM79" s="64">
        <f t="shared" si="9"/>
        <v>235.5</v>
      </c>
      <c r="BN79" s="64">
        <f t="shared" si="10"/>
        <v>0.41666666666666669</v>
      </c>
      <c r="BO79" s="64">
        <f t="shared" si="11"/>
        <v>0.41666666666666669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40</v>
      </c>
      <c r="X80" s="374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270</v>
      </c>
      <c r="X84" s="374">
        <f t="shared" si="6"/>
        <v>270</v>
      </c>
      <c r="Y84" s="36">
        <f>IFERROR(IF(X84=0,"",ROUNDUP(X84/H84,0)*0.00937),"")</f>
        <v>0.56220000000000003</v>
      </c>
      <c r="Z84" s="56"/>
      <c r="AA84" s="57"/>
      <c r="AE84" s="64"/>
      <c r="BB84" s="102" t="s">
        <v>1</v>
      </c>
      <c r="BL84" s="64">
        <f t="shared" si="8"/>
        <v>284.39999999999998</v>
      </c>
      <c r="BM84" s="64">
        <f t="shared" si="9"/>
        <v>284.39999999999998</v>
      </c>
      <c r="BN84" s="64">
        <f t="shared" si="10"/>
        <v>0.5</v>
      </c>
      <c r="BO84" s="64">
        <f t="shared" si="11"/>
        <v>0.5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145.56878306878306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1.5728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735</v>
      </c>
      <c r="X87" s="375">
        <f>IFERROR(SUM(X65:X85),"0")</f>
        <v>755.2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17.5</v>
      </c>
      <c r="X102" s="374">
        <f t="shared" si="13"/>
        <v>19.599999999999998</v>
      </c>
      <c r="Y102" s="36">
        <f>IFERROR(IF(X102=0,"",ROUNDUP(X102/H102,0)*0.00753),"")</f>
        <v>5.271E-2</v>
      </c>
      <c r="Z102" s="56"/>
      <c r="AA102" s="57"/>
      <c r="AE102" s="64"/>
      <c r="BB102" s="114" t="s">
        <v>1</v>
      </c>
      <c r="BL102" s="64">
        <f t="shared" si="14"/>
        <v>19.3</v>
      </c>
      <c r="BM102" s="64">
        <f t="shared" si="15"/>
        <v>21.616</v>
      </c>
      <c r="BN102" s="64">
        <f t="shared" si="16"/>
        <v>4.0064102564102561E-2</v>
      </c>
      <c r="BO102" s="64">
        <f t="shared" si="17"/>
        <v>4.4871794871794872E-2</v>
      </c>
    </row>
    <row r="103" spans="1:67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6.25</v>
      </c>
      <c r="X103" s="375">
        <f>IFERROR(X96/H96,"0")+IFERROR(X97/H97,"0")+IFERROR(X98/H98,"0")+IFERROR(X99/H99,"0")+IFERROR(X100/H100,"0")+IFERROR(X101/H101,"0")+IFERROR(X102/H102,"0")</f>
        <v>7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5.271E-2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17.5</v>
      </c>
      <c r="X104" s="375">
        <f>IFERROR(SUM(X96:X102),"0")</f>
        <v>19.599999999999998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50</v>
      </c>
      <c r="X109" s="374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20</v>
      </c>
      <c r="X110" s="374">
        <f t="shared" si="18"/>
        <v>25.200000000000003</v>
      </c>
      <c r="Y110" s="36">
        <f>IFERROR(IF(X110=0,"",ROUNDUP(X110/H110,0)*0.02175),"")</f>
        <v>6.5250000000000002E-2</v>
      </c>
      <c r="Z110" s="56"/>
      <c r="AA110" s="57"/>
      <c r="AE110" s="64"/>
      <c r="BB110" s="119" t="s">
        <v>1</v>
      </c>
      <c r="BL110" s="64">
        <f t="shared" si="19"/>
        <v>21.342857142857142</v>
      </c>
      <c r="BM110" s="64">
        <f t="shared" si="20"/>
        <v>26.892000000000003</v>
      </c>
      <c r="BN110" s="64">
        <f t="shared" si="21"/>
        <v>4.2517006802721087E-2</v>
      </c>
      <c r="BO110" s="64">
        <f t="shared" si="22"/>
        <v>5.3571428571428568E-2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33</v>
      </c>
      <c r="X113" s="374">
        <f t="shared" si="18"/>
        <v>34.32</v>
      </c>
      <c r="Y113" s="36">
        <f>IFERROR(IF(X113=0,"",ROUNDUP(X113/H113,0)*0.00753),"")</f>
        <v>9.7890000000000005E-2</v>
      </c>
      <c r="Z113" s="56"/>
      <c r="AA113" s="57"/>
      <c r="AE113" s="64"/>
      <c r="BB113" s="122" t="s">
        <v>1</v>
      </c>
      <c r="BL113" s="64">
        <f t="shared" si="19"/>
        <v>36.599999999999994</v>
      </c>
      <c r="BM113" s="64">
        <f t="shared" si="20"/>
        <v>38.063999999999993</v>
      </c>
      <c r="BN113" s="64">
        <f t="shared" si="21"/>
        <v>8.0128205128205121E-2</v>
      </c>
      <c r="BO113" s="64">
        <f t="shared" si="22"/>
        <v>8.3333333333333329E-2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135</v>
      </c>
      <c r="X114" s="374">
        <f t="shared" si="18"/>
        <v>135</v>
      </c>
      <c r="Y114" s="36">
        <f>IFERROR(IF(X114=0,"",ROUNDUP(X114/H114,0)*0.00753),"")</f>
        <v>0.3765</v>
      </c>
      <c r="Z114" s="56"/>
      <c r="AA114" s="57"/>
      <c r="AE114" s="64"/>
      <c r="BB114" s="123" t="s">
        <v>1</v>
      </c>
      <c r="BL114" s="64">
        <f t="shared" si="19"/>
        <v>148.59999999999997</v>
      </c>
      <c r="BM114" s="64">
        <f t="shared" si="20"/>
        <v>148.59999999999997</v>
      </c>
      <c r="BN114" s="64">
        <f t="shared" si="21"/>
        <v>0.32051282051282048</v>
      </c>
      <c r="BO114" s="64">
        <f t="shared" si="22"/>
        <v>0.32051282051282048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15</v>
      </c>
      <c r="X117" s="374">
        <f t="shared" si="18"/>
        <v>15</v>
      </c>
      <c r="Y117" s="36">
        <f>IFERROR(IF(X117=0,"",ROUNDUP(X117/H117,0)*0.00753),"")</f>
        <v>3.7650000000000003E-2</v>
      </c>
      <c r="Z117" s="56"/>
      <c r="AA117" s="57"/>
      <c r="AE117" s="64"/>
      <c r="BB117" s="126" t="s">
        <v>1</v>
      </c>
      <c r="BL117" s="64">
        <f t="shared" si="19"/>
        <v>16.36</v>
      </c>
      <c r="BM117" s="64">
        <f t="shared" si="20"/>
        <v>16.36</v>
      </c>
      <c r="BN117" s="64">
        <f t="shared" si="21"/>
        <v>3.2051282051282048E-2</v>
      </c>
      <c r="BO117" s="64">
        <f t="shared" si="22"/>
        <v>3.2051282051282048E-2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75.833333333333343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77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0.70778999999999992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253</v>
      </c>
      <c r="X121" s="375">
        <f>IFERROR(SUM(X106:X119),"0")</f>
        <v>259.92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30</v>
      </c>
      <c r="X124" s="374">
        <f t="shared" si="23"/>
        <v>33.6</v>
      </c>
      <c r="Y124" s="36">
        <f>IFERROR(IF(X124=0,"",ROUNDUP(X124/H124,0)*0.02175),"")</f>
        <v>8.6999999999999994E-2</v>
      </c>
      <c r="Z124" s="56"/>
      <c r="AA124" s="57"/>
      <c r="AE124" s="64"/>
      <c r="BB124" s="130" t="s">
        <v>1</v>
      </c>
      <c r="BL124" s="64">
        <f t="shared" si="24"/>
        <v>32.014285714285712</v>
      </c>
      <c r="BM124" s="64">
        <f t="shared" si="25"/>
        <v>35.856000000000002</v>
      </c>
      <c r="BN124" s="64">
        <f t="shared" si="26"/>
        <v>6.377551020408162E-2</v>
      </c>
      <c r="BO124" s="64">
        <f t="shared" si="27"/>
        <v>7.1428571428571425E-2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9.9</v>
      </c>
      <c r="X128" s="374">
        <f t="shared" si="23"/>
        <v>9.9</v>
      </c>
      <c r="Y128" s="36">
        <f>IFERROR(IF(X128=0,"",ROUNDUP(X128/H128,0)*0.00753),"")</f>
        <v>3.7650000000000003E-2</v>
      </c>
      <c r="Z128" s="56"/>
      <c r="AA128" s="57"/>
      <c r="AE128" s="64"/>
      <c r="BB128" s="134" t="s">
        <v>1</v>
      </c>
      <c r="BL128" s="64">
        <f t="shared" si="24"/>
        <v>11.290000000000001</v>
      </c>
      <c r="BM128" s="64">
        <f t="shared" si="25"/>
        <v>11.290000000000001</v>
      </c>
      <c r="BN128" s="64">
        <f t="shared" si="26"/>
        <v>3.2051282051282048E-2</v>
      </c>
      <c r="BO128" s="64">
        <f t="shared" si="27"/>
        <v>3.2051282051282048E-2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8.5714285714285712</v>
      </c>
      <c r="X130" s="375">
        <f>IFERROR(X123/H123,"0")+IFERROR(X124/H124,"0")+IFERROR(X125/H125,"0")+IFERROR(X126/H126,"0")+IFERROR(X127/H127,"0")+IFERROR(X128/H128,"0")+IFERROR(X129/H129,"0")</f>
        <v>9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0.12465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39.9</v>
      </c>
      <c r="X131" s="375">
        <f>IFERROR(SUM(X123:X129),"0")</f>
        <v>43.5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100</v>
      </c>
      <c r="X134" s="374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64"/>
      <c r="BB134" s="136" t="s">
        <v>1</v>
      </c>
      <c r="BL134" s="64">
        <f>IFERROR(W134*I134/H134,"0")</f>
        <v>106.64285714285715</v>
      </c>
      <c r="BM134" s="64">
        <f>IFERROR(X134*I134/H134,"0")</f>
        <v>107.49600000000001</v>
      </c>
      <c r="BN134" s="64">
        <f>IFERROR(1/J134*(W134/H134),"0")</f>
        <v>0.21258503401360543</v>
      </c>
      <c r="BO134" s="64">
        <f>IFERROR(1/J134*(X134/H134),"0")</f>
        <v>0.21428571428571427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135</v>
      </c>
      <c r="X137" s="374">
        <f>IFERROR(IF(W137="",0,CEILING((W137/$H137),1)*$H137),"")</f>
        <v>135</v>
      </c>
      <c r="Y137" s="36">
        <f>IFERROR(IF(X137=0,"",ROUNDUP(X137/H137,0)*0.00753),"")</f>
        <v>0.3765</v>
      </c>
      <c r="Z137" s="56"/>
      <c r="AA137" s="57"/>
      <c r="AE137" s="64"/>
      <c r="BB137" s="139" t="s">
        <v>1</v>
      </c>
      <c r="BL137" s="64">
        <f>IFERROR(W137*I137/H137,"0")</f>
        <v>148.59999999999997</v>
      </c>
      <c r="BM137" s="64">
        <f>IFERROR(X137*I137/H137,"0")</f>
        <v>148.59999999999997</v>
      </c>
      <c r="BN137" s="64">
        <f>IFERROR(1/J137*(W137/H137),"0")</f>
        <v>0.32051282051282048</v>
      </c>
      <c r="BO137" s="64">
        <f>IFERROR(1/J137*(X137/H137),"0")</f>
        <v>0.32051282051282048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61.904761904761905</v>
      </c>
      <c r="X139" s="375">
        <f>IFERROR(X134/H134,"0")+IFERROR(X135/H135,"0")+IFERROR(X136/H136,"0")+IFERROR(X137/H137,"0")+IFERROR(X138/H138,"0")</f>
        <v>62</v>
      </c>
      <c r="Y139" s="375">
        <f>IFERROR(IF(Y134="",0,Y134),"0")+IFERROR(IF(Y135="",0,Y135),"0")+IFERROR(IF(Y136="",0,Y136),"0")+IFERROR(IF(Y137="",0,Y137),"0")+IFERROR(IF(Y138="",0,Y138),"0")</f>
        <v>0.63749999999999996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235</v>
      </c>
      <c r="X140" s="375">
        <f>IFERROR(SUM(X134:X138),"0")</f>
        <v>235.8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50</v>
      </c>
      <c r="X151" s="374">
        <f t="shared" ref="X151:X159" si="2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53.095238095238095</v>
      </c>
      <c r="BM151" s="64">
        <f t="shared" ref="BM151:BM159" si="30">IFERROR(X151*I151/H151,"0")</f>
        <v>53.52</v>
      </c>
      <c r="BN151" s="64">
        <f t="shared" ref="BN151:BN159" si="31">IFERROR(1/J151*(W151/H151),"0")</f>
        <v>7.6312576312576319E-2</v>
      </c>
      <c r="BO151" s="64">
        <f t="shared" ref="BO151:BO159" si="32">IFERROR(1/J151*(X151/H151),"0")</f>
        <v>7.6923076923076927E-2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100</v>
      </c>
      <c r="X153" s="374">
        <f t="shared" si="28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29"/>
        <v>104.76190476190477</v>
      </c>
      <c r="BM153" s="64">
        <f t="shared" si="30"/>
        <v>105.60000000000002</v>
      </c>
      <c r="BN153" s="64">
        <f t="shared" si="31"/>
        <v>0.15262515262515264</v>
      </c>
      <c r="BO153" s="64">
        <f t="shared" si="32"/>
        <v>0.15384615384615385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52.5</v>
      </c>
      <c r="X154" s="374">
        <f t="shared" si="28"/>
        <v>52.5</v>
      </c>
      <c r="Y154" s="36">
        <f>IFERROR(IF(X154=0,"",ROUNDUP(X154/H154,0)*0.00502),"")</f>
        <v>0.1255</v>
      </c>
      <c r="Z154" s="56"/>
      <c r="AA154" s="57"/>
      <c r="AE154" s="64"/>
      <c r="BB154" s="147" t="s">
        <v>1</v>
      </c>
      <c r="BL154" s="64">
        <f t="shared" si="29"/>
        <v>55.75</v>
      </c>
      <c r="BM154" s="64">
        <f t="shared" si="30"/>
        <v>55.75</v>
      </c>
      <c r="BN154" s="64">
        <f t="shared" si="31"/>
        <v>0.10683760683760685</v>
      </c>
      <c r="BO154" s="64">
        <f t="shared" si="32"/>
        <v>0.10683760683760685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52.5</v>
      </c>
      <c r="X156" s="374">
        <f t="shared" si="28"/>
        <v>52.5</v>
      </c>
      <c r="Y156" s="36">
        <f>IFERROR(IF(X156=0,"",ROUNDUP(X156/H156,0)*0.00502),"")</f>
        <v>0.1255</v>
      </c>
      <c r="Z156" s="56"/>
      <c r="AA156" s="57"/>
      <c r="AE156" s="64"/>
      <c r="BB156" s="149" t="s">
        <v>1</v>
      </c>
      <c r="BL156" s="64">
        <f t="shared" si="29"/>
        <v>55.75</v>
      </c>
      <c r="BM156" s="64">
        <f t="shared" si="30"/>
        <v>55.75</v>
      </c>
      <c r="BN156" s="64">
        <f t="shared" si="31"/>
        <v>0.10683760683760685</v>
      </c>
      <c r="BO156" s="64">
        <f t="shared" si="32"/>
        <v>0.10683760683760685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105</v>
      </c>
      <c r="X157" s="374">
        <f t="shared" si="28"/>
        <v>105</v>
      </c>
      <c r="Y157" s="36">
        <f>IFERROR(IF(X157=0,"",ROUNDUP(X157/H157,0)*0.00502),"")</f>
        <v>0.251</v>
      </c>
      <c r="Z157" s="56"/>
      <c r="AA157" s="57"/>
      <c r="AE157" s="64"/>
      <c r="BB157" s="150" t="s">
        <v>1</v>
      </c>
      <c r="BL157" s="64">
        <f t="shared" si="29"/>
        <v>110.00000000000001</v>
      </c>
      <c r="BM157" s="64">
        <f t="shared" si="30"/>
        <v>110.00000000000001</v>
      </c>
      <c r="BN157" s="64">
        <f t="shared" si="31"/>
        <v>0.21367521367521369</v>
      </c>
      <c r="BO157" s="64">
        <f t="shared" si="32"/>
        <v>0.21367521367521369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135.71428571428572</v>
      </c>
      <c r="X160" s="375">
        <f>IFERROR(X151/H151,"0")+IFERROR(X152/H152,"0")+IFERROR(X153/H153,"0")+IFERROR(X154/H154,"0")+IFERROR(X155/H155,"0")+IFERROR(X156/H156,"0")+IFERROR(X157/H157,"0")+IFERROR(X158/H158,"0")+IFERROR(X159/H159,"0")</f>
        <v>136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0.77307999999999999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360</v>
      </c>
      <c r="X161" s="375">
        <f>IFERROR(SUM(X151:X159),"0")</f>
        <v>361.20000000000005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70</v>
      </c>
      <c r="X174" s="374">
        <f>IFERROR(IF(W174="",0,CEILING((W174/$H174),1)*$H174),"")</f>
        <v>70.2</v>
      </c>
      <c r="Y174" s="36">
        <f>IFERROR(IF(X174=0,"",ROUNDUP(X174/H174,0)*0.00937),"")</f>
        <v>0.12181</v>
      </c>
      <c r="Z174" s="56"/>
      <c r="AA174" s="57"/>
      <c r="AE174" s="64"/>
      <c r="BB174" s="157" t="s">
        <v>1</v>
      </c>
      <c r="BL174" s="64">
        <f>IFERROR(W174*I174/H174,"0")</f>
        <v>72.722222222222229</v>
      </c>
      <c r="BM174" s="64">
        <f>IFERROR(X174*I174/H174,"0")</f>
        <v>72.930000000000007</v>
      </c>
      <c r="BN174" s="64">
        <f>IFERROR(1/J174*(W174/H174),"0")</f>
        <v>0.10802469135802469</v>
      </c>
      <c r="BO174" s="64">
        <f>IFERROR(1/J174*(X174/H174),"0")</f>
        <v>0.10833333333333334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12.962962962962962</v>
      </c>
      <c r="X178" s="375">
        <f>IFERROR(X174/H174,"0")+IFERROR(X175/H175,"0")+IFERROR(X176/H176,"0")+IFERROR(X177/H177,"0")</f>
        <v>13</v>
      </c>
      <c r="Y178" s="375">
        <f>IFERROR(IF(Y174="",0,Y174),"0")+IFERROR(IF(Y175="",0,Y175),"0")+IFERROR(IF(Y176="",0,Y176),"0")+IFERROR(IF(Y177="",0,Y177),"0")</f>
        <v>0.12181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70</v>
      </c>
      <c r="X179" s="375">
        <f>IFERROR(SUM(X174:X177),"0")</f>
        <v>70.2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100</v>
      </c>
      <c r="X186" s="374">
        <f t="shared" si="33"/>
        <v>104.39999999999999</v>
      </c>
      <c r="Y186" s="36">
        <f>IFERROR(IF(X186=0,"",ROUNDUP(X186/H186,0)*0.02175),"")</f>
        <v>0.26100000000000001</v>
      </c>
      <c r="Z186" s="56"/>
      <c r="AA186" s="57"/>
      <c r="AE186" s="64"/>
      <c r="BB186" s="166" t="s">
        <v>1</v>
      </c>
      <c r="BL186" s="64">
        <f t="shared" si="34"/>
        <v>106.48275862068967</v>
      </c>
      <c r="BM186" s="64">
        <f t="shared" si="35"/>
        <v>111.16799999999999</v>
      </c>
      <c r="BN186" s="64">
        <f t="shared" si="36"/>
        <v>0.20525451559934318</v>
      </c>
      <c r="BO186" s="64">
        <f t="shared" si="37"/>
        <v>0.21428571428571427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80</v>
      </c>
      <c r="X187" s="374">
        <f t="shared" si="33"/>
        <v>81.599999999999994</v>
      </c>
      <c r="Y187" s="36">
        <f>IFERROR(IF(X187=0,"",ROUNDUP(X187/H187,0)*0.00753),"")</f>
        <v>0.25602000000000003</v>
      </c>
      <c r="Z187" s="56"/>
      <c r="AA187" s="57"/>
      <c r="AE187" s="64"/>
      <c r="BB187" s="167" t="s">
        <v>1</v>
      </c>
      <c r="BL187" s="64">
        <f t="shared" si="34"/>
        <v>89.066666666666677</v>
      </c>
      <c r="BM187" s="64">
        <f t="shared" si="35"/>
        <v>90.847999999999999</v>
      </c>
      <c r="BN187" s="64">
        <f t="shared" si="36"/>
        <v>0.21367521367521369</v>
      </c>
      <c r="BO187" s="64">
        <f t="shared" si="37"/>
        <v>0.21794871794871795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120</v>
      </c>
      <c r="X189" s="374">
        <f t="shared" si="33"/>
        <v>120</v>
      </c>
      <c r="Y189" s="36">
        <f>IFERROR(IF(X189=0,"",ROUNDUP(X189/H189,0)*0.00753),"")</f>
        <v>0.3765</v>
      </c>
      <c r="Z189" s="56"/>
      <c r="AA189" s="57"/>
      <c r="AE189" s="64"/>
      <c r="BB189" s="169" t="s">
        <v>1</v>
      </c>
      <c r="BL189" s="64">
        <f t="shared" si="34"/>
        <v>130</v>
      </c>
      <c r="BM189" s="64">
        <f t="shared" si="35"/>
        <v>130</v>
      </c>
      <c r="BN189" s="64">
        <f t="shared" si="36"/>
        <v>0.32051282051282048</v>
      </c>
      <c r="BO189" s="64">
        <f t="shared" si="37"/>
        <v>0.32051282051282048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160</v>
      </c>
      <c r="X191" s="374">
        <f t="shared" si="33"/>
        <v>160.79999999999998</v>
      </c>
      <c r="Y191" s="36">
        <f t="shared" ref="Y191:Y197" si="38">IFERROR(IF(X191=0,"",ROUNDUP(X191/H191,0)*0.00753),"")</f>
        <v>0.50451000000000001</v>
      </c>
      <c r="Z191" s="56"/>
      <c r="AA191" s="57"/>
      <c r="AE191" s="64"/>
      <c r="BB191" s="171" t="s">
        <v>1</v>
      </c>
      <c r="BL191" s="64">
        <f t="shared" si="34"/>
        <v>179.33333333333334</v>
      </c>
      <c r="BM191" s="64">
        <f t="shared" si="35"/>
        <v>180.23</v>
      </c>
      <c r="BN191" s="64">
        <f t="shared" si="36"/>
        <v>0.42735042735042739</v>
      </c>
      <c r="BO191" s="64">
        <f t="shared" si="37"/>
        <v>0.42948717948717946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360</v>
      </c>
      <c r="X193" s="374">
        <f t="shared" si="33"/>
        <v>360</v>
      </c>
      <c r="Y193" s="36">
        <f t="shared" si="38"/>
        <v>1.1294999999999999</v>
      </c>
      <c r="Z193" s="56"/>
      <c r="AA193" s="57"/>
      <c r="AE193" s="64"/>
      <c r="BB193" s="173" t="s">
        <v>1</v>
      </c>
      <c r="BL193" s="64">
        <f t="shared" si="34"/>
        <v>400.80000000000007</v>
      </c>
      <c r="BM193" s="64">
        <f t="shared" si="35"/>
        <v>400.80000000000007</v>
      </c>
      <c r="BN193" s="64">
        <f t="shared" si="36"/>
        <v>0.96153846153846145</v>
      </c>
      <c r="BO193" s="64">
        <f t="shared" si="37"/>
        <v>0.96153846153846145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32</v>
      </c>
      <c r="X196" s="374">
        <f t="shared" si="33"/>
        <v>33.6</v>
      </c>
      <c r="Y196" s="36">
        <f t="shared" si="38"/>
        <v>0.10542</v>
      </c>
      <c r="Z196" s="56"/>
      <c r="AA196" s="57"/>
      <c r="AE196" s="64"/>
      <c r="BB196" s="176" t="s">
        <v>1</v>
      </c>
      <c r="BL196" s="64">
        <f t="shared" si="34"/>
        <v>35.626666666666672</v>
      </c>
      <c r="BM196" s="64">
        <f t="shared" si="35"/>
        <v>37.408000000000001</v>
      </c>
      <c r="BN196" s="64">
        <f t="shared" si="36"/>
        <v>8.5470085470085472E-2</v>
      </c>
      <c r="BO196" s="64">
        <f t="shared" si="37"/>
        <v>8.9743589743589758E-2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80</v>
      </c>
      <c r="X197" s="374">
        <f t="shared" si="33"/>
        <v>81.599999999999994</v>
      </c>
      <c r="Y197" s="36">
        <f t="shared" si="38"/>
        <v>0.25602000000000003</v>
      </c>
      <c r="Z197" s="56"/>
      <c r="AA197" s="57"/>
      <c r="AE197" s="64"/>
      <c r="BB197" s="177" t="s">
        <v>1</v>
      </c>
      <c r="BL197" s="64">
        <f t="shared" si="34"/>
        <v>89.26666666666668</v>
      </c>
      <c r="BM197" s="64">
        <f t="shared" si="35"/>
        <v>91.051999999999992</v>
      </c>
      <c r="BN197" s="64">
        <f t="shared" si="36"/>
        <v>0.21367521367521369</v>
      </c>
      <c r="BO197" s="64">
        <f t="shared" si="37"/>
        <v>0.21794871794871795</v>
      </c>
    </row>
    <row r="198" spans="1:67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358.16091954022988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361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2.88897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932</v>
      </c>
      <c r="X199" s="375">
        <f>IFERROR(SUM(X181:X197),"0")</f>
        <v>942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28</v>
      </c>
      <c r="X204" s="374">
        <f>IFERROR(IF(W204="",0,CEILING((W204/$H204),1)*$H204),"")</f>
        <v>28.799999999999997</v>
      </c>
      <c r="Y204" s="36">
        <f>IFERROR(IF(X204=0,"",ROUNDUP(X204/H204,0)*0.00753),"")</f>
        <v>9.0359999999999996E-2</v>
      </c>
      <c r="Z204" s="56"/>
      <c r="AA204" s="57"/>
      <c r="AE204" s="64"/>
      <c r="BB204" s="181" t="s">
        <v>1</v>
      </c>
      <c r="BL204" s="64">
        <f>IFERROR(W204*I204/H204,"0")</f>
        <v>31.173333333333336</v>
      </c>
      <c r="BM204" s="64">
        <f>IFERROR(X204*I204/H204,"0")</f>
        <v>32.064</v>
      </c>
      <c r="BN204" s="64">
        <f>IFERROR(1/J204*(W204/H204),"0")</f>
        <v>7.4786324786324798E-2</v>
      </c>
      <c r="BO204" s="64">
        <f>IFERROR(1/J204*(X204/H204),"0")</f>
        <v>7.6923076923076927E-2</v>
      </c>
    </row>
    <row r="205" spans="1:67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11.666666666666668</v>
      </c>
      <c r="X205" s="375">
        <f>IFERROR(X201/H201,"0")+IFERROR(X202/H202,"0")+IFERROR(X203/H203,"0")+IFERROR(X204/H204,"0")</f>
        <v>12</v>
      </c>
      <c r="Y205" s="375">
        <f>IFERROR(IF(Y201="",0,Y201),"0")+IFERROR(IF(Y202="",0,Y202),"0")+IFERROR(IF(Y203="",0,Y203),"0")+IFERROR(IF(Y204="",0,Y204),"0")</f>
        <v>9.0359999999999996E-2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28</v>
      </c>
      <c r="X206" s="375">
        <f>IFERROR(SUM(X201:X204),"0")</f>
        <v>28.799999999999997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140</v>
      </c>
      <c r="X218" s="374">
        <f>IFERROR(IF(W218="",0,CEILING((W218/$H218),1)*$H218),"")</f>
        <v>140.70000000000002</v>
      </c>
      <c r="Y218" s="36">
        <f>IFERROR(IF(X218=0,"",ROUNDUP(X218/H218,0)*0.00502),"")</f>
        <v>0.33634000000000003</v>
      </c>
      <c r="Z218" s="56"/>
      <c r="AA218" s="57"/>
      <c r="AE218" s="64"/>
      <c r="BB218" s="188" t="s">
        <v>1</v>
      </c>
      <c r="BL218" s="64">
        <f>IFERROR(W218*I218/H218,"0")</f>
        <v>146.66666666666666</v>
      </c>
      <c r="BM218" s="64">
        <f>IFERROR(X218*I218/H218,"0")</f>
        <v>147.40000000000003</v>
      </c>
      <c r="BN218" s="64">
        <f>IFERROR(1/J218*(W218/H218),"0")</f>
        <v>0.28490028490028491</v>
      </c>
      <c r="BO218" s="64">
        <f>IFERROR(1/J218*(X218/H218),"0")</f>
        <v>0.28632478632478636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66.666666666666657</v>
      </c>
      <c r="X220" s="375">
        <f>IFERROR(X218/H218,"0")+IFERROR(X219/H219,"0")</f>
        <v>67</v>
      </c>
      <c r="Y220" s="375">
        <f>IFERROR(IF(Y218="",0,Y218),"0")+IFERROR(IF(Y219="",0,Y219),"0")</f>
        <v>0.33634000000000003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140</v>
      </c>
      <c r="X221" s="375">
        <f>IFERROR(SUM(X218:X219),"0")</f>
        <v>140.70000000000002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40</v>
      </c>
      <c r="X224" s="374">
        <f t="shared" ref="X224:X229" si="44">IFERROR(IF(W224="",0,CEILING((W224/$H224),1)*$H224),"")</f>
        <v>46.4</v>
      </c>
      <c r="Y224" s="36">
        <f>IFERROR(IF(X224=0,"",ROUNDUP(X224/H224,0)*0.02175),"")</f>
        <v>8.6999999999999994E-2</v>
      </c>
      <c r="Z224" s="56"/>
      <c r="AA224" s="57"/>
      <c r="AE224" s="64"/>
      <c r="BB224" s="190" t="s">
        <v>1</v>
      </c>
      <c r="BL224" s="64">
        <f t="shared" ref="BL224:BL229" si="45">IFERROR(W224*I224/H224,"0")</f>
        <v>41.655172413793103</v>
      </c>
      <c r="BM224" s="64">
        <f t="shared" ref="BM224:BM229" si="46">IFERROR(X224*I224/H224,"0")</f>
        <v>48.319999999999993</v>
      </c>
      <c r="BN224" s="64">
        <f t="shared" ref="BN224:BN229" si="47">IFERROR(1/J224*(W224/H224),"0")</f>
        <v>6.1576354679802957E-2</v>
      </c>
      <c r="BO224" s="64">
        <f t="shared" ref="BO224:BO229" si="48">IFERROR(1/J224*(X224/H224),"0")</f>
        <v>7.1428571428571425E-2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20</v>
      </c>
      <c r="X229" s="374">
        <f t="shared" si="44"/>
        <v>20</v>
      </c>
      <c r="Y229" s="36">
        <f>IFERROR(IF(X229=0,"",ROUNDUP(X229/H229,0)*0.00937),"")</f>
        <v>4.6850000000000003E-2</v>
      </c>
      <c r="Z229" s="56"/>
      <c r="AA229" s="57"/>
      <c r="AE229" s="64"/>
      <c r="BB229" s="195" t="s">
        <v>1</v>
      </c>
      <c r="BL229" s="64">
        <f t="shared" si="45"/>
        <v>21.200000000000003</v>
      </c>
      <c r="BM229" s="64">
        <f t="shared" si="46"/>
        <v>21.200000000000003</v>
      </c>
      <c r="BN229" s="64">
        <f t="shared" si="47"/>
        <v>4.1666666666666664E-2</v>
      </c>
      <c r="BO229" s="64">
        <f t="shared" si="48"/>
        <v>4.1666666666666664E-2</v>
      </c>
    </row>
    <row r="230" spans="1:67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8.4482758620689662</v>
      </c>
      <c r="X230" s="375">
        <f>IFERROR(X224/H224,"0")+IFERROR(X225/H225,"0")+IFERROR(X226/H226,"0")+IFERROR(X227/H227,"0")+IFERROR(X228/H228,"0")+IFERROR(X229/H229,"0")</f>
        <v>9</v>
      </c>
      <c r="Y230" s="375">
        <f>IFERROR(IF(Y224="",0,Y224),"0")+IFERROR(IF(Y225="",0,Y225),"0")+IFERROR(IF(Y226="",0,Y226),"0")+IFERROR(IF(Y227="",0,Y227),"0")+IFERROR(IF(Y228="",0,Y228),"0")+IFERROR(IF(Y229="",0,Y229),"0")</f>
        <v>0.13385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60</v>
      </c>
      <c r="X231" s="375">
        <f>IFERROR(SUM(X224:X229),"0")</f>
        <v>66.400000000000006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14</v>
      </c>
      <c r="X258" s="374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8.3333333333333339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4.5179999999999998E-2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14</v>
      </c>
      <c r="X260" s="375">
        <f>IFERROR(SUM(X255:X258),"0")</f>
        <v>15.12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19.8</v>
      </c>
      <c r="X269" s="374">
        <f t="shared" si="55"/>
        <v>19.8</v>
      </c>
      <c r="Y269" s="36">
        <f>IFERROR(IF(X269=0,"",ROUNDUP(X269/H269,0)*0.00753),"")</f>
        <v>7.5300000000000006E-2</v>
      </c>
      <c r="Z269" s="56"/>
      <c r="AA269" s="57"/>
      <c r="AE269" s="64"/>
      <c r="BB269" s="222" t="s">
        <v>1</v>
      </c>
      <c r="BL269" s="64">
        <f t="shared" si="56"/>
        <v>21.8</v>
      </c>
      <c r="BM269" s="64">
        <f t="shared" si="57"/>
        <v>21.8</v>
      </c>
      <c r="BN269" s="64">
        <f t="shared" si="58"/>
        <v>6.4102564102564097E-2</v>
      </c>
      <c r="BO269" s="64">
        <f t="shared" si="59"/>
        <v>6.4102564102564097E-2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9.9</v>
      </c>
      <c r="X270" s="374">
        <f t="shared" si="55"/>
        <v>9.9</v>
      </c>
      <c r="Y270" s="36">
        <f>IFERROR(IF(X270=0,"",ROUNDUP(X270/H270,0)*0.00753),"")</f>
        <v>3.7650000000000003E-2</v>
      </c>
      <c r="Z270" s="56"/>
      <c r="AA270" s="57"/>
      <c r="AE270" s="64"/>
      <c r="BB270" s="223" t="s">
        <v>1</v>
      </c>
      <c r="BL270" s="64">
        <f t="shared" si="56"/>
        <v>11.23</v>
      </c>
      <c r="BM270" s="64">
        <f t="shared" si="57"/>
        <v>11.23</v>
      </c>
      <c r="BN270" s="64">
        <f t="shared" si="58"/>
        <v>3.2051282051282048E-2</v>
      </c>
      <c r="BO270" s="64">
        <f t="shared" si="59"/>
        <v>3.2051282051282048E-2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15</v>
      </c>
      <c r="X271" s="375">
        <f>IFERROR(X262/H262,"0")+IFERROR(X263/H263,"0")+IFERROR(X264/H264,"0")+IFERROR(X265/H265,"0")+IFERROR(X266/H266,"0")+IFERROR(X267/H267,"0")+IFERROR(X268/H268,"0")+IFERROR(X269/H269,"0")+IFERROR(X270/H270,"0")</f>
        <v>15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0.11295000000000001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29.700000000000003</v>
      </c>
      <c r="X272" s="375">
        <f>IFERROR(SUM(X262:X270),"0")</f>
        <v>29.700000000000003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30</v>
      </c>
      <c r="X274" s="374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4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300</v>
      </c>
      <c r="X275" s="374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5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30</v>
      </c>
      <c r="X276" s="374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6" t="s">
        <v>1</v>
      </c>
      <c r="BL276" s="64">
        <f>IFERROR(W276*I276/H276,"0")</f>
        <v>32.014285714285712</v>
      </c>
      <c r="BM276" s="64">
        <f>IFERROR(X276*I276/H276,"0")</f>
        <v>35.856000000000002</v>
      </c>
      <c r="BN276" s="64">
        <f>IFERROR(1/J276*(W276/H276),"0")</f>
        <v>6.377551020408162E-2</v>
      </c>
      <c r="BO276" s="64">
        <f>IFERROR(1/J276*(X276/H276),"0")</f>
        <v>7.1428571428571425E-2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45.604395604395599</v>
      </c>
      <c r="X277" s="375">
        <f>IFERROR(X274/H274,"0")+IFERROR(X275/H275,"0")+IFERROR(X276/H276,"0")</f>
        <v>47</v>
      </c>
      <c r="Y277" s="375">
        <f>IFERROR(IF(Y274="",0,Y274),"0")+IFERROR(IF(Y275="",0,Y275),"0")+IFERROR(IF(Y276="",0,Y276),"0")</f>
        <v>1.0222499999999999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360</v>
      </c>
      <c r="X278" s="375">
        <f>IFERROR(SUM(X274:X276),"0")</f>
        <v>371.40000000000003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18</v>
      </c>
      <c r="X309" s="374">
        <f>IFERROR(IF(W309="",0,CEILING((W309/$H309),1)*$H309),"")</f>
        <v>18</v>
      </c>
      <c r="Y309" s="36">
        <f>IFERROR(IF(X309=0,"",ROUNDUP(X309/H309,0)*0.00753),"")</f>
        <v>7.5300000000000006E-2</v>
      </c>
      <c r="Z309" s="56"/>
      <c r="AA309" s="57"/>
      <c r="AE309" s="64"/>
      <c r="BB309" s="242" t="s">
        <v>1</v>
      </c>
      <c r="BL309" s="64">
        <f>IFERROR(W309*I309/H309,"0")</f>
        <v>20.48</v>
      </c>
      <c r="BM309" s="64">
        <f>IFERROR(X309*I309/H309,"0")</f>
        <v>20.48</v>
      </c>
      <c r="BN309" s="64">
        <f>IFERROR(1/J309*(W309/H309),"0")</f>
        <v>6.4102564102564097E-2</v>
      </c>
      <c r="BO309" s="64">
        <f>IFERROR(1/J309*(X309/H309),"0")</f>
        <v>6.4102564102564097E-2</v>
      </c>
    </row>
    <row r="310" spans="1:67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10</v>
      </c>
      <c r="X310" s="375">
        <f>IFERROR(X309/H309,"0")</f>
        <v>10</v>
      </c>
      <c r="Y310" s="375">
        <f>IFERROR(IF(Y309="",0,Y309),"0")</f>
        <v>7.5300000000000006E-2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18</v>
      </c>
      <c r="X311" s="375">
        <f>IFERROR(SUM(X309:X309),"0")</f>
        <v>18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210</v>
      </c>
      <c r="X315" s="374">
        <f>IFERROR(IF(W315="",0,CEILING((W315/$H315),1)*$H315),"")</f>
        <v>210</v>
      </c>
      <c r="Y315" s="36">
        <f>IFERROR(IF(X315=0,"",ROUNDUP(X315/H315,0)*0.00753),"")</f>
        <v>0.753</v>
      </c>
      <c r="Z315" s="56"/>
      <c r="AA315" s="57"/>
      <c r="AE315" s="64"/>
      <c r="BB315" s="245" t="s">
        <v>1</v>
      </c>
      <c r="BL315" s="64">
        <f>IFERROR(W315*I315/H315,"0")</f>
        <v>235.99999999999997</v>
      </c>
      <c r="BM315" s="64">
        <f>IFERROR(X315*I315/H315,"0")</f>
        <v>235.99999999999997</v>
      </c>
      <c r="BN315" s="64">
        <f>IFERROR(1/J315*(W315/H315),"0")</f>
        <v>0.64102564102564097</v>
      </c>
      <c r="BO315" s="64">
        <f>IFERROR(1/J315*(X315/H315),"0")</f>
        <v>0.64102564102564097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100</v>
      </c>
      <c r="X316" s="375">
        <f>IFERROR(X313/H313,"0")+IFERROR(X314/H314,"0")+IFERROR(X315/H315,"0")</f>
        <v>100</v>
      </c>
      <c r="Y316" s="375">
        <f>IFERROR(IF(Y313="",0,Y313),"0")+IFERROR(IF(Y314="",0,Y314),"0")+IFERROR(IF(Y315="",0,Y315),"0")</f>
        <v>0.753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210</v>
      </c>
      <c r="X317" s="375">
        <f>IFERROR(SUM(X313:X315),"0")</f>
        <v>210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22.8</v>
      </c>
      <c r="X319" s="374">
        <f>IFERROR(IF(W319="",0,CEILING((W319/$H319),1)*$H319),"")</f>
        <v>22.799999999999997</v>
      </c>
      <c r="Y319" s="36">
        <f>IFERROR(IF(X319=0,"",ROUNDUP(X319/H319,0)*0.00753),"")</f>
        <v>7.5300000000000006E-2</v>
      </c>
      <c r="Z319" s="56"/>
      <c r="AA319" s="57"/>
      <c r="AE319" s="64"/>
      <c r="BB319" s="246" t="s">
        <v>1</v>
      </c>
      <c r="BL319" s="64">
        <f>IFERROR(W319*I319/H319,"0")</f>
        <v>25.520000000000003</v>
      </c>
      <c r="BM319" s="64">
        <f>IFERROR(X319*I319/H319,"0")</f>
        <v>25.52</v>
      </c>
      <c r="BN319" s="64">
        <f>IFERROR(1/J319*(W319/H319),"0")</f>
        <v>6.4102564102564111E-2</v>
      </c>
      <c r="BO319" s="64">
        <f>IFERROR(1/J319*(X319/H319),"0")</f>
        <v>6.4102564102564097E-2</v>
      </c>
    </row>
    <row r="320" spans="1:67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10.000000000000002</v>
      </c>
      <c r="X320" s="375">
        <f>IFERROR(X319/H319,"0")</f>
        <v>10</v>
      </c>
      <c r="Y320" s="375">
        <f>IFERROR(IF(Y319="",0,Y319),"0")</f>
        <v>7.5300000000000006E-2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22.8</v>
      </c>
      <c r="X321" s="375">
        <f>IFERROR(SUM(X319:X319),"0")</f>
        <v>22.799999999999997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IFERROR(IF(X334=0,"",ROUNDUP(X334/H334,0)*0.02175),"")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25</v>
      </c>
      <c r="X337" s="374">
        <f t="shared" si="65"/>
        <v>25</v>
      </c>
      <c r="Y337" s="36">
        <f>IFERROR(IF(X337=0,"",ROUNDUP(X337/H337,0)*0.00937),"")</f>
        <v>4.6850000000000003E-2</v>
      </c>
      <c r="Z337" s="56"/>
      <c r="AA337" s="57"/>
      <c r="AE337" s="64"/>
      <c r="BB337" s="256" t="s">
        <v>1</v>
      </c>
      <c r="BL337" s="64">
        <f t="shared" si="66"/>
        <v>26.05</v>
      </c>
      <c r="BM337" s="64">
        <f t="shared" si="67"/>
        <v>26.05</v>
      </c>
      <c r="BN337" s="64">
        <f t="shared" si="68"/>
        <v>4.1666666666666664E-2</v>
      </c>
      <c r="BO337" s="64">
        <f t="shared" si="69"/>
        <v>4.1666666666666664E-2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5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5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4.6850000000000003E-2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25</v>
      </c>
      <c r="X340" s="375">
        <f>IFERROR(SUM(X329:X338),"0")</f>
        <v>25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hidden="1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hidden="1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30</v>
      </c>
      <c r="X349" s="374">
        <f>IFERROR(IF(W349="",0,CEILING((W349/$H349),1)*$H349),"")</f>
        <v>31.2</v>
      </c>
      <c r="Y349" s="36">
        <f>IFERROR(IF(X349=0,"",ROUNDUP(X349/H349,0)*0.02175),"")</f>
        <v>8.6999999999999994E-2</v>
      </c>
      <c r="Z349" s="56"/>
      <c r="AA349" s="57"/>
      <c r="AE349" s="64"/>
      <c r="BB349" s="262" t="s">
        <v>1</v>
      </c>
      <c r="BL349" s="64">
        <f>IFERROR(W349*I349/H349,"0")</f>
        <v>32.169230769230772</v>
      </c>
      <c r="BM349" s="64">
        <f>IFERROR(X349*I349/H349,"0")</f>
        <v>33.456000000000003</v>
      </c>
      <c r="BN349" s="64">
        <f>IFERROR(1/J349*(W349/H349),"0")</f>
        <v>6.8681318681318673E-2</v>
      </c>
      <c r="BO349" s="64">
        <f>IFERROR(1/J349*(X349/H349),"0")</f>
        <v>7.1428571428571425E-2</v>
      </c>
    </row>
    <row r="350" spans="1:67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3.8461538461538463</v>
      </c>
      <c r="X350" s="375">
        <f>IFERROR(X348/H348,"0")+IFERROR(X349/H349,"0")</f>
        <v>4</v>
      </c>
      <c r="Y350" s="375">
        <f>IFERROR(IF(Y348="",0,Y348),"0")+IFERROR(IF(Y349="",0,Y349),"0")</f>
        <v>8.6999999999999994E-2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30</v>
      </c>
      <c r="X351" s="375">
        <f>IFERROR(SUM(X348:X349),"0")</f>
        <v>31.2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20</v>
      </c>
      <c r="X353" s="374">
        <f>IFERROR(IF(W353="",0,CEILING((W353/$H353),1)*$H353),"")</f>
        <v>23.4</v>
      </c>
      <c r="Y353" s="36">
        <f>IFERROR(IF(X353=0,"",ROUNDUP(X353/H353,0)*0.02175),"")</f>
        <v>6.5250000000000002E-2</v>
      </c>
      <c r="Z353" s="56"/>
      <c r="AA353" s="57"/>
      <c r="AE353" s="64"/>
      <c r="BB353" s="263" t="s">
        <v>1</v>
      </c>
      <c r="BL353" s="64">
        <f>IFERROR(W353*I353/H353,"0")</f>
        <v>21.446153846153852</v>
      </c>
      <c r="BM353" s="64">
        <f>IFERROR(X353*I353/H353,"0")</f>
        <v>25.092000000000002</v>
      </c>
      <c r="BN353" s="64">
        <f>IFERROR(1/J353*(W353/H353),"0")</f>
        <v>4.5787545787545791E-2</v>
      </c>
      <c r="BO353" s="64">
        <f>IFERROR(1/J353*(X353/H353),"0")</f>
        <v>5.3571428571428568E-2</v>
      </c>
    </row>
    <row r="354" spans="1:67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2.5641025641025643</v>
      </c>
      <c r="X354" s="375">
        <f>IFERROR(X353/H353,"0")</f>
        <v>3</v>
      </c>
      <c r="Y354" s="375">
        <f>IFERROR(IF(Y353="",0,Y353),"0")</f>
        <v>6.5250000000000002E-2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20</v>
      </c>
      <c r="X355" s="375">
        <f>IFERROR(SUM(X353:X353),"0")</f>
        <v>23.4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50</v>
      </c>
      <c r="X358" s="374">
        <f>IFERROR(IF(W358="",0,CEILING((W358/$H358),1)*$H358),"")</f>
        <v>60</v>
      </c>
      <c r="Y358" s="36">
        <f>IFERROR(IF(X358=0,"",ROUNDUP(X358/H358,0)*0.02175),"")</f>
        <v>0.10874999999999999</v>
      </c>
      <c r="Z358" s="56"/>
      <c r="AA358" s="57"/>
      <c r="AE358" s="64"/>
      <c r="BB358" s="264" t="s">
        <v>1</v>
      </c>
      <c r="BL358" s="64">
        <f>IFERROR(W358*I358/H358,"0")</f>
        <v>52</v>
      </c>
      <c r="BM358" s="64">
        <f>IFERROR(X358*I358/H358,"0")</f>
        <v>62.400000000000006</v>
      </c>
      <c r="BN358" s="64">
        <f>IFERROR(1/J358*(W358/H358),"0")</f>
        <v>7.4404761904761904E-2</v>
      </c>
      <c r="BO358" s="64">
        <f>IFERROR(1/J358*(X358/H358),"0")</f>
        <v>8.9285714285714274E-2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4.166666666666667</v>
      </c>
      <c r="X363" s="375">
        <f>IFERROR(X358/H358,"0")+IFERROR(X359/H359,"0")+IFERROR(X360/H360,"0")+IFERROR(X361/H361,"0")+IFERROR(X362/H362,"0")</f>
        <v>5</v>
      </c>
      <c r="Y363" s="375">
        <f>IFERROR(IF(Y358="",0,Y358),"0")+IFERROR(IF(Y359="",0,Y359),"0")+IFERROR(IF(Y360="",0,Y360),"0")+IFERROR(IF(Y361="",0,Y361),"0")+IFERROR(IF(Y362="",0,Y362),"0")</f>
        <v>0.10874999999999999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50</v>
      </c>
      <c r="X364" s="375">
        <f>IFERROR(SUM(X358:X362),"0")</f>
        <v>60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9</v>
      </c>
      <c r="X385" s="374">
        <f>IFERROR(IF(W385="",0,CEILING((W385/$H385),1)*$H385),"")</f>
        <v>10.8</v>
      </c>
      <c r="Y385" s="36">
        <f>IFERROR(IF(X385=0,"",ROUNDUP(X385/H385,0)*0.00753),"")</f>
        <v>3.0120000000000001E-2</v>
      </c>
      <c r="Z385" s="56"/>
      <c r="AA385" s="57"/>
      <c r="AE385" s="64"/>
      <c r="BB385" s="277" t="s">
        <v>1</v>
      </c>
      <c r="BL385" s="64">
        <f>IFERROR(W385*I385/H385,"0")</f>
        <v>9.6666666666666661</v>
      </c>
      <c r="BM385" s="64">
        <f>IFERROR(X385*I385/H385,"0")</f>
        <v>11.6</v>
      </c>
      <c r="BN385" s="64">
        <f>IFERROR(1/J385*(W385/H385),"0")</f>
        <v>2.1367521367521364E-2</v>
      </c>
      <c r="BO385" s="64">
        <f>IFERROR(1/J385*(X385/H385),"0")</f>
        <v>2.564102564102564E-2</v>
      </c>
    </row>
    <row r="386" spans="1:67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3.333333333333333</v>
      </c>
      <c r="X386" s="375">
        <f>IFERROR(X384/H384,"0")+IFERROR(X385/H385,"0")</f>
        <v>4</v>
      </c>
      <c r="Y386" s="375">
        <f>IFERROR(IF(Y384="",0,Y384),"0")+IFERROR(IF(Y385="",0,Y385),"0")</f>
        <v>3.0120000000000001E-2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9</v>
      </c>
      <c r="X387" s="375">
        <f>IFERROR(SUM(X384:X385),"0")</f>
        <v>10.8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35</v>
      </c>
      <c r="X394" s="374">
        <f t="shared" si="70"/>
        <v>35.700000000000003</v>
      </c>
      <c r="Y394" s="36">
        <f t="shared" si="75"/>
        <v>8.5339999999999999E-2</v>
      </c>
      <c r="Z394" s="56"/>
      <c r="AA394" s="57"/>
      <c r="AE394" s="64"/>
      <c r="BB394" s="283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35</v>
      </c>
      <c r="X396" s="374">
        <f t="shared" si="70"/>
        <v>35.700000000000003</v>
      </c>
      <c r="Y396" s="36">
        <f t="shared" si="75"/>
        <v>8.5339999999999999E-2</v>
      </c>
      <c r="Z396" s="56"/>
      <c r="AA396" s="57"/>
      <c r="AE396" s="64"/>
      <c r="BB396" s="285" t="s">
        <v>1</v>
      </c>
      <c r="BL396" s="64">
        <f t="shared" si="71"/>
        <v>37.166666666666664</v>
      </c>
      <c r="BM396" s="64">
        <f t="shared" si="72"/>
        <v>37.910000000000004</v>
      </c>
      <c r="BN396" s="64">
        <f t="shared" si="73"/>
        <v>7.1225071225071226E-2</v>
      </c>
      <c r="BO396" s="64">
        <f t="shared" si="74"/>
        <v>7.2649572649572655E-2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35</v>
      </c>
      <c r="X400" s="374">
        <f t="shared" si="70"/>
        <v>35.700000000000003</v>
      </c>
      <c r="Y400" s="36">
        <f t="shared" si="75"/>
        <v>8.5339999999999999E-2</v>
      </c>
      <c r="Z400" s="56"/>
      <c r="AA400" s="57"/>
      <c r="AE400" s="64"/>
      <c r="BB400" s="289" t="s">
        <v>1</v>
      </c>
      <c r="BL400" s="64">
        <f t="shared" si="71"/>
        <v>37.166666666666664</v>
      </c>
      <c r="BM400" s="64">
        <f t="shared" si="72"/>
        <v>37.910000000000004</v>
      </c>
      <c r="BN400" s="64">
        <f t="shared" si="73"/>
        <v>7.1225071225071226E-2</v>
      </c>
      <c r="BO400" s="64">
        <f t="shared" si="74"/>
        <v>7.2649572649572655E-2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49.999999999999993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51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0.25602000000000003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105</v>
      </c>
      <c r="X403" s="375">
        <f>IFERROR(SUM(X389:X401),"0")</f>
        <v>107.10000000000001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10</v>
      </c>
      <c r="X418" s="375">
        <f>IFERROR(X415/H415,"0")+IFERROR(X416/H416,"0")+IFERROR(X417/H417,"0")</f>
        <v>10</v>
      </c>
      <c r="Y418" s="375">
        <f>IFERROR(IF(Y415="",0,Y415),"0")+IFERROR(IF(Y416="",0,Y416),"0")+IFERROR(IF(Y417="",0,Y417),"0")</f>
        <v>6.2700000000000006E-2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12</v>
      </c>
      <c r="X419" s="375">
        <f>IFERROR(SUM(X415:X417),"0")</f>
        <v>12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6</v>
      </c>
      <c r="X437" s="374">
        <f>IFERROR(IF(W437="",0,CEILING((W437/$H437),1)*$H437),"")</f>
        <v>6</v>
      </c>
      <c r="Y437" s="36">
        <f>IFERROR(IF(X437=0,"",ROUNDUP(X437/H437,0)*0.00627),"")</f>
        <v>3.1350000000000003E-2</v>
      </c>
      <c r="Z437" s="56"/>
      <c r="AA437" s="57"/>
      <c r="AE437" s="64"/>
      <c r="BB437" s="307" t="s">
        <v>1</v>
      </c>
      <c r="BL437" s="64">
        <f>IFERROR(W437*I437/H437,"0")</f>
        <v>9.0000000000000018</v>
      </c>
      <c r="BM437" s="64">
        <f>IFERROR(X437*I437/H437,"0")</f>
        <v>9.0000000000000018</v>
      </c>
      <c r="BN437" s="64">
        <f>IFERROR(1/J437*(W437/H437),"0")</f>
        <v>2.5000000000000001E-2</v>
      </c>
      <c r="BO437" s="64">
        <f>IFERROR(1/J437*(X437/H437),"0")</f>
        <v>2.5000000000000001E-2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5</v>
      </c>
      <c r="X439" s="375">
        <f>IFERROR(X437/H437,"0")+IFERROR(X438/H438,"0")</f>
        <v>5</v>
      </c>
      <c r="Y439" s="375">
        <f>IFERROR(IF(Y437="",0,Y437),"0")+IFERROR(IF(Y438="",0,Y438),"0")</f>
        <v>3.1350000000000003E-2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6</v>
      </c>
      <c r="X440" s="375">
        <f>IFERROR(SUM(X437:X438),"0")</f>
        <v>6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6</v>
      </c>
      <c r="X453" s="374">
        <f>IFERROR(IF(W453="",0,CEILING((W453/$H453),1)*$H453),"")</f>
        <v>6</v>
      </c>
      <c r="Y453" s="36">
        <f>IFERROR(IF(X453=0,"",ROUNDUP(X453/H453,0)*0.00502),"")</f>
        <v>2.5100000000000001E-2</v>
      </c>
      <c r="Z453" s="56"/>
      <c r="AA453" s="57" t="s">
        <v>68</v>
      </c>
      <c r="AE453" s="64"/>
      <c r="BB453" s="313" t="s">
        <v>1</v>
      </c>
      <c r="BL453" s="64">
        <f>IFERROR(W453*I453/H453,"0")</f>
        <v>10.100000000000001</v>
      </c>
      <c r="BM453" s="64">
        <f>IFERROR(X453*I453/H453,"0")</f>
        <v>10.100000000000001</v>
      </c>
      <c r="BN453" s="64">
        <f>IFERROR(1/J453*(W453/H453),"0")</f>
        <v>2.1367521367521368E-2</v>
      </c>
      <c r="BO453" s="64">
        <f>IFERROR(1/J453*(X453/H453),"0")</f>
        <v>2.1367521367521368E-2</v>
      </c>
    </row>
    <row r="454" spans="1:67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5</v>
      </c>
      <c r="X454" s="375">
        <f>IFERROR(X451/H451,"0")+IFERROR(X452/H452,"0")+IFERROR(X453/H453,"0")</f>
        <v>5</v>
      </c>
      <c r="Y454" s="375">
        <f>IFERROR(IF(Y451="",0,Y451),"0")+IFERROR(IF(Y452="",0,Y452),"0")+IFERROR(IF(Y453="",0,Y453),"0")</f>
        <v>2.5100000000000001E-2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6</v>
      </c>
      <c r="X455" s="375">
        <f>IFERROR(SUM(X451:X453),"0")</f>
        <v>6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110</v>
      </c>
      <c r="X460" s="374">
        <f t="shared" si="81"/>
        <v>110.88000000000001</v>
      </c>
      <c r="Y460" s="36">
        <f t="shared" si="82"/>
        <v>0.25115999999999999</v>
      </c>
      <c r="Z460" s="56"/>
      <c r="AA460" s="57"/>
      <c r="AE460" s="64"/>
      <c r="BB460" s="315" t="s">
        <v>1</v>
      </c>
      <c r="BL460" s="64">
        <f t="shared" si="83"/>
        <v>117.49999999999999</v>
      </c>
      <c r="BM460" s="64">
        <f t="shared" si="84"/>
        <v>118.44</v>
      </c>
      <c r="BN460" s="64">
        <f t="shared" si="85"/>
        <v>0.20032051282051283</v>
      </c>
      <c r="BO460" s="64">
        <f t="shared" si="86"/>
        <v>0.20192307692307693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100</v>
      </c>
      <c r="X464" s="374">
        <f t="shared" si="81"/>
        <v>100.32000000000001</v>
      </c>
      <c r="Y464" s="36">
        <f t="shared" si="82"/>
        <v>0.22724</v>
      </c>
      <c r="Z464" s="56"/>
      <c r="AA464" s="57"/>
      <c r="AE464" s="64"/>
      <c r="BB464" s="319" t="s">
        <v>1</v>
      </c>
      <c r="BL464" s="64">
        <f t="shared" si="83"/>
        <v>106.81818181818181</v>
      </c>
      <c r="BM464" s="64">
        <f t="shared" si="84"/>
        <v>107.16</v>
      </c>
      <c r="BN464" s="64">
        <f t="shared" si="85"/>
        <v>0.18210955710955709</v>
      </c>
      <c r="BO464" s="64">
        <f t="shared" si="86"/>
        <v>0.18269230769230771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42</v>
      </c>
      <c r="X466" s="374">
        <f t="shared" si="81"/>
        <v>43.2</v>
      </c>
      <c r="Y466" s="36">
        <f>IFERROR(IF(X466=0,"",ROUNDUP(X466/H466,0)*0.00937),"")</f>
        <v>0.11244</v>
      </c>
      <c r="Z466" s="56"/>
      <c r="AA466" s="57"/>
      <c r="AE466" s="64"/>
      <c r="BB466" s="321" t="s">
        <v>1</v>
      </c>
      <c r="BL466" s="64">
        <f t="shared" si="83"/>
        <v>44.8</v>
      </c>
      <c r="BM466" s="64">
        <f t="shared" si="84"/>
        <v>46.08</v>
      </c>
      <c r="BN466" s="64">
        <f t="shared" si="85"/>
        <v>9.722222222222221E-2</v>
      </c>
      <c r="BO466" s="64">
        <f t="shared" si="86"/>
        <v>0.1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48</v>
      </c>
      <c r="X470" s="374">
        <f t="shared" si="81"/>
        <v>50.4</v>
      </c>
      <c r="Y470" s="36">
        <f>IFERROR(IF(X470=0,"",ROUNDUP(X470/H470,0)*0.00937),"")</f>
        <v>0.13117999999999999</v>
      </c>
      <c r="Z470" s="56"/>
      <c r="AA470" s="57"/>
      <c r="AE470" s="64"/>
      <c r="BB470" s="325" t="s">
        <v>1</v>
      </c>
      <c r="BL470" s="64">
        <f t="shared" si="83"/>
        <v>51.199999999999996</v>
      </c>
      <c r="BM470" s="64">
        <f t="shared" si="84"/>
        <v>53.76</v>
      </c>
      <c r="BN470" s="64">
        <f t="shared" si="85"/>
        <v>0.1111111111111111</v>
      </c>
      <c r="BO470" s="64">
        <f t="shared" si="86"/>
        <v>0.11666666666666667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64.772727272727266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66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0.72202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300</v>
      </c>
      <c r="X472" s="375">
        <f>IFERROR(SUM(X459:X470),"0")</f>
        <v>304.8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60</v>
      </c>
      <c r="X474" s="374">
        <f>IFERROR(IF(W474="",0,CEILING((W474/$H474),1)*$H474),"")</f>
        <v>63.36</v>
      </c>
      <c r="Y474" s="36">
        <f>IFERROR(IF(X474=0,"",ROUNDUP(X474/H474,0)*0.01196),"")</f>
        <v>0.14352000000000001</v>
      </c>
      <c r="Z474" s="56"/>
      <c r="AA474" s="57"/>
      <c r="AE474" s="64"/>
      <c r="BB474" s="326" t="s">
        <v>1</v>
      </c>
      <c r="BL474" s="64">
        <f>IFERROR(W474*I474/H474,"0")</f>
        <v>64.090909090909079</v>
      </c>
      <c r="BM474" s="64">
        <f>IFERROR(X474*I474/H474,"0")</f>
        <v>67.679999999999993</v>
      </c>
      <c r="BN474" s="64">
        <f>IFERROR(1/J474*(W474/H474),"0")</f>
        <v>0.10926573426573427</v>
      </c>
      <c r="BO474" s="64">
        <f>IFERROR(1/J474*(X474/H474),"0")</f>
        <v>0.11538461538461539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11.363636363636363</v>
      </c>
      <c r="X476" s="375">
        <f>IFERROR(X474/H474,"0")+IFERROR(X475/H475,"0")</f>
        <v>12</v>
      </c>
      <c r="Y476" s="375">
        <f>IFERROR(IF(Y474="",0,Y474),"0")+IFERROR(IF(Y475="",0,Y475),"0")</f>
        <v>0.14352000000000001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60</v>
      </c>
      <c r="X477" s="375">
        <f>IFERROR(SUM(X474:X475),"0")</f>
        <v>63.36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40</v>
      </c>
      <c r="X479" s="374">
        <f t="shared" ref="X479:X484" si="87">IFERROR(IF(W479="",0,CEILING((W479/$H479),1)*$H479),"")</f>
        <v>42.24</v>
      </c>
      <c r="Y479" s="36">
        <f>IFERROR(IF(X479=0,"",ROUNDUP(X479/H479,0)*0.01196),"")</f>
        <v>9.5680000000000001E-2</v>
      </c>
      <c r="Z479" s="56"/>
      <c r="AA479" s="57"/>
      <c r="AE479" s="64"/>
      <c r="BB479" s="328" t="s">
        <v>1</v>
      </c>
      <c r="BL479" s="64">
        <f t="shared" ref="BL479:BL484" si="88">IFERROR(W479*I479/H479,"0")</f>
        <v>42.727272727272727</v>
      </c>
      <c r="BM479" s="64">
        <f t="shared" ref="BM479:BM484" si="89">IFERROR(X479*I479/H479,"0")</f>
        <v>45.12</v>
      </c>
      <c r="BN479" s="64">
        <f t="shared" ref="BN479:BN484" si="90">IFERROR(1/J479*(W479/H479),"0")</f>
        <v>7.2843822843822847E-2</v>
      </c>
      <c r="BO479" s="64">
        <f t="shared" ref="BO479:BO484" si="91">IFERROR(1/J479*(X479/H479),"0")</f>
        <v>7.6923076923076927E-2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40</v>
      </c>
      <c r="X480" s="374">
        <f t="shared" si="87"/>
        <v>42.24</v>
      </c>
      <c r="Y480" s="36">
        <f>IFERROR(IF(X480=0,"",ROUNDUP(X480/H480,0)*0.01196),"")</f>
        <v>9.5680000000000001E-2</v>
      </c>
      <c r="Z480" s="56"/>
      <c r="AA480" s="57"/>
      <c r="AE480" s="64"/>
      <c r="BB480" s="329" t="s">
        <v>1</v>
      </c>
      <c r="BL480" s="64">
        <f t="shared" si="88"/>
        <v>42.727272727272727</v>
      </c>
      <c r="BM480" s="64">
        <f t="shared" si="89"/>
        <v>45.12</v>
      </c>
      <c r="BN480" s="64">
        <f t="shared" si="90"/>
        <v>7.2843822843822847E-2</v>
      </c>
      <c r="BO480" s="64">
        <f t="shared" si="91"/>
        <v>7.6923076923076927E-2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18</v>
      </c>
      <c r="X482" s="374">
        <f t="shared" si="87"/>
        <v>18</v>
      </c>
      <c r="Y482" s="36">
        <f>IFERROR(IF(X482=0,"",ROUNDUP(X482/H482,0)*0.00937),"")</f>
        <v>4.6850000000000003E-2</v>
      </c>
      <c r="Z482" s="56"/>
      <c r="AA482" s="57"/>
      <c r="AE482" s="64"/>
      <c r="BB482" s="331" t="s">
        <v>1</v>
      </c>
      <c r="BL482" s="64">
        <f t="shared" si="88"/>
        <v>19.2</v>
      </c>
      <c r="BM482" s="64">
        <f t="shared" si="89"/>
        <v>19.2</v>
      </c>
      <c r="BN482" s="64">
        <f t="shared" si="90"/>
        <v>4.1666666666666664E-2</v>
      </c>
      <c r="BO482" s="64">
        <f t="shared" si="91"/>
        <v>4.1666666666666664E-2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18</v>
      </c>
      <c r="X484" s="374">
        <f t="shared" si="87"/>
        <v>18</v>
      </c>
      <c r="Y484" s="36">
        <f>IFERROR(IF(X484=0,"",ROUNDUP(X484/H484,0)*0.00937),"")</f>
        <v>4.6850000000000003E-2</v>
      </c>
      <c r="Z484" s="56"/>
      <c r="AA484" s="57"/>
      <c r="AE484" s="64"/>
      <c r="BB484" s="333" t="s">
        <v>1</v>
      </c>
      <c r="BL484" s="64">
        <f t="shared" si="88"/>
        <v>19.05</v>
      </c>
      <c r="BM484" s="64">
        <f t="shared" si="89"/>
        <v>19.05</v>
      </c>
      <c r="BN484" s="64">
        <f t="shared" si="90"/>
        <v>4.1666666666666664E-2</v>
      </c>
      <c r="BO484" s="64">
        <f t="shared" si="91"/>
        <v>4.1666666666666664E-2</v>
      </c>
    </row>
    <row r="485" spans="1:67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25.151515151515149</v>
      </c>
      <c r="X485" s="375">
        <f>IFERROR(X479/H479,"0")+IFERROR(X480/H480,"0")+IFERROR(X481/H481,"0")+IFERROR(X482/H482,"0")+IFERROR(X483/H483,"0")+IFERROR(X484/H484,"0")</f>
        <v>26</v>
      </c>
      <c r="Y485" s="375">
        <f>IFERROR(IF(Y479="",0,Y479),"0")+IFERROR(IF(Y480="",0,Y480),"0")+IFERROR(IF(Y481="",0,Y481),"0")+IFERROR(IF(Y482="",0,Y482),"0")+IFERROR(IF(Y483="",0,Y483),"0")+IFERROR(IF(Y484="",0,Y484),"0")</f>
        <v>0.28505999999999998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116</v>
      </c>
      <c r="X486" s="375">
        <f>IFERROR(SUM(X479:X484),"0")</f>
        <v>120.48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350</v>
      </c>
      <c r="X526" s="374">
        <f>IFERROR(IF(W526="",0,CEILING((W526/$H526),1)*$H526),"")</f>
        <v>351</v>
      </c>
      <c r="Y526" s="36">
        <f>IFERROR(IF(X526=0,"",ROUNDUP(X526/H526,0)*0.02175),"")</f>
        <v>0.9787499999999999</v>
      </c>
      <c r="Z526" s="56"/>
      <c r="AA526" s="57"/>
      <c r="AE526" s="64"/>
      <c r="BB526" s="355" t="s">
        <v>1</v>
      </c>
      <c r="BL526" s="64">
        <f>IFERROR(W526*I526/H526,"0")</f>
        <v>375.30769230769232</v>
      </c>
      <c r="BM526" s="64">
        <f>IFERROR(X526*I526/H526,"0")</f>
        <v>376.38000000000005</v>
      </c>
      <c r="BN526" s="64">
        <f>IFERROR(1/J526*(W526/H526),"0")</f>
        <v>0.80128205128205132</v>
      </c>
      <c r="BO526" s="64">
        <f>IFERROR(1/J526*(X526/H526),"0")</f>
        <v>0.80357142857142849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44.871794871794876</v>
      </c>
      <c r="X531" s="375">
        <f>IFERROR(X526/H526,"0")+IFERROR(X527/H527,"0")+IFERROR(X528/H528,"0")+IFERROR(X529/H529,"0")+IFERROR(X530/H530,"0")</f>
        <v>45</v>
      </c>
      <c r="Y531" s="375">
        <f>IFERROR(IF(Y526="",0,Y526),"0")+IFERROR(IF(Y527="",0,Y527),"0")+IFERROR(IF(Y528="",0,Y528),"0")+IFERROR(IF(Y529="",0,Y529),"0")+IFERROR(IF(Y530="",0,Y530),"0")</f>
        <v>0.9787499999999999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350</v>
      </c>
      <c r="X532" s="375">
        <f>IFERROR(SUM(X526:X530),"0")</f>
        <v>351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5011.3999999999996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5120.9800000000005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5396.7683805849347</v>
      </c>
      <c r="X541" s="375">
        <f>IFERROR(SUM(BM22:BM537),"0")</f>
        <v>5513.0140000000001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11</v>
      </c>
      <c r="X542" s="38">
        <f>ROUNDUP(SUM(BO22:BO537),0)</f>
        <v>12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5671.7683805849347</v>
      </c>
      <c r="X543" s="375">
        <f>GrossWeightTotalR+PalletQtyTotalR*25</f>
        <v>5813.0140000000001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1394.6446321877356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1413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13.255630000000002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121.5</v>
      </c>
      <c r="D550" s="46">
        <f>IFERROR(X57*1,"0")+IFERROR(X58*1,"0")+IFERROR(X59*1,"0")+IFERROR(X60*1,"0")</f>
        <v>288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1078.2200000000003</v>
      </c>
      <c r="F550" s="46">
        <f>IFERROR(X134*1,"0")+IFERROR(X135*1,"0")+IFERROR(X136*1,"0")+IFERROR(X137*1,"0")+IFERROR(X138*1,"0")</f>
        <v>235.8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361.20000000000005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1041</v>
      </c>
      <c r="J550" s="46">
        <f>IFERROR(X209*1,"0")+IFERROR(X210*1,"0")+IFERROR(X211*1,"0")+IFERROR(X212*1,"0")+IFERROR(X213*1,"0")+IFERROR(X214*1,"0")+IFERROR(X218*1,"0")+IFERROR(X219*1,"0")</f>
        <v>140.70000000000002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416.22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416.22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250.8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79.599999999999994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60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129.9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6</v>
      </c>
      <c r="U550" s="46">
        <f>IFERROR(X451*1,"0")+IFERROR(X452*1,"0")+IFERROR(X453*1,"0")</f>
        <v>6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488.64000000000004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351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94,64"/>
        <filter val="10,00"/>
        <filter val="100,00"/>
        <filter val="105,00"/>
        <filter val="11"/>
        <filter val="11,36"/>
        <filter val="11,67"/>
        <filter val="110,00"/>
        <filter val="116,00"/>
        <filter val="117,50"/>
        <filter val="12,00"/>
        <filter val="12,96"/>
        <filter val="120,00"/>
        <filter val="135,00"/>
        <filter val="135,71"/>
        <filter val="14,00"/>
        <filter val="140,00"/>
        <filter val="145,57"/>
        <filter val="15,00"/>
        <filter val="160,00"/>
        <filter val="17,50"/>
        <filter val="18,00"/>
        <filter val="180,00"/>
        <filter val="19,80"/>
        <filter val="2,56"/>
        <filter val="20,00"/>
        <filter val="210,00"/>
        <filter val="22,80"/>
        <filter val="225,00"/>
        <filter val="235,00"/>
        <filter val="25,00"/>
        <filter val="25,15"/>
        <filter val="253,00"/>
        <filter val="270,00"/>
        <filter val="28,00"/>
        <filter val="280,00"/>
        <filter val="29,63"/>
        <filter val="29,70"/>
        <filter val="3,33"/>
        <filter val="3,85"/>
        <filter val="30,00"/>
        <filter val="300,00"/>
        <filter val="32,00"/>
        <filter val="33,00"/>
        <filter val="35,00"/>
        <filter val="350,00"/>
        <filter val="358,16"/>
        <filter val="360,00"/>
        <filter val="39,90"/>
        <filter val="4,17"/>
        <filter val="40,00"/>
        <filter val="42,00"/>
        <filter val="44,87"/>
        <filter val="45,60"/>
        <filter val="48,00"/>
        <filter val="49,26"/>
        <filter val="5 011,40"/>
        <filter val="5 396,77"/>
        <filter val="5 671,77"/>
        <filter val="5,00"/>
        <filter val="50,00"/>
        <filter val="52,50"/>
        <filter val="6,00"/>
        <filter val="6,25"/>
        <filter val="60,00"/>
        <filter val="61,90"/>
        <filter val="64,77"/>
        <filter val="66,67"/>
        <filter val="67,50"/>
        <filter val="70,00"/>
        <filter val="735,00"/>
        <filter val="75,83"/>
        <filter val="8,33"/>
        <filter val="8,45"/>
        <filter val="8,57"/>
        <filter val="80,00"/>
        <filter val="9,00"/>
        <filter val="9,90"/>
        <filter val="932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